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21.xml" ContentType="application/vnd.openxmlformats-officedocument.drawing+xml"/>
  <Override PartName="/xl/charts/chart27.xml" ContentType="application/vnd.openxmlformats-officedocument.drawingml.chart+xml"/>
  <Override PartName="/xl/drawings/drawing2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0"/>
  <workbookPr codeName="ThisWorkbook" defaultThemeVersion="124226"/>
  <mc:AlternateContent xmlns:mc="http://schemas.openxmlformats.org/markup-compatibility/2006">
    <mc:Choice Requires="x15">
      <x15ac:absPath xmlns:x15ac="http://schemas.microsoft.com/office/spreadsheetml/2010/11/ac" url="\\192.168.255.102\分析作業用\■■分析係納品フォルダ\202211_大阪府後期高齢者医療広域連合_医療費分析\07_納品物(清書)\清書チェック依頼①_ver.1.0.3\"/>
    </mc:Choice>
  </mc:AlternateContent>
  <xr:revisionPtr revIDLastSave="0" documentId="13_ncr:1_{47A8BB65-65BA-4998-A095-F4CEC71A90AC}" xr6:coauthVersionLast="36" xr6:coauthVersionMax="36" xr10:uidLastSave="{00000000-0000-0000-0000-000000000000}"/>
  <bookViews>
    <workbookView xWindow="0" yWindow="0" windowWidth="28800" windowHeight="12135" tabRatio="750" xr2:uid="{00000000-000D-0000-FFFF-FFFF00000000}"/>
  </bookViews>
  <sheets>
    <sheet name="年齢別_人間ドック受診率" sheetId="129" r:id="rId1"/>
    <sheet name="男女別_人間ドック受診率" sheetId="177" r:id="rId2"/>
    <sheet name="年齢別_人間ドック受診率グラフ" sheetId="157" r:id="rId3"/>
    <sheet name="自己負担割合別人間ドック受診率グラフ" sheetId="130" r:id="rId4"/>
    <sheet name="地区別_人間ドック受診率" sheetId="131" r:id="rId5"/>
    <sheet name="地区別_全体人間ドック受診率グラフ" sheetId="159" r:id="rId6"/>
    <sheet name="地区別_自己負担割合別人間ドック受診率グラフ" sheetId="132" r:id="rId7"/>
    <sheet name="地区別_全体人間ドック受診率MAP" sheetId="138" r:id="rId8"/>
    <sheet name="地区別_自己負担割合1割人間ドック受診率MAP" sheetId="133" r:id="rId9"/>
    <sheet name="地区別_自己負担割合3割人間ドック受診率MAP" sheetId="172" r:id="rId10"/>
    <sheet name="市区町村別_人間ドック受診率" sheetId="160" r:id="rId11"/>
    <sheet name="市町村別_全体人間ドック受診率グラフ" sheetId="163" r:id="rId12"/>
    <sheet name="市町村別_自己負担割合別人間ドック受診率グラフ" sheetId="161" r:id="rId13"/>
    <sheet name="市区町村別_全体人間ドック受診率MAP" sheetId="141" r:id="rId14"/>
    <sheet name="市区町村別_自己負担割合1割人間ドック受診率MAP" sheetId="139" r:id="rId15"/>
    <sheet name="市区町村別_自己負担割合3割人間ドック受診率MAP" sheetId="173" r:id="rId16"/>
    <sheet name="医療機関受診状況" sheetId="142" r:id="rId17"/>
    <sheet name="地区別_医療機関受診状況" sheetId="143" r:id="rId18"/>
    <sheet name="地区別_健診受診者医療機関受診状況グラフ" sheetId="144" r:id="rId19"/>
    <sheet name="地区別_自己負担割合別医療機関受診状況グラフ" sheetId="168" r:id="rId20"/>
    <sheet name="地区別_未受診者医療機関受診状況グラフ" sheetId="167" r:id="rId21"/>
    <sheet name="市区町村別_医療機関受診状況" sheetId="164" r:id="rId22"/>
    <sheet name="市町村別_健診受診者医療機関受診状況グラフ①" sheetId="166" r:id="rId23"/>
    <sheet name="市町村別_健診受診者医療機関受診状況グラフ②" sheetId="174" r:id="rId24"/>
    <sheet name="市町村別_自己負担割合別医療機関受診状況グラフ①" sheetId="171" r:id="rId25"/>
    <sheet name="市町村別_自己負担割合別医療機関受診状況グラフ②" sheetId="175" r:id="rId26"/>
    <sheet name="市町村別_未受診者医療機関受診状況グラフ①" sheetId="170" r:id="rId27"/>
    <sheet name="市町村別_未受診者医療機関受診状況グラフ②" sheetId="176" r:id="rId28"/>
  </sheets>
  <definedNames>
    <definedName name="_xlnm._FilterDatabase" localSheetId="21" hidden="1">市区町村別_医療機関受診状況!$B$1:$BY$456</definedName>
    <definedName name="_xlnm._FilterDatabase" localSheetId="14" hidden="1">市区町村別_自己負担割合1割人間ドック受診率MAP!$A$6:$O$6</definedName>
    <definedName name="_xlnm._FilterDatabase" localSheetId="15" hidden="1">市区町村別_自己負担割合3割人間ドック受診率MAP!$A$6:$A$6</definedName>
    <definedName name="_xlnm._FilterDatabase" localSheetId="10" hidden="1">市区町村別_人間ドック受診率!$B$1:$CU$80</definedName>
    <definedName name="_xlnm._FilterDatabase" localSheetId="13" hidden="1">市区町村別_全体人間ドック受診率MAP!$A$6:$O$6</definedName>
    <definedName name="_xlnm._FilterDatabase" localSheetId="17" hidden="1">地区別_医療機関受診状況!$B$1:$BY$60</definedName>
    <definedName name="_xlnm._FilterDatabase" localSheetId="0" hidden="1">年齢別_人間ドック受診率!$P$2:$V$56</definedName>
    <definedName name="_Order1" hidden="1">255</definedName>
    <definedName name="_xlnm.Print_Area" localSheetId="16">医療機関受診状況!$A$1:$M$66</definedName>
    <definedName name="_xlnm.Print_Area" localSheetId="21">市区町村別_医療機関受診状況!$A$1:$BY$456</definedName>
    <definedName name="_xlnm.Print_Area" localSheetId="14">市区町村別_自己負担割合1割人間ドック受診率MAP!$A$1:$O$84</definedName>
    <definedName name="_xlnm.Print_Area" localSheetId="15">市区町村別_自己負担割合3割人間ドック受診率MAP!$A$1:$O$84</definedName>
    <definedName name="_xlnm.Print_Area" localSheetId="10">市区町村別_人間ドック受診率!$A$1:$CU$80</definedName>
    <definedName name="_xlnm.Print_Area" localSheetId="13">市区町村別_全体人間ドック受診率MAP!$A$1:$O$84</definedName>
    <definedName name="_xlnm.Print_Area" localSheetId="22">市町村別_健診受診者医療機関受診状況グラフ①!$A$1:$J$81</definedName>
    <definedName name="_xlnm.Print_Area" localSheetId="23">市町村別_健診受診者医療機関受診状況グラフ②!$A$1:$J$236</definedName>
    <definedName name="_xlnm.Print_Area" localSheetId="24">市町村別_自己負担割合別医療機関受診状況グラフ①!$A$1:$T$78</definedName>
    <definedName name="_xlnm.Print_Area" localSheetId="25">市町村別_自己負担割合別医療機関受診状況グラフ②!$A$1:$T$239</definedName>
    <definedName name="_xlnm.Print_Area" localSheetId="12">市町村別_自己負担割合別人間ドック受診率グラフ!$A$1:$T$157</definedName>
    <definedName name="_xlnm.Print_Area" localSheetId="11">市町村別_全体人間ドック受診率グラフ!$A$1:$J$154</definedName>
    <definedName name="_xlnm.Print_Area" localSheetId="26">市町村別_未受診者医療機関受診状況グラフ①!$A$1:$J$81</definedName>
    <definedName name="_xlnm.Print_Area" localSheetId="27">市町村別_未受診者医療機関受診状況グラフ②!$A$1:$J$235</definedName>
    <definedName name="_xlnm.Print_Area" localSheetId="3">自己負担割合別人間ドック受診率グラフ!$A$1:$J$77</definedName>
    <definedName name="_xlnm.Print_Area" localSheetId="1">男女別_人間ドック受診率!$A$1:$N$7</definedName>
    <definedName name="_xlnm.Print_Area" localSheetId="17">地区別_医療機関受診状況!$A$1:$BY$60</definedName>
    <definedName name="_xlnm.Print_Area" localSheetId="18">地区別_健診受診者医療機関受診状況グラフ!$A$1:$J$81</definedName>
    <definedName name="_xlnm.Print_Area" localSheetId="8">地区別_自己負担割合1割人間ドック受診率MAP!$A$1:$O$84</definedName>
    <definedName name="_xlnm.Print_Area" localSheetId="9">地区別_自己負担割合3割人間ドック受診率MAP!$A$1:$O$84</definedName>
    <definedName name="_xlnm.Print_Area" localSheetId="19">地区別_自己負担割合別医療機関受診状況グラフ!$A$1:$J$81</definedName>
    <definedName name="_xlnm.Print_Area" localSheetId="6">地区別_自己負担割合別人間ドック受診率グラフ!$A$1:$J$77</definedName>
    <definedName name="_xlnm.Print_Area" localSheetId="4">地区別_人間ドック受診率!$A$1:$CU$14</definedName>
    <definedName name="_xlnm.Print_Area" localSheetId="7">地区別_全体人間ドック受診率MAP!$A$1:$O$84</definedName>
    <definedName name="_xlnm.Print_Area" localSheetId="5">地区別_全体人間ドック受診率グラフ!$A$1:$J$77</definedName>
    <definedName name="_xlnm.Print_Area" localSheetId="20">地区別_未受診者医療機関受診状況グラフ!$A$1:$J$81</definedName>
    <definedName name="_xlnm.Print_Area" localSheetId="0">年齢別_人間ドック受診率!$A$1:$N$31</definedName>
    <definedName name="_xlnm.Print_Area" localSheetId="2">年齢別_人間ドック受診率グラフ!$A$1:$J$77</definedName>
    <definedName name="_xlnm.Print_Titles" localSheetId="21">市区町村別_医療機関受診状況!$A:$E,市区町村別_医療機関受診状況!$1:$6</definedName>
    <definedName name="_xlnm.Print_Titles" localSheetId="10">市区町村別_人間ドック受診率!$A:$C,市区町村別_人間ドック受診率!$1:$5</definedName>
    <definedName name="_xlnm.Print_Titles" localSheetId="17">地区別_医療機関受診状況!$A:$E,地区別_医療機関受診状況!$1:$6</definedName>
    <definedName name="_xlnm.Print_Titles" localSheetId="4">地区別_人間ドック受診率!$A:$C,地区別_人間ドック受診率!$1:$5</definedName>
  </definedNames>
  <calcPr calcId="191029"/>
</workbook>
</file>

<file path=xl/calcChain.xml><?xml version="1.0" encoding="utf-8"?>
<calcChain xmlns="http://schemas.openxmlformats.org/spreadsheetml/2006/main">
  <c r="DR7" i="164" l="1"/>
  <c r="R6" i="131" l="1"/>
  <c r="U6" i="131"/>
  <c r="R7" i="131"/>
  <c r="U7" i="131"/>
  <c r="R8" i="131"/>
  <c r="U8" i="131"/>
  <c r="R9" i="131"/>
  <c r="U9" i="131"/>
  <c r="R10" i="131"/>
  <c r="U10" i="131"/>
  <c r="R11" i="131"/>
  <c r="U11" i="131"/>
  <c r="R12" i="131"/>
  <c r="U12" i="131"/>
  <c r="R13" i="131"/>
  <c r="U13" i="131"/>
  <c r="AD22" i="129" l="1"/>
  <c r="AD21" i="129"/>
  <c r="AC22" i="129"/>
  <c r="AC21" i="129"/>
  <c r="G26" i="129"/>
  <c r="F26" i="129"/>
  <c r="D26" i="129"/>
  <c r="C26" i="129"/>
  <c r="J26" i="129" l="1"/>
  <c r="M26" i="129" s="1"/>
  <c r="AD23" i="129" s="1"/>
  <c r="I26" i="129"/>
  <c r="L26" i="129" s="1"/>
  <c r="AC23" i="129" s="1"/>
  <c r="K26" i="129" l="1"/>
  <c r="N26" i="129"/>
  <c r="E26" i="129"/>
  <c r="Y26" i="129" l="1"/>
  <c r="AE23" i="129"/>
  <c r="AS6" i="160"/>
  <c r="M6" i="177" l="1"/>
  <c r="M5" i="177"/>
  <c r="L6" i="177"/>
  <c r="L5" i="177"/>
  <c r="K6" i="177"/>
  <c r="H5" i="177"/>
  <c r="K5" i="177" l="1"/>
  <c r="H6" i="177"/>
  <c r="N5" i="177"/>
  <c r="N6" i="177"/>
  <c r="E5" i="177"/>
  <c r="E6" i="177"/>
  <c r="DF7" i="164" l="1"/>
  <c r="ES7" i="164" s="1"/>
  <c r="DE7" i="164"/>
  <c r="EJ7" i="164" s="1"/>
  <c r="DD7" i="164"/>
  <c r="EA7" i="164" s="1"/>
  <c r="DC7" i="164"/>
  <c r="CM8" i="164" l="1"/>
  <c r="CN8" i="164"/>
  <c r="CM9" i="164"/>
  <c r="DH7" i="164" s="1"/>
  <c r="ED7" i="164" s="1"/>
  <c r="CN9" i="164"/>
  <c r="DL7" i="164" s="1"/>
  <c r="EG7" i="164" s="1"/>
  <c r="CM10" i="164"/>
  <c r="DI7" i="164" s="1"/>
  <c r="EM7" i="164" s="1"/>
  <c r="CN10" i="164"/>
  <c r="DM7" i="164" s="1"/>
  <c r="EP7" i="164" s="1"/>
  <c r="CM11" i="164"/>
  <c r="CN11" i="164"/>
  <c r="CM12" i="164"/>
  <c r="DJ7" i="164" s="1"/>
  <c r="EV7" i="164" s="1"/>
  <c r="CN12" i="164"/>
  <c r="DN7" i="164" s="1"/>
  <c r="EY7" i="164" s="1"/>
  <c r="CM13" i="164"/>
  <c r="DG8" i="164" s="1"/>
  <c r="CN13" i="164"/>
  <c r="DK8" i="164" s="1"/>
  <c r="CM14" i="164"/>
  <c r="CN14" i="164"/>
  <c r="CM15" i="164"/>
  <c r="DH8" i="164" s="1"/>
  <c r="CN15" i="164"/>
  <c r="DL8" i="164" s="1"/>
  <c r="CM16" i="164"/>
  <c r="DI8" i="164" s="1"/>
  <c r="CN16" i="164"/>
  <c r="DM8" i="164" s="1"/>
  <c r="CM17" i="164"/>
  <c r="CN17" i="164"/>
  <c r="CM18" i="164"/>
  <c r="DJ8" i="164" s="1"/>
  <c r="CN18" i="164"/>
  <c r="DN8" i="164" s="1"/>
  <c r="CM19" i="164"/>
  <c r="DG9" i="164" s="1"/>
  <c r="CN19" i="164"/>
  <c r="DK9" i="164" s="1"/>
  <c r="CM20" i="164"/>
  <c r="CN20" i="164"/>
  <c r="CM21" i="164"/>
  <c r="DH9" i="164" s="1"/>
  <c r="CN21" i="164"/>
  <c r="DL9" i="164" s="1"/>
  <c r="CM22" i="164"/>
  <c r="DI9" i="164" s="1"/>
  <c r="CN22" i="164"/>
  <c r="DM9" i="164" s="1"/>
  <c r="CM23" i="164"/>
  <c r="CN23" i="164"/>
  <c r="CM24" i="164"/>
  <c r="DJ9" i="164" s="1"/>
  <c r="CN24" i="164"/>
  <c r="DN9" i="164" s="1"/>
  <c r="CM25" i="164"/>
  <c r="DG10" i="164" s="1"/>
  <c r="CN25" i="164"/>
  <c r="DK10" i="164" s="1"/>
  <c r="CM26" i="164"/>
  <c r="CN26" i="164"/>
  <c r="CM27" i="164"/>
  <c r="DH10" i="164" s="1"/>
  <c r="CN27" i="164"/>
  <c r="DL10" i="164" s="1"/>
  <c r="CM28" i="164"/>
  <c r="DI10" i="164" s="1"/>
  <c r="CN28" i="164"/>
  <c r="DM10" i="164" s="1"/>
  <c r="CM29" i="164"/>
  <c r="CN29" i="164"/>
  <c r="CM30" i="164"/>
  <c r="DJ10" i="164" s="1"/>
  <c r="CN30" i="164"/>
  <c r="DN10" i="164" s="1"/>
  <c r="CM31" i="164"/>
  <c r="DG11" i="164" s="1"/>
  <c r="CN31" i="164"/>
  <c r="DK11" i="164" s="1"/>
  <c r="CM32" i="164"/>
  <c r="CN32" i="164"/>
  <c r="CM33" i="164"/>
  <c r="DH11" i="164" s="1"/>
  <c r="CN33" i="164"/>
  <c r="DL11" i="164" s="1"/>
  <c r="CM34" i="164"/>
  <c r="DI11" i="164" s="1"/>
  <c r="CN34" i="164"/>
  <c r="DM11" i="164" s="1"/>
  <c r="CM35" i="164"/>
  <c r="CN35" i="164"/>
  <c r="CM36" i="164"/>
  <c r="DJ11" i="164" s="1"/>
  <c r="CN36" i="164"/>
  <c r="DN11" i="164" s="1"/>
  <c r="CM37" i="164"/>
  <c r="DG12" i="164" s="1"/>
  <c r="CN37" i="164"/>
  <c r="DK12" i="164" s="1"/>
  <c r="CM38" i="164"/>
  <c r="CN38" i="164"/>
  <c r="CM39" i="164"/>
  <c r="DH12" i="164" s="1"/>
  <c r="CN39" i="164"/>
  <c r="DL12" i="164" s="1"/>
  <c r="CM40" i="164"/>
  <c r="DI12" i="164" s="1"/>
  <c r="CN40" i="164"/>
  <c r="DM12" i="164" s="1"/>
  <c r="CM41" i="164"/>
  <c r="CN41" i="164"/>
  <c r="CM42" i="164"/>
  <c r="DJ12" i="164" s="1"/>
  <c r="CN42" i="164"/>
  <c r="DN12" i="164" s="1"/>
  <c r="CM43" i="164"/>
  <c r="DG13" i="164" s="1"/>
  <c r="CN43" i="164"/>
  <c r="DK13" i="164" s="1"/>
  <c r="CM44" i="164"/>
  <c r="CN44" i="164"/>
  <c r="CM45" i="164"/>
  <c r="DH13" i="164" s="1"/>
  <c r="CN45" i="164"/>
  <c r="DL13" i="164" s="1"/>
  <c r="CM46" i="164"/>
  <c r="DI13" i="164" s="1"/>
  <c r="CN46" i="164"/>
  <c r="DM13" i="164" s="1"/>
  <c r="CM47" i="164"/>
  <c r="CN47" i="164"/>
  <c r="CM48" i="164"/>
  <c r="DJ13" i="164" s="1"/>
  <c r="CN48" i="164"/>
  <c r="DN13" i="164" s="1"/>
  <c r="CM49" i="164"/>
  <c r="DG14" i="164" s="1"/>
  <c r="CN49" i="164"/>
  <c r="DK14" i="164" s="1"/>
  <c r="CM50" i="164"/>
  <c r="CN50" i="164"/>
  <c r="CM51" i="164"/>
  <c r="DH14" i="164" s="1"/>
  <c r="CN51" i="164"/>
  <c r="DL14" i="164" s="1"/>
  <c r="CM52" i="164"/>
  <c r="DI14" i="164" s="1"/>
  <c r="CN52" i="164"/>
  <c r="DM14" i="164" s="1"/>
  <c r="CM53" i="164"/>
  <c r="CN53" i="164"/>
  <c r="CM54" i="164"/>
  <c r="DJ14" i="164" s="1"/>
  <c r="CN54" i="164"/>
  <c r="DN14" i="164" s="1"/>
  <c r="CM55" i="164"/>
  <c r="DG15" i="164" s="1"/>
  <c r="CN55" i="164"/>
  <c r="DK15" i="164" s="1"/>
  <c r="CM56" i="164"/>
  <c r="CN56" i="164"/>
  <c r="CM57" i="164"/>
  <c r="DH15" i="164" s="1"/>
  <c r="CN57" i="164"/>
  <c r="DL15" i="164" s="1"/>
  <c r="CM58" i="164"/>
  <c r="DI15" i="164" s="1"/>
  <c r="CN58" i="164"/>
  <c r="DM15" i="164" s="1"/>
  <c r="CM59" i="164"/>
  <c r="CN59" i="164"/>
  <c r="CM60" i="164"/>
  <c r="DJ15" i="164" s="1"/>
  <c r="CN60" i="164"/>
  <c r="DN15" i="164" s="1"/>
  <c r="CM61" i="164"/>
  <c r="DG16" i="164" s="1"/>
  <c r="CN61" i="164"/>
  <c r="DK16" i="164" s="1"/>
  <c r="CM62" i="164"/>
  <c r="CN62" i="164"/>
  <c r="CM63" i="164"/>
  <c r="DH16" i="164" s="1"/>
  <c r="CN63" i="164"/>
  <c r="DL16" i="164" s="1"/>
  <c r="CM64" i="164"/>
  <c r="DI16" i="164" s="1"/>
  <c r="CN64" i="164"/>
  <c r="DM16" i="164" s="1"/>
  <c r="CM65" i="164"/>
  <c r="CN65" i="164"/>
  <c r="CM66" i="164"/>
  <c r="DJ16" i="164" s="1"/>
  <c r="CN66" i="164"/>
  <c r="DN16" i="164" s="1"/>
  <c r="CM67" i="164"/>
  <c r="DG17" i="164" s="1"/>
  <c r="CN67" i="164"/>
  <c r="DK17" i="164" s="1"/>
  <c r="CM68" i="164"/>
  <c r="CN68" i="164"/>
  <c r="CM69" i="164"/>
  <c r="DH17" i="164" s="1"/>
  <c r="CN69" i="164"/>
  <c r="DL17" i="164" s="1"/>
  <c r="CM70" i="164"/>
  <c r="DI17" i="164" s="1"/>
  <c r="CN70" i="164"/>
  <c r="DM17" i="164" s="1"/>
  <c r="CM71" i="164"/>
  <c r="CN71" i="164"/>
  <c r="CM72" i="164"/>
  <c r="DJ17" i="164" s="1"/>
  <c r="CN72" i="164"/>
  <c r="DN17" i="164" s="1"/>
  <c r="CM73" i="164"/>
  <c r="DG18" i="164" s="1"/>
  <c r="CN73" i="164"/>
  <c r="DK18" i="164" s="1"/>
  <c r="CM74" i="164"/>
  <c r="CN74" i="164"/>
  <c r="CM75" i="164"/>
  <c r="DH18" i="164" s="1"/>
  <c r="CN75" i="164"/>
  <c r="DL18" i="164" s="1"/>
  <c r="CM76" i="164"/>
  <c r="DI18" i="164" s="1"/>
  <c r="CN76" i="164"/>
  <c r="DM18" i="164" s="1"/>
  <c r="CM77" i="164"/>
  <c r="CN77" i="164"/>
  <c r="CM78" i="164"/>
  <c r="DJ18" i="164" s="1"/>
  <c r="CN78" i="164"/>
  <c r="DN18" i="164" s="1"/>
  <c r="CM79" i="164"/>
  <c r="DG19" i="164" s="1"/>
  <c r="CN79" i="164"/>
  <c r="DK19" i="164" s="1"/>
  <c r="CM80" i="164"/>
  <c r="CN80" i="164"/>
  <c r="CM81" i="164"/>
  <c r="DH19" i="164" s="1"/>
  <c r="CN81" i="164"/>
  <c r="DL19" i="164" s="1"/>
  <c r="CM82" i="164"/>
  <c r="DI19" i="164" s="1"/>
  <c r="CN82" i="164"/>
  <c r="DM19" i="164" s="1"/>
  <c r="CM83" i="164"/>
  <c r="CN83" i="164"/>
  <c r="CM84" i="164"/>
  <c r="DJ19" i="164" s="1"/>
  <c r="CN84" i="164"/>
  <c r="DN19" i="164" s="1"/>
  <c r="CM85" i="164"/>
  <c r="DG20" i="164" s="1"/>
  <c r="CN85" i="164"/>
  <c r="DK20" i="164" s="1"/>
  <c r="CM86" i="164"/>
  <c r="CN86" i="164"/>
  <c r="CM87" i="164"/>
  <c r="DH20" i="164" s="1"/>
  <c r="CN87" i="164"/>
  <c r="DL20" i="164" s="1"/>
  <c r="CM88" i="164"/>
  <c r="DI20" i="164" s="1"/>
  <c r="CN88" i="164"/>
  <c r="DM20" i="164" s="1"/>
  <c r="CM89" i="164"/>
  <c r="CN89" i="164"/>
  <c r="CM90" i="164"/>
  <c r="DJ20" i="164" s="1"/>
  <c r="CN90" i="164"/>
  <c r="DN20" i="164" s="1"/>
  <c r="CM91" i="164"/>
  <c r="DG21" i="164" s="1"/>
  <c r="CN91" i="164"/>
  <c r="DK21" i="164" s="1"/>
  <c r="CM92" i="164"/>
  <c r="CN92" i="164"/>
  <c r="CM93" i="164"/>
  <c r="DH21" i="164" s="1"/>
  <c r="CN93" i="164"/>
  <c r="DL21" i="164" s="1"/>
  <c r="CM94" i="164"/>
  <c r="DI21" i="164" s="1"/>
  <c r="CN94" i="164"/>
  <c r="DM21" i="164" s="1"/>
  <c r="CM95" i="164"/>
  <c r="CN95" i="164"/>
  <c r="CM96" i="164"/>
  <c r="DJ21" i="164" s="1"/>
  <c r="CN96" i="164"/>
  <c r="DN21" i="164" s="1"/>
  <c r="CM97" i="164"/>
  <c r="DG22" i="164" s="1"/>
  <c r="CN97" i="164"/>
  <c r="DK22" i="164" s="1"/>
  <c r="CM98" i="164"/>
  <c r="CN98" i="164"/>
  <c r="CM99" i="164"/>
  <c r="DH22" i="164" s="1"/>
  <c r="CN99" i="164"/>
  <c r="DL22" i="164" s="1"/>
  <c r="CM100" i="164"/>
  <c r="DI22" i="164" s="1"/>
  <c r="CN100" i="164"/>
  <c r="DM22" i="164" s="1"/>
  <c r="CM101" i="164"/>
  <c r="CN101" i="164"/>
  <c r="CM102" i="164"/>
  <c r="DJ22" i="164" s="1"/>
  <c r="CN102" i="164"/>
  <c r="DN22" i="164" s="1"/>
  <c r="CM103" i="164"/>
  <c r="DG23" i="164" s="1"/>
  <c r="CN103" i="164"/>
  <c r="DK23" i="164" s="1"/>
  <c r="CM104" i="164"/>
  <c r="CN104" i="164"/>
  <c r="CM105" i="164"/>
  <c r="DH23" i="164" s="1"/>
  <c r="CN105" i="164"/>
  <c r="DL23" i="164" s="1"/>
  <c r="CM106" i="164"/>
  <c r="DI23" i="164" s="1"/>
  <c r="CN106" i="164"/>
  <c r="DM23" i="164" s="1"/>
  <c r="CM107" i="164"/>
  <c r="CN107" i="164"/>
  <c r="CM108" i="164"/>
  <c r="DJ23" i="164" s="1"/>
  <c r="CN108" i="164"/>
  <c r="DN23" i="164" s="1"/>
  <c r="CM109" i="164"/>
  <c r="DG24" i="164" s="1"/>
  <c r="CN109" i="164"/>
  <c r="DK24" i="164" s="1"/>
  <c r="CM110" i="164"/>
  <c r="CN110" i="164"/>
  <c r="CM111" i="164"/>
  <c r="DH24" i="164" s="1"/>
  <c r="CN111" i="164"/>
  <c r="DL24" i="164" s="1"/>
  <c r="CM112" i="164"/>
  <c r="DI24" i="164" s="1"/>
  <c r="CN112" i="164"/>
  <c r="DM24" i="164" s="1"/>
  <c r="CM113" i="164"/>
  <c r="CN113" i="164"/>
  <c r="CM114" i="164"/>
  <c r="DJ24" i="164" s="1"/>
  <c r="CN114" i="164"/>
  <c r="DN24" i="164" s="1"/>
  <c r="CM115" i="164"/>
  <c r="DG25" i="164" s="1"/>
  <c r="CN115" i="164"/>
  <c r="DK25" i="164" s="1"/>
  <c r="CM116" i="164"/>
  <c r="CN116" i="164"/>
  <c r="CM117" i="164"/>
  <c r="DH25" i="164" s="1"/>
  <c r="CN117" i="164"/>
  <c r="DL25" i="164" s="1"/>
  <c r="CM118" i="164"/>
  <c r="DI25" i="164" s="1"/>
  <c r="CN118" i="164"/>
  <c r="DM25" i="164" s="1"/>
  <c r="CM119" i="164"/>
  <c r="CN119" i="164"/>
  <c r="CM120" i="164"/>
  <c r="DJ25" i="164" s="1"/>
  <c r="CN120" i="164"/>
  <c r="DN25" i="164" s="1"/>
  <c r="CM121" i="164"/>
  <c r="DG26" i="164" s="1"/>
  <c r="CN121" i="164"/>
  <c r="DK26" i="164" s="1"/>
  <c r="CM122" i="164"/>
  <c r="CN122" i="164"/>
  <c r="CM123" i="164"/>
  <c r="DH26" i="164" s="1"/>
  <c r="CN123" i="164"/>
  <c r="DL26" i="164" s="1"/>
  <c r="CM124" i="164"/>
  <c r="DI26" i="164" s="1"/>
  <c r="CN124" i="164"/>
  <c r="DM26" i="164" s="1"/>
  <c r="CM125" i="164"/>
  <c r="CN125" i="164"/>
  <c r="CM126" i="164"/>
  <c r="DJ26" i="164" s="1"/>
  <c r="CN126" i="164"/>
  <c r="DN26" i="164" s="1"/>
  <c r="CM127" i="164"/>
  <c r="DG27" i="164" s="1"/>
  <c r="CN127" i="164"/>
  <c r="DK27" i="164" s="1"/>
  <c r="CM128" i="164"/>
  <c r="CN128" i="164"/>
  <c r="CM129" i="164"/>
  <c r="DH27" i="164" s="1"/>
  <c r="CN129" i="164"/>
  <c r="DL27" i="164" s="1"/>
  <c r="CM130" i="164"/>
  <c r="DI27" i="164" s="1"/>
  <c r="CN130" i="164"/>
  <c r="DM27" i="164" s="1"/>
  <c r="CM131" i="164"/>
  <c r="CN131" i="164"/>
  <c r="CM132" i="164"/>
  <c r="DJ27" i="164" s="1"/>
  <c r="CN132" i="164"/>
  <c r="DN27" i="164" s="1"/>
  <c r="CM133" i="164"/>
  <c r="DG28" i="164" s="1"/>
  <c r="CN133" i="164"/>
  <c r="DK28" i="164" s="1"/>
  <c r="CM134" i="164"/>
  <c r="CN134" i="164"/>
  <c r="CM135" i="164"/>
  <c r="DH28" i="164" s="1"/>
  <c r="CN135" i="164"/>
  <c r="DL28" i="164" s="1"/>
  <c r="CM136" i="164"/>
  <c r="DI28" i="164" s="1"/>
  <c r="CN136" i="164"/>
  <c r="DM28" i="164" s="1"/>
  <c r="CM137" i="164"/>
  <c r="CN137" i="164"/>
  <c r="CM138" i="164"/>
  <c r="DJ28" i="164" s="1"/>
  <c r="CN138" i="164"/>
  <c r="DN28" i="164" s="1"/>
  <c r="CM139" i="164"/>
  <c r="DG29" i="164" s="1"/>
  <c r="CN139" i="164"/>
  <c r="DK29" i="164" s="1"/>
  <c r="CM140" i="164"/>
  <c r="CN140" i="164"/>
  <c r="CM141" i="164"/>
  <c r="DH29" i="164" s="1"/>
  <c r="CN141" i="164"/>
  <c r="DL29" i="164" s="1"/>
  <c r="CM142" i="164"/>
  <c r="DI29" i="164" s="1"/>
  <c r="CN142" i="164"/>
  <c r="DM29" i="164" s="1"/>
  <c r="CM143" i="164"/>
  <c r="CN143" i="164"/>
  <c r="CM144" i="164"/>
  <c r="DJ29" i="164" s="1"/>
  <c r="CN144" i="164"/>
  <c r="DN29" i="164" s="1"/>
  <c r="CM145" i="164"/>
  <c r="DG30" i="164" s="1"/>
  <c r="CN145" i="164"/>
  <c r="DK30" i="164" s="1"/>
  <c r="CM146" i="164"/>
  <c r="CN146" i="164"/>
  <c r="CM147" i="164"/>
  <c r="DH30" i="164" s="1"/>
  <c r="CN147" i="164"/>
  <c r="DL30" i="164" s="1"/>
  <c r="CM148" i="164"/>
  <c r="DI30" i="164" s="1"/>
  <c r="CN148" i="164"/>
  <c r="DM30" i="164" s="1"/>
  <c r="CM149" i="164"/>
  <c r="CN149" i="164"/>
  <c r="CM150" i="164"/>
  <c r="DJ30" i="164" s="1"/>
  <c r="CN150" i="164"/>
  <c r="DN30" i="164" s="1"/>
  <c r="CM151" i="164"/>
  <c r="DG31" i="164" s="1"/>
  <c r="CN151" i="164"/>
  <c r="DK31" i="164" s="1"/>
  <c r="CM152" i="164"/>
  <c r="CN152" i="164"/>
  <c r="CM153" i="164"/>
  <c r="DH31" i="164" s="1"/>
  <c r="CN153" i="164"/>
  <c r="DL31" i="164" s="1"/>
  <c r="CM154" i="164"/>
  <c r="DI31" i="164" s="1"/>
  <c r="CN154" i="164"/>
  <c r="DM31" i="164" s="1"/>
  <c r="CM155" i="164"/>
  <c r="CN155" i="164"/>
  <c r="CM156" i="164"/>
  <c r="DJ31" i="164" s="1"/>
  <c r="CN156" i="164"/>
  <c r="DN31" i="164" s="1"/>
  <c r="CM157" i="164"/>
  <c r="DG32" i="164" s="1"/>
  <c r="DU8" i="164" s="1"/>
  <c r="CN157" i="164"/>
  <c r="DK32" i="164" s="1"/>
  <c r="DX8" i="164" s="1"/>
  <c r="CM158" i="164"/>
  <c r="CN158" i="164"/>
  <c r="CM159" i="164"/>
  <c r="DH32" i="164" s="1"/>
  <c r="ED8" i="164" s="1"/>
  <c r="CN159" i="164"/>
  <c r="DL32" i="164" s="1"/>
  <c r="EG8" i="164" s="1"/>
  <c r="CM160" i="164"/>
  <c r="DI32" i="164" s="1"/>
  <c r="EM8" i="164" s="1"/>
  <c r="CN160" i="164"/>
  <c r="DM32" i="164" s="1"/>
  <c r="EP8" i="164" s="1"/>
  <c r="CM161" i="164"/>
  <c r="CN161" i="164"/>
  <c r="CM162" i="164"/>
  <c r="DJ32" i="164" s="1"/>
  <c r="EV8" i="164" s="1"/>
  <c r="CN162" i="164"/>
  <c r="DN32" i="164" s="1"/>
  <c r="EY8" i="164" s="1"/>
  <c r="CM163" i="164"/>
  <c r="DG33" i="164" s="1"/>
  <c r="CN163" i="164"/>
  <c r="DK33" i="164" s="1"/>
  <c r="CM164" i="164"/>
  <c r="CN164" i="164"/>
  <c r="CM165" i="164"/>
  <c r="DH33" i="164" s="1"/>
  <c r="CN165" i="164"/>
  <c r="DL33" i="164" s="1"/>
  <c r="CM166" i="164"/>
  <c r="DI33" i="164" s="1"/>
  <c r="CN166" i="164"/>
  <c r="DM33" i="164" s="1"/>
  <c r="CM167" i="164"/>
  <c r="CN167" i="164"/>
  <c r="CM168" i="164"/>
  <c r="DJ33" i="164" s="1"/>
  <c r="CN168" i="164"/>
  <c r="DN33" i="164" s="1"/>
  <c r="CM169" i="164"/>
  <c r="DG34" i="164" s="1"/>
  <c r="CN169" i="164"/>
  <c r="DK34" i="164" s="1"/>
  <c r="CM170" i="164"/>
  <c r="CN170" i="164"/>
  <c r="CM171" i="164"/>
  <c r="DH34" i="164" s="1"/>
  <c r="CN171" i="164"/>
  <c r="DL34" i="164" s="1"/>
  <c r="CM172" i="164"/>
  <c r="DI34" i="164" s="1"/>
  <c r="CN172" i="164"/>
  <c r="DM34" i="164" s="1"/>
  <c r="CM173" i="164"/>
  <c r="CN173" i="164"/>
  <c r="CM174" i="164"/>
  <c r="DJ34" i="164" s="1"/>
  <c r="CN174" i="164"/>
  <c r="DN34" i="164" s="1"/>
  <c r="CM175" i="164"/>
  <c r="DG35" i="164" s="1"/>
  <c r="CN175" i="164"/>
  <c r="DK35" i="164" s="1"/>
  <c r="CM176" i="164"/>
  <c r="CN176" i="164"/>
  <c r="CM177" i="164"/>
  <c r="DH35" i="164" s="1"/>
  <c r="CN177" i="164"/>
  <c r="DL35" i="164" s="1"/>
  <c r="CM178" i="164"/>
  <c r="DI35" i="164" s="1"/>
  <c r="CN178" i="164"/>
  <c r="DM35" i="164" s="1"/>
  <c r="CM179" i="164"/>
  <c r="CN179" i="164"/>
  <c r="CM180" i="164"/>
  <c r="DJ35" i="164" s="1"/>
  <c r="CN180" i="164"/>
  <c r="DN35" i="164" s="1"/>
  <c r="CM181" i="164"/>
  <c r="DG36" i="164" s="1"/>
  <c r="CN181" i="164"/>
  <c r="DK36" i="164" s="1"/>
  <c r="CM182" i="164"/>
  <c r="CN182" i="164"/>
  <c r="CM183" i="164"/>
  <c r="DH36" i="164" s="1"/>
  <c r="CN183" i="164"/>
  <c r="DL36" i="164" s="1"/>
  <c r="CM184" i="164"/>
  <c r="DI36" i="164" s="1"/>
  <c r="CN184" i="164"/>
  <c r="DM36" i="164" s="1"/>
  <c r="CM185" i="164"/>
  <c r="CN185" i="164"/>
  <c r="CM186" i="164"/>
  <c r="DJ36" i="164" s="1"/>
  <c r="CN186" i="164"/>
  <c r="DN36" i="164" s="1"/>
  <c r="CM187" i="164"/>
  <c r="DG37" i="164" s="1"/>
  <c r="CN187" i="164"/>
  <c r="DK37" i="164" s="1"/>
  <c r="CM188" i="164"/>
  <c r="CN188" i="164"/>
  <c r="CM189" i="164"/>
  <c r="DH37" i="164" s="1"/>
  <c r="CN189" i="164"/>
  <c r="DL37" i="164" s="1"/>
  <c r="CM190" i="164"/>
  <c r="DI37" i="164" s="1"/>
  <c r="CN190" i="164"/>
  <c r="DM37" i="164" s="1"/>
  <c r="CM191" i="164"/>
  <c r="CN191" i="164"/>
  <c r="CM192" i="164"/>
  <c r="DJ37" i="164" s="1"/>
  <c r="CN192" i="164"/>
  <c r="DN37" i="164" s="1"/>
  <c r="CM193" i="164"/>
  <c r="DG38" i="164" s="1"/>
  <c r="CN193" i="164"/>
  <c r="DK38" i="164" s="1"/>
  <c r="CM194" i="164"/>
  <c r="CN194" i="164"/>
  <c r="CM195" i="164"/>
  <c r="DH38" i="164" s="1"/>
  <c r="CN195" i="164"/>
  <c r="DL38" i="164" s="1"/>
  <c r="CM196" i="164"/>
  <c r="DI38" i="164" s="1"/>
  <c r="CN196" i="164"/>
  <c r="DM38" i="164" s="1"/>
  <c r="CM197" i="164"/>
  <c r="CN197" i="164"/>
  <c r="CM198" i="164"/>
  <c r="DJ38" i="164" s="1"/>
  <c r="CN198" i="164"/>
  <c r="DN38" i="164" s="1"/>
  <c r="CM199" i="164"/>
  <c r="DG39" i="164" s="1"/>
  <c r="CN199" i="164"/>
  <c r="DK39" i="164" s="1"/>
  <c r="CM200" i="164"/>
  <c r="CN200" i="164"/>
  <c r="CM201" i="164"/>
  <c r="DH39" i="164" s="1"/>
  <c r="CN201" i="164"/>
  <c r="DL39" i="164" s="1"/>
  <c r="CM202" i="164"/>
  <c r="DI39" i="164" s="1"/>
  <c r="CN202" i="164"/>
  <c r="DM39" i="164" s="1"/>
  <c r="CM203" i="164"/>
  <c r="CN203" i="164"/>
  <c r="CM204" i="164"/>
  <c r="DJ39" i="164" s="1"/>
  <c r="CN204" i="164"/>
  <c r="DN39" i="164" s="1"/>
  <c r="CM205" i="164"/>
  <c r="DG40" i="164" s="1"/>
  <c r="DU9" i="164" s="1"/>
  <c r="CN205" i="164"/>
  <c r="DK40" i="164" s="1"/>
  <c r="DX9" i="164" s="1"/>
  <c r="CM206" i="164"/>
  <c r="CN206" i="164"/>
  <c r="CM207" i="164"/>
  <c r="DH40" i="164" s="1"/>
  <c r="ED9" i="164" s="1"/>
  <c r="CN207" i="164"/>
  <c r="DL40" i="164" s="1"/>
  <c r="EG9" i="164" s="1"/>
  <c r="CM208" i="164"/>
  <c r="DI40" i="164" s="1"/>
  <c r="EM9" i="164" s="1"/>
  <c r="CN208" i="164"/>
  <c r="DM40" i="164" s="1"/>
  <c r="EP9" i="164" s="1"/>
  <c r="CM209" i="164"/>
  <c r="CN209" i="164"/>
  <c r="CM210" i="164"/>
  <c r="DJ40" i="164" s="1"/>
  <c r="EV9" i="164" s="1"/>
  <c r="CN210" i="164"/>
  <c r="DN40" i="164" s="1"/>
  <c r="EY9" i="164" s="1"/>
  <c r="CM211" i="164"/>
  <c r="DG41" i="164" s="1"/>
  <c r="DU10" i="164" s="1"/>
  <c r="CN211" i="164"/>
  <c r="DK41" i="164" s="1"/>
  <c r="DX10" i="164" s="1"/>
  <c r="CM212" i="164"/>
  <c r="CN212" i="164"/>
  <c r="CM213" i="164"/>
  <c r="DH41" i="164" s="1"/>
  <c r="ED10" i="164" s="1"/>
  <c r="CN213" i="164"/>
  <c r="DL41" i="164" s="1"/>
  <c r="EG10" i="164" s="1"/>
  <c r="CM214" i="164"/>
  <c r="DI41" i="164" s="1"/>
  <c r="EM10" i="164" s="1"/>
  <c r="CN214" i="164"/>
  <c r="DM41" i="164" s="1"/>
  <c r="EP10" i="164" s="1"/>
  <c r="CM215" i="164"/>
  <c r="CN215" i="164"/>
  <c r="CM216" i="164"/>
  <c r="DJ41" i="164" s="1"/>
  <c r="EV10" i="164" s="1"/>
  <c r="CN216" i="164"/>
  <c r="DN41" i="164" s="1"/>
  <c r="EY10" i="164" s="1"/>
  <c r="CM217" i="164"/>
  <c r="DG42" i="164" s="1"/>
  <c r="DU11" i="164" s="1"/>
  <c r="CN217" i="164"/>
  <c r="DK42" i="164" s="1"/>
  <c r="DX11" i="164" s="1"/>
  <c r="CM218" i="164"/>
  <c r="CN218" i="164"/>
  <c r="CM219" i="164"/>
  <c r="DH42" i="164" s="1"/>
  <c r="ED11" i="164" s="1"/>
  <c r="CN219" i="164"/>
  <c r="DL42" i="164" s="1"/>
  <c r="EG11" i="164" s="1"/>
  <c r="CM220" i="164"/>
  <c r="DI42" i="164" s="1"/>
  <c r="EM11" i="164" s="1"/>
  <c r="CN220" i="164"/>
  <c r="DM42" i="164" s="1"/>
  <c r="EP11" i="164" s="1"/>
  <c r="CM221" i="164"/>
  <c r="CN221" i="164"/>
  <c r="CM222" i="164"/>
  <c r="DJ42" i="164" s="1"/>
  <c r="EV11" i="164" s="1"/>
  <c r="CN222" i="164"/>
  <c r="DN42" i="164" s="1"/>
  <c r="EY11" i="164" s="1"/>
  <c r="CM223" i="164"/>
  <c r="DG43" i="164" s="1"/>
  <c r="DU12" i="164" s="1"/>
  <c r="CN223" i="164"/>
  <c r="DK43" i="164" s="1"/>
  <c r="DX12" i="164" s="1"/>
  <c r="CM224" i="164"/>
  <c r="CN224" i="164"/>
  <c r="CM225" i="164"/>
  <c r="DH43" i="164" s="1"/>
  <c r="ED12" i="164" s="1"/>
  <c r="CN225" i="164"/>
  <c r="DL43" i="164" s="1"/>
  <c r="EG12" i="164" s="1"/>
  <c r="CM226" i="164"/>
  <c r="DI43" i="164" s="1"/>
  <c r="EM12" i="164" s="1"/>
  <c r="CN226" i="164"/>
  <c r="DM43" i="164" s="1"/>
  <c r="EP12" i="164" s="1"/>
  <c r="CM227" i="164"/>
  <c r="CN227" i="164"/>
  <c r="CM228" i="164"/>
  <c r="DJ43" i="164" s="1"/>
  <c r="EV12" i="164" s="1"/>
  <c r="CN228" i="164"/>
  <c r="DN43" i="164" s="1"/>
  <c r="EY12" i="164" s="1"/>
  <c r="CM229" i="164"/>
  <c r="DG44" i="164" s="1"/>
  <c r="DU13" i="164" s="1"/>
  <c r="CN229" i="164"/>
  <c r="DK44" i="164" s="1"/>
  <c r="DX13" i="164" s="1"/>
  <c r="CM230" i="164"/>
  <c r="CN230" i="164"/>
  <c r="CM231" i="164"/>
  <c r="DH44" i="164" s="1"/>
  <c r="ED13" i="164" s="1"/>
  <c r="CN231" i="164"/>
  <c r="DL44" i="164" s="1"/>
  <c r="EG13" i="164" s="1"/>
  <c r="CM232" i="164"/>
  <c r="DI44" i="164" s="1"/>
  <c r="EM13" i="164" s="1"/>
  <c r="CN232" i="164"/>
  <c r="DM44" i="164" s="1"/>
  <c r="EP13" i="164" s="1"/>
  <c r="CM233" i="164"/>
  <c r="CN233" i="164"/>
  <c r="CM234" i="164"/>
  <c r="DJ44" i="164" s="1"/>
  <c r="EV13" i="164" s="1"/>
  <c r="CN234" i="164"/>
  <c r="DN44" i="164" s="1"/>
  <c r="EY13" i="164" s="1"/>
  <c r="CM235" i="164"/>
  <c r="DG45" i="164" s="1"/>
  <c r="DU14" i="164" s="1"/>
  <c r="CN235" i="164"/>
  <c r="DK45" i="164" s="1"/>
  <c r="DX14" i="164" s="1"/>
  <c r="CM236" i="164"/>
  <c r="CN236" i="164"/>
  <c r="CM237" i="164"/>
  <c r="DH45" i="164" s="1"/>
  <c r="ED14" i="164" s="1"/>
  <c r="CN237" i="164"/>
  <c r="DL45" i="164" s="1"/>
  <c r="EG14" i="164" s="1"/>
  <c r="CM238" i="164"/>
  <c r="DI45" i="164" s="1"/>
  <c r="EM14" i="164" s="1"/>
  <c r="CN238" i="164"/>
  <c r="DM45" i="164" s="1"/>
  <c r="EP14" i="164" s="1"/>
  <c r="CM239" i="164"/>
  <c r="CN239" i="164"/>
  <c r="CM240" i="164"/>
  <c r="DJ45" i="164" s="1"/>
  <c r="EV14" i="164" s="1"/>
  <c r="CN240" i="164"/>
  <c r="DN45" i="164" s="1"/>
  <c r="EY14" i="164" s="1"/>
  <c r="CM241" i="164"/>
  <c r="DG46" i="164" s="1"/>
  <c r="DU15" i="164" s="1"/>
  <c r="CN241" i="164"/>
  <c r="DK46" i="164" s="1"/>
  <c r="DX15" i="164" s="1"/>
  <c r="CM242" i="164"/>
  <c r="CN242" i="164"/>
  <c r="CM243" i="164"/>
  <c r="DH46" i="164" s="1"/>
  <c r="ED15" i="164" s="1"/>
  <c r="CN243" i="164"/>
  <c r="DL46" i="164" s="1"/>
  <c r="EG15" i="164" s="1"/>
  <c r="CM244" i="164"/>
  <c r="DI46" i="164" s="1"/>
  <c r="EM15" i="164" s="1"/>
  <c r="CN244" i="164"/>
  <c r="DM46" i="164" s="1"/>
  <c r="EP15" i="164" s="1"/>
  <c r="CM245" i="164"/>
  <c r="CN245" i="164"/>
  <c r="CM246" i="164"/>
  <c r="DJ46" i="164" s="1"/>
  <c r="EV15" i="164" s="1"/>
  <c r="CN246" i="164"/>
  <c r="DN46" i="164" s="1"/>
  <c r="EY15" i="164" s="1"/>
  <c r="CM247" i="164"/>
  <c r="DG47" i="164" s="1"/>
  <c r="DU16" i="164" s="1"/>
  <c r="CN247" i="164"/>
  <c r="DK47" i="164" s="1"/>
  <c r="DX16" i="164" s="1"/>
  <c r="CM248" i="164"/>
  <c r="CN248" i="164"/>
  <c r="CM249" i="164"/>
  <c r="DH47" i="164" s="1"/>
  <c r="ED16" i="164" s="1"/>
  <c r="CN249" i="164"/>
  <c r="DL47" i="164" s="1"/>
  <c r="EG16" i="164" s="1"/>
  <c r="CM250" i="164"/>
  <c r="DI47" i="164" s="1"/>
  <c r="EM16" i="164" s="1"/>
  <c r="CN250" i="164"/>
  <c r="DM47" i="164" s="1"/>
  <c r="EP16" i="164" s="1"/>
  <c r="CM251" i="164"/>
  <c r="CN251" i="164"/>
  <c r="CM252" i="164"/>
  <c r="DJ47" i="164" s="1"/>
  <c r="EV16" i="164" s="1"/>
  <c r="CN252" i="164"/>
  <c r="DN47" i="164" s="1"/>
  <c r="EY16" i="164" s="1"/>
  <c r="CM253" i="164"/>
  <c r="DG48" i="164" s="1"/>
  <c r="DU17" i="164" s="1"/>
  <c r="CN253" i="164"/>
  <c r="DK48" i="164" s="1"/>
  <c r="DX17" i="164" s="1"/>
  <c r="CM254" i="164"/>
  <c r="CN254" i="164"/>
  <c r="CM255" i="164"/>
  <c r="DH48" i="164" s="1"/>
  <c r="ED17" i="164" s="1"/>
  <c r="CN255" i="164"/>
  <c r="DL48" i="164" s="1"/>
  <c r="EG17" i="164" s="1"/>
  <c r="CM256" i="164"/>
  <c r="DI48" i="164" s="1"/>
  <c r="EM17" i="164" s="1"/>
  <c r="CN256" i="164"/>
  <c r="DM48" i="164" s="1"/>
  <c r="EP17" i="164" s="1"/>
  <c r="CM257" i="164"/>
  <c r="CN257" i="164"/>
  <c r="CM258" i="164"/>
  <c r="DJ48" i="164" s="1"/>
  <c r="EV17" i="164" s="1"/>
  <c r="CN258" i="164"/>
  <c r="DN48" i="164" s="1"/>
  <c r="EY17" i="164" s="1"/>
  <c r="CM259" i="164"/>
  <c r="DG49" i="164" s="1"/>
  <c r="DU18" i="164" s="1"/>
  <c r="CN259" i="164"/>
  <c r="DK49" i="164" s="1"/>
  <c r="DX18" i="164" s="1"/>
  <c r="CM260" i="164"/>
  <c r="CN260" i="164"/>
  <c r="CM261" i="164"/>
  <c r="DH49" i="164" s="1"/>
  <c r="ED18" i="164" s="1"/>
  <c r="CN261" i="164"/>
  <c r="DL49" i="164" s="1"/>
  <c r="EG18" i="164" s="1"/>
  <c r="CM262" i="164"/>
  <c r="DI49" i="164" s="1"/>
  <c r="EM18" i="164" s="1"/>
  <c r="CN262" i="164"/>
  <c r="DM49" i="164" s="1"/>
  <c r="EP18" i="164" s="1"/>
  <c r="CM263" i="164"/>
  <c r="CN263" i="164"/>
  <c r="CM264" i="164"/>
  <c r="DJ49" i="164" s="1"/>
  <c r="EV18" i="164" s="1"/>
  <c r="CN264" i="164"/>
  <c r="DN49" i="164" s="1"/>
  <c r="EY18" i="164" s="1"/>
  <c r="CM265" i="164"/>
  <c r="DG50" i="164" s="1"/>
  <c r="DU19" i="164" s="1"/>
  <c r="CN265" i="164"/>
  <c r="DK50" i="164" s="1"/>
  <c r="DX19" i="164" s="1"/>
  <c r="CM266" i="164"/>
  <c r="CN266" i="164"/>
  <c r="CM267" i="164"/>
  <c r="DH50" i="164" s="1"/>
  <c r="ED19" i="164" s="1"/>
  <c r="CN267" i="164"/>
  <c r="DL50" i="164" s="1"/>
  <c r="EG19" i="164" s="1"/>
  <c r="CM268" i="164"/>
  <c r="DI50" i="164" s="1"/>
  <c r="EM19" i="164" s="1"/>
  <c r="CN268" i="164"/>
  <c r="DM50" i="164" s="1"/>
  <c r="EP19" i="164" s="1"/>
  <c r="CM269" i="164"/>
  <c r="CN269" i="164"/>
  <c r="CM270" i="164"/>
  <c r="DJ50" i="164" s="1"/>
  <c r="EV19" i="164" s="1"/>
  <c r="CN270" i="164"/>
  <c r="DN50" i="164" s="1"/>
  <c r="EY19" i="164" s="1"/>
  <c r="CM271" i="164"/>
  <c r="DG51" i="164" s="1"/>
  <c r="DU20" i="164" s="1"/>
  <c r="CN271" i="164"/>
  <c r="DK51" i="164" s="1"/>
  <c r="DX20" i="164" s="1"/>
  <c r="CM272" i="164"/>
  <c r="CN272" i="164"/>
  <c r="CM273" i="164"/>
  <c r="DH51" i="164" s="1"/>
  <c r="ED20" i="164" s="1"/>
  <c r="CN273" i="164"/>
  <c r="DL51" i="164" s="1"/>
  <c r="EG20" i="164" s="1"/>
  <c r="CM274" i="164"/>
  <c r="DI51" i="164" s="1"/>
  <c r="EM20" i="164" s="1"/>
  <c r="CN274" i="164"/>
  <c r="DM51" i="164" s="1"/>
  <c r="EP20" i="164" s="1"/>
  <c r="CM275" i="164"/>
  <c r="CN275" i="164"/>
  <c r="CM276" i="164"/>
  <c r="DJ51" i="164" s="1"/>
  <c r="EV20" i="164" s="1"/>
  <c r="CN276" i="164"/>
  <c r="DN51" i="164" s="1"/>
  <c r="EY20" i="164" s="1"/>
  <c r="CM277" i="164"/>
  <c r="DG52" i="164" s="1"/>
  <c r="DU21" i="164" s="1"/>
  <c r="CN277" i="164"/>
  <c r="DK52" i="164" s="1"/>
  <c r="DX21" i="164" s="1"/>
  <c r="CM278" i="164"/>
  <c r="CN278" i="164"/>
  <c r="CM279" i="164"/>
  <c r="DH52" i="164" s="1"/>
  <c r="ED21" i="164" s="1"/>
  <c r="CN279" i="164"/>
  <c r="DL52" i="164" s="1"/>
  <c r="EG21" i="164" s="1"/>
  <c r="CM280" i="164"/>
  <c r="DI52" i="164" s="1"/>
  <c r="EM21" i="164" s="1"/>
  <c r="CN280" i="164"/>
  <c r="DM52" i="164" s="1"/>
  <c r="EP21" i="164" s="1"/>
  <c r="CM281" i="164"/>
  <c r="CN281" i="164"/>
  <c r="CM282" i="164"/>
  <c r="DJ52" i="164" s="1"/>
  <c r="EV21" i="164" s="1"/>
  <c r="CN282" i="164"/>
  <c r="DN52" i="164" s="1"/>
  <c r="EY21" i="164" s="1"/>
  <c r="CM283" i="164"/>
  <c r="DG53" i="164" s="1"/>
  <c r="DU22" i="164" s="1"/>
  <c r="CN283" i="164"/>
  <c r="DK53" i="164" s="1"/>
  <c r="DX22" i="164" s="1"/>
  <c r="CM284" i="164"/>
  <c r="CN284" i="164"/>
  <c r="CM285" i="164"/>
  <c r="DH53" i="164" s="1"/>
  <c r="ED22" i="164" s="1"/>
  <c r="CN285" i="164"/>
  <c r="DL53" i="164" s="1"/>
  <c r="EG22" i="164" s="1"/>
  <c r="CM286" i="164"/>
  <c r="DI53" i="164" s="1"/>
  <c r="EM22" i="164" s="1"/>
  <c r="CN286" i="164"/>
  <c r="DM53" i="164" s="1"/>
  <c r="EP22" i="164" s="1"/>
  <c r="CM287" i="164"/>
  <c r="CN287" i="164"/>
  <c r="CM288" i="164"/>
  <c r="DJ53" i="164" s="1"/>
  <c r="EV22" i="164" s="1"/>
  <c r="CN288" i="164"/>
  <c r="DN53" i="164" s="1"/>
  <c r="EY22" i="164" s="1"/>
  <c r="CM289" i="164"/>
  <c r="DG54" i="164" s="1"/>
  <c r="DU23" i="164" s="1"/>
  <c r="CN289" i="164"/>
  <c r="DK54" i="164" s="1"/>
  <c r="DX23" i="164" s="1"/>
  <c r="CM290" i="164"/>
  <c r="CN290" i="164"/>
  <c r="CM291" i="164"/>
  <c r="DH54" i="164" s="1"/>
  <c r="ED23" i="164" s="1"/>
  <c r="CN291" i="164"/>
  <c r="DL54" i="164" s="1"/>
  <c r="EG23" i="164" s="1"/>
  <c r="CM292" i="164"/>
  <c r="DI54" i="164" s="1"/>
  <c r="EM23" i="164" s="1"/>
  <c r="CN292" i="164"/>
  <c r="DM54" i="164" s="1"/>
  <c r="EP23" i="164" s="1"/>
  <c r="CM293" i="164"/>
  <c r="CN293" i="164"/>
  <c r="CM294" i="164"/>
  <c r="DJ54" i="164" s="1"/>
  <c r="EV23" i="164" s="1"/>
  <c r="CN294" i="164"/>
  <c r="DN54" i="164" s="1"/>
  <c r="EY23" i="164" s="1"/>
  <c r="CM295" i="164"/>
  <c r="DG55" i="164" s="1"/>
  <c r="DU24" i="164" s="1"/>
  <c r="CN295" i="164"/>
  <c r="DK55" i="164" s="1"/>
  <c r="DX24" i="164" s="1"/>
  <c r="CM296" i="164"/>
  <c r="CN296" i="164"/>
  <c r="CM297" i="164"/>
  <c r="DH55" i="164" s="1"/>
  <c r="ED24" i="164" s="1"/>
  <c r="CN297" i="164"/>
  <c r="DL55" i="164" s="1"/>
  <c r="EG24" i="164" s="1"/>
  <c r="CM298" i="164"/>
  <c r="DI55" i="164" s="1"/>
  <c r="EM24" i="164" s="1"/>
  <c r="CN298" i="164"/>
  <c r="DM55" i="164" s="1"/>
  <c r="EP24" i="164" s="1"/>
  <c r="CM299" i="164"/>
  <c r="CN299" i="164"/>
  <c r="CM300" i="164"/>
  <c r="DJ55" i="164" s="1"/>
  <c r="EV24" i="164" s="1"/>
  <c r="CN300" i="164"/>
  <c r="DN55" i="164" s="1"/>
  <c r="EY24" i="164" s="1"/>
  <c r="CM301" i="164"/>
  <c r="DG56" i="164" s="1"/>
  <c r="DU25" i="164" s="1"/>
  <c r="CN301" i="164"/>
  <c r="DK56" i="164" s="1"/>
  <c r="DX25" i="164" s="1"/>
  <c r="CM302" i="164"/>
  <c r="CN302" i="164"/>
  <c r="CM303" i="164"/>
  <c r="DH56" i="164" s="1"/>
  <c r="ED25" i="164" s="1"/>
  <c r="CN303" i="164"/>
  <c r="DL56" i="164" s="1"/>
  <c r="EG25" i="164" s="1"/>
  <c r="CM304" i="164"/>
  <c r="DI56" i="164" s="1"/>
  <c r="EM25" i="164" s="1"/>
  <c r="CN304" i="164"/>
  <c r="DM56" i="164" s="1"/>
  <c r="EP25" i="164" s="1"/>
  <c r="CM305" i="164"/>
  <c r="CN305" i="164"/>
  <c r="CM306" i="164"/>
  <c r="DJ56" i="164" s="1"/>
  <c r="EV25" i="164" s="1"/>
  <c r="CN306" i="164"/>
  <c r="DN56" i="164" s="1"/>
  <c r="EY25" i="164" s="1"/>
  <c r="CM307" i="164"/>
  <c r="DG57" i="164" s="1"/>
  <c r="DU26" i="164" s="1"/>
  <c r="CN307" i="164"/>
  <c r="DK57" i="164" s="1"/>
  <c r="DX26" i="164" s="1"/>
  <c r="CM308" i="164"/>
  <c r="CN308" i="164"/>
  <c r="CM309" i="164"/>
  <c r="DH57" i="164" s="1"/>
  <c r="ED26" i="164" s="1"/>
  <c r="CN309" i="164"/>
  <c r="DL57" i="164" s="1"/>
  <c r="EG26" i="164" s="1"/>
  <c r="CM310" i="164"/>
  <c r="DI57" i="164" s="1"/>
  <c r="EM26" i="164" s="1"/>
  <c r="CN310" i="164"/>
  <c r="DM57" i="164" s="1"/>
  <c r="EP26" i="164" s="1"/>
  <c r="CM311" i="164"/>
  <c r="CN311" i="164"/>
  <c r="CM312" i="164"/>
  <c r="DJ57" i="164" s="1"/>
  <c r="EV26" i="164" s="1"/>
  <c r="CN312" i="164"/>
  <c r="DN57" i="164" s="1"/>
  <c r="EY26" i="164" s="1"/>
  <c r="CM313" i="164"/>
  <c r="DG58" i="164" s="1"/>
  <c r="DU27" i="164" s="1"/>
  <c r="CN313" i="164"/>
  <c r="DK58" i="164" s="1"/>
  <c r="DX27" i="164" s="1"/>
  <c r="CM314" i="164"/>
  <c r="CN314" i="164"/>
  <c r="CM315" i="164"/>
  <c r="DH58" i="164" s="1"/>
  <c r="ED27" i="164" s="1"/>
  <c r="CN315" i="164"/>
  <c r="DL58" i="164" s="1"/>
  <c r="EG27" i="164" s="1"/>
  <c r="CM316" i="164"/>
  <c r="DI58" i="164" s="1"/>
  <c r="EM27" i="164" s="1"/>
  <c r="CN316" i="164"/>
  <c r="DM58" i="164" s="1"/>
  <c r="EP27" i="164" s="1"/>
  <c r="CM317" i="164"/>
  <c r="CN317" i="164"/>
  <c r="CM318" i="164"/>
  <c r="DJ58" i="164" s="1"/>
  <c r="EV27" i="164" s="1"/>
  <c r="CN318" i="164"/>
  <c r="DN58" i="164" s="1"/>
  <c r="EY27" i="164" s="1"/>
  <c r="CM319" i="164"/>
  <c r="DG59" i="164" s="1"/>
  <c r="DU28" i="164" s="1"/>
  <c r="CN319" i="164"/>
  <c r="DK59" i="164" s="1"/>
  <c r="DX28" i="164" s="1"/>
  <c r="CM320" i="164"/>
  <c r="CN320" i="164"/>
  <c r="CM321" i="164"/>
  <c r="DH59" i="164" s="1"/>
  <c r="ED28" i="164" s="1"/>
  <c r="CN321" i="164"/>
  <c r="DL59" i="164" s="1"/>
  <c r="EG28" i="164" s="1"/>
  <c r="CM322" i="164"/>
  <c r="DI59" i="164" s="1"/>
  <c r="EM28" i="164" s="1"/>
  <c r="CN322" i="164"/>
  <c r="DM59" i="164" s="1"/>
  <c r="EP28" i="164" s="1"/>
  <c r="CM323" i="164"/>
  <c r="CN323" i="164"/>
  <c r="CM324" i="164"/>
  <c r="DJ59" i="164" s="1"/>
  <c r="EV28" i="164" s="1"/>
  <c r="CN324" i="164"/>
  <c r="DN59" i="164" s="1"/>
  <c r="EY28" i="164" s="1"/>
  <c r="CM325" i="164"/>
  <c r="DG60" i="164" s="1"/>
  <c r="DU29" i="164" s="1"/>
  <c r="CN325" i="164"/>
  <c r="DK60" i="164" s="1"/>
  <c r="DX29" i="164" s="1"/>
  <c r="CM326" i="164"/>
  <c r="CN326" i="164"/>
  <c r="CM327" i="164"/>
  <c r="DH60" i="164" s="1"/>
  <c r="ED29" i="164" s="1"/>
  <c r="CN327" i="164"/>
  <c r="DL60" i="164" s="1"/>
  <c r="EG29" i="164" s="1"/>
  <c r="CM328" i="164"/>
  <c r="DI60" i="164" s="1"/>
  <c r="EM29" i="164" s="1"/>
  <c r="CN328" i="164"/>
  <c r="DM60" i="164" s="1"/>
  <c r="EP29" i="164" s="1"/>
  <c r="CM329" i="164"/>
  <c r="CN329" i="164"/>
  <c r="CM330" i="164"/>
  <c r="DJ60" i="164" s="1"/>
  <c r="EV29" i="164" s="1"/>
  <c r="CN330" i="164"/>
  <c r="DN60" i="164" s="1"/>
  <c r="EY29" i="164" s="1"/>
  <c r="CM331" i="164"/>
  <c r="DG61" i="164" s="1"/>
  <c r="DU30" i="164" s="1"/>
  <c r="CN331" i="164"/>
  <c r="DK61" i="164" s="1"/>
  <c r="DX30" i="164" s="1"/>
  <c r="CM332" i="164"/>
  <c r="CN332" i="164"/>
  <c r="CM333" i="164"/>
  <c r="DH61" i="164" s="1"/>
  <c r="ED30" i="164" s="1"/>
  <c r="CN333" i="164"/>
  <c r="DL61" i="164" s="1"/>
  <c r="EG30" i="164" s="1"/>
  <c r="CM334" i="164"/>
  <c r="DI61" i="164" s="1"/>
  <c r="EM30" i="164" s="1"/>
  <c r="CN334" i="164"/>
  <c r="DM61" i="164" s="1"/>
  <c r="EP30" i="164" s="1"/>
  <c r="CM335" i="164"/>
  <c r="CN335" i="164"/>
  <c r="CM336" i="164"/>
  <c r="DJ61" i="164" s="1"/>
  <c r="EV30" i="164" s="1"/>
  <c r="CN336" i="164"/>
  <c r="DN61" i="164" s="1"/>
  <c r="EY30" i="164" s="1"/>
  <c r="CM337" i="164"/>
  <c r="DG62" i="164" s="1"/>
  <c r="DU31" i="164" s="1"/>
  <c r="CN337" i="164"/>
  <c r="DK62" i="164" s="1"/>
  <c r="DX31" i="164" s="1"/>
  <c r="CM338" i="164"/>
  <c r="CN338" i="164"/>
  <c r="CM339" i="164"/>
  <c r="DH62" i="164" s="1"/>
  <c r="ED31" i="164" s="1"/>
  <c r="CN339" i="164"/>
  <c r="DL62" i="164" s="1"/>
  <c r="EG31" i="164" s="1"/>
  <c r="CM340" i="164"/>
  <c r="DI62" i="164" s="1"/>
  <c r="EM31" i="164" s="1"/>
  <c r="CN340" i="164"/>
  <c r="DM62" i="164" s="1"/>
  <c r="EP31" i="164" s="1"/>
  <c r="CM341" i="164"/>
  <c r="CN341" i="164"/>
  <c r="CM342" i="164"/>
  <c r="DJ62" i="164" s="1"/>
  <c r="EV31" i="164" s="1"/>
  <c r="CN342" i="164"/>
  <c r="DN62" i="164" s="1"/>
  <c r="EY31" i="164" s="1"/>
  <c r="CM343" i="164"/>
  <c r="DG63" i="164" s="1"/>
  <c r="DU32" i="164" s="1"/>
  <c r="CN343" i="164"/>
  <c r="DK63" i="164" s="1"/>
  <c r="DX32" i="164" s="1"/>
  <c r="CM344" i="164"/>
  <c r="CN344" i="164"/>
  <c r="CM345" i="164"/>
  <c r="DH63" i="164" s="1"/>
  <c r="ED32" i="164" s="1"/>
  <c r="CN345" i="164"/>
  <c r="DL63" i="164" s="1"/>
  <c r="EG32" i="164" s="1"/>
  <c r="CM346" i="164"/>
  <c r="DI63" i="164" s="1"/>
  <c r="EM32" i="164" s="1"/>
  <c r="CN346" i="164"/>
  <c r="DM63" i="164" s="1"/>
  <c r="EP32" i="164" s="1"/>
  <c r="CM347" i="164"/>
  <c r="CN347" i="164"/>
  <c r="CM348" i="164"/>
  <c r="DJ63" i="164" s="1"/>
  <c r="EV32" i="164" s="1"/>
  <c r="CN348" i="164"/>
  <c r="DN63" i="164" s="1"/>
  <c r="EY32" i="164" s="1"/>
  <c r="CM349" i="164"/>
  <c r="DG64" i="164" s="1"/>
  <c r="DU33" i="164" s="1"/>
  <c r="CN349" i="164"/>
  <c r="DK64" i="164" s="1"/>
  <c r="DX33" i="164" s="1"/>
  <c r="CM350" i="164"/>
  <c r="CN350" i="164"/>
  <c r="CM351" i="164"/>
  <c r="DH64" i="164" s="1"/>
  <c r="ED33" i="164" s="1"/>
  <c r="CN351" i="164"/>
  <c r="DL64" i="164" s="1"/>
  <c r="EG33" i="164" s="1"/>
  <c r="CM352" i="164"/>
  <c r="DI64" i="164" s="1"/>
  <c r="EM33" i="164" s="1"/>
  <c r="CN352" i="164"/>
  <c r="DM64" i="164" s="1"/>
  <c r="EP33" i="164" s="1"/>
  <c r="CM353" i="164"/>
  <c r="CN353" i="164"/>
  <c r="CM354" i="164"/>
  <c r="DJ64" i="164" s="1"/>
  <c r="EV33" i="164" s="1"/>
  <c r="CN354" i="164"/>
  <c r="DN64" i="164" s="1"/>
  <c r="EY33" i="164" s="1"/>
  <c r="CM355" i="164"/>
  <c r="DG65" i="164" s="1"/>
  <c r="DU34" i="164" s="1"/>
  <c r="CN355" i="164"/>
  <c r="DK65" i="164" s="1"/>
  <c r="DX34" i="164" s="1"/>
  <c r="CM356" i="164"/>
  <c r="CN356" i="164"/>
  <c r="CM357" i="164"/>
  <c r="DH65" i="164" s="1"/>
  <c r="ED34" i="164" s="1"/>
  <c r="CN357" i="164"/>
  <c r="DL65" i="164" s="1"/>
  <c r="EG34" i="164" s="1"/>
  <c r="CM358" i="164"/>
  <c r="DI65" i="164" s="1"/>
  <c r="EM34" i="164" s="1"/>
  <c r="CN358" i="164"/>
  <c r="DM65" i="164" s="1"/>
  <c r="EP34" i="164" s="1"/>
  <c r="CM359" i="164"/>
  <c r="CN359" i="164"/>
  <c r="CM360" i="164"/>
  <c r="DJ65" i="164" s="1"/>
  <c r="EV34" i="164" s="1"/>
  <c r="CN360" i="164"/>
  <c r="DN65" i="164" s="1"/>
  <c r="EY34" i="164" s="1"/>
  <c r="CM361" i="164"/>
  <c r="DG66" i="164" s="1"/>
  <c r="DU35" i="164" s="1"/>
  <c r="CN361" i="164"/>
  <c r="DK66" i="164" s="1"/>
  <c r="DX35" i="164" s="1"/>
  <c r="CM362" i="164"/>
  <c r="CN362" i="164"/>
  <c r="CM363" i="164"/>
  <c r="DH66" i="164" s="1"/>
  <c r="ED35" i="164" s="1"/>
  <c r="CN363" i="164"/>
  <c r="DL66" i="164" s="1"/>
  <c r="EG35" i="164" s="1"/>
  <c r="CM364" i="164"/>
  <c r="DI66" i="164" s="1"/>
  <c r="EM35" i="164" s="1"/>
  <c r="CN364" i="164"/>
  <c r="DM66" i="164" s="1"/>
  <c r="EP35" i="164" s="1"/>
  <c r="CM365" i="164"/>
  <c r="CN365" i="164"/>
  <c r="CM366" i="164"/>
  <c r="DJ66" i="164" s="1"/>
  <c r="EV35" i="164" s="1"/>
  <c r="CN366" i="164"/>
  <c r="DN66" i="164" s="1"/>
  <c r="EY35" i="164" s="1"/>
  <c r="CM367" i="164"/>
  <c r="DG67" i="164" s="1"/>
  <c r="DU36" i="164" s="1"/>
  <c r="CN367" i="164"/>
  <c r="DK67" i="164" s="1"/>
  <c r="DX36" i="164" s="1"/>
  <c r="CM368" i="164"/>
  <c r="CN368" i="164"/>
  <c r="CM369" i="164"/>
  <c r="DH67" i="164" s="1"/>
  <c r="ED36" i="164" s="1"/>
  <c r="CN369" i="164"/>
  <c r="DL67" i="164" s="1"/>
  <c r="EG36" i="164" s="1"/>
  <c r="CM370" i="164"/>
  <c r="DI67" i="164" s="1"/>
  <c r="EM36" i="164" s="1"/>
  <c r="CN370" i="164"/>
  <c r="DM67" i="164" s="1"/>
  <c r="EP36" i="164" s="1"/>
  <c r="CM371" i="164"/>
  <c r="CN371" i="164"/>
  <c r="CM372" i="164"/>
  <c r="DJ67" i="164" s="1"/>
  <c r="EV36" i="164" s="1"/>
  <c r="CN372" i="164"/>
  <c r="DN67" i="164" s="1"/>
  <c r="EY36" i="164" s="1"/>
  <c r="CM373" i="164"/>
  <c r="DG68" i="164" s="1"/>
  <c r="DU37" i="164" s="1"/>
  <c r="CN373" i="164"/>
  <c r="DK68" i="164" s="1"/>
  <c r="DX37" i="164" s="1"/>
  <c r="CM374" i="164"/>
  <c r="CN374" i="164"/>
  <c r="CM375" i="164"/>
  <c r="DH68" i="164" s="1"/>
  <c r="ED37" i="164" s="1"/>
  <c r="CN375" i="164"/>
  <c r="DL68" i="164" s="1"/>
  <c r="EG37" i="164" s="1"/>
  <c r="CM376" i="164"/>
  <c r="DI68" i="164" s="1"/>
  <c r="EM37" i="164" s="1"/>
  <c r="CN376" i="164"/>
  <c r="DM68" i="164" s="1"/>
  <c r="EP37" i="164" s="1"/>
  <c r="CM377" i="164"/>
  <c r="CN377" i="164"/>
  <c r="CM378" i="164"/>
  <c r="DJ68" i="164" s="1"/>
  <c r="EV37" i="164" s="1"/>
  <c r="CN378" i="164"/>
  <c r="DN68" i="164" s="1"/>
  <c r="EY37" i="164" s="1"/>
  <c r="CM379" i="164"/>
  <c r="DG69" i="164" s="1"/>
  <c r="DU38" i="164" s="1"/>
  <c r="CN379" i="164"/>
  <c r="DK69" i="164" s="1"/>
  <c r="DX38" i="164" s="1"/>
  <c r="CM380" i="164"/>
  <c r="CN380" i="164"/>
  <c r="CM381" i="164"/>
  <c r="DH69" i="164" s="1"/>
  <c r="ED38" i="164" s="1"/>
  <c r="CN381" i="164"/>
  <c r="DL69" i="164" s="1"/>
  <c r="EG38" i="164" s="1"/>
  <c r="CM382" i="164"/>
  <c r="DI69" i="164" s="1"/>
  <c r="EM38" i="164" s="1"/>
  <c r="CN382" i="164"/>
  <c r="DM69" i="164" s="1"/>
  <c r="EP38" i="164" s="1"/>
  <c r="CM383" i="164"/>
  <c r="CN383" i="164"/>
  <c r="CM384" i="164"/>
  <c r="DJ69" i="164" s="1"/>
  <c r="EV38" i="164" s="1"/>
  <c r="CN384" i="164"/>
  <c r="DN69" i="164" s="1"/>
  <c r="EY38" i="164" s="1"/>
  <c r="CM385" i="164"/>
  <c r="DG70" i="164" s="1"/>
  <c r="DU39" i="164" s="1"/>
  <c r="CN385" i="164"/>
  <c r="DK70" i="164" s="1"/>
  <c r="DX39" i="164" s="1"/>
  <c r="CM386" i="164"/>
  <c r="CN386" i="164"/>
  <c r="CM387" i="164"/>
  <c r="DH70" i="164" s="1"/>
  <c r="ED39" i="164" s="1"/>
  <c r="CN387" i="164"/>
  <c r="DL70" i="164" s="1"/>
  <c r="EG39" i="164" s="1"/>
  <c r="CM388" i="164"/>
  <c r="DI70" i="164" s="1"/>
  <c r="EM39" i="164" s="1"/>
  <c r="CN388" i="164"/>
  <c r="DM70" i="164" s="1"/>
  <c r="EP39" i="164" s="1"/>
  <c r="CM389" i="164"/>
  <c r="CN389" i="164"/>
  <c r="CM390" i="164"/>
  <c r="DJ70" i="164" s="1"/>
  <c r="EV39" i="164" s="1"/>
  <c r="CN390" i="164"/>
  <c r="DN70" i="164" s="1"/>
  <c r="EY39" i="164" s="1"/>
  <c r="CM391" i="164"/>
  <c r="DG71" i="164" s="1"/>
  <c r="DU40" i="164" s="1"/>
  <c r="CN391" i="164"/>
  <c r="DK71" i="164" s="1"/>
  <c r="DX40" i="164" s="1"/>
  <c r="CM392" i="164"/>
  <c r="CN392" i="164"/>
  <c r="CM393" i="164"/>
  <c r="DH71" i="164" s="1"/>
  <c r="ED40" i="164" s="1"/>
  <c r="CN393" i="164"/>
  <c r="DL71" i="164" s="1"/>
  <c r="EG40" i="164" s="1"/>
  <c r="CM394" i="164"/>
  <c r="DI71" i="164" s="1"/>
  <c r="EM40" i="164" s="1"/>
  <c r="CN394" i="164"/>
  <c r="DM71" i="164" s="1"/>
  <c r="EP40" i="164" s="1"/>
  <c r="CM395" i="164"/>
  <c r="CN395" i="164"/>
  <c r="CM396" i="164"/>
  <c r="DJ71" i="164" s="1"/>
  <c r="EV40" i="164" s="1"/>
  <c r="CN396" i="164"/>
  <c r="DN71" i="164" s="1"/>
  <c r="EY40" i="164" s="1"/>
  <c r="CM397" i="164"/>
  <c r="DG72" i="164" s="1"/>
  <c r="DU41" i="164" s="1"/>
  <c r="CN397" i="164"/>
  <c r="DK72" i="164" s="1"/>
  <c r="DX41" i="164" s="1"/>
  <c r="CM398" i="164"/>
  <c r="CN398" i="164"/>
  <c r="CM399" i="164"/>
  <c r="DH72" i="164" s="1"/>
  <c r="ED41" i="164" s="1"/>
  <c r="CN399" i="164"/>
  <c r="DL72" i="164" s="1"/>
  <c r="EG41" i="164" s="1"/>
  <c r="CM400" i="164"/>
  <c r="DI72" i="164" s="1"/>
  <c r="EM41" i="164" s="1"/>
  <c r="CN400" i="164"/>
  <c r="DM72" i="164" s="1"/>
  <c r="EP41" i="164" s="1"/>
  <c r="CM401" i="164"/>
  <c r="CN401" i="164"/>
  <c r="CM402" i="164"/>
  <c r="DJ72" i="164" s="1"/>
  <c r="EV41" i="164" s="1"/>
  <c r="CN402" i="164"/>
  <c r="DN72" i="164" s="1"/>
  <c r="EY41" i="164" s="1"/>
  <c r="CM403" i="164"/>
  <c r="DG73" i="164" s="1"/>
  <c r="DU42" i="164" s="1"/>
  <c r="CN403" i="164"/>
  <c r="DK73" i="164" s="1"/>
  <c r="DX42" i="164" s="1"/>
  <c r="CM404" i="164"/>
  <c r="CN404" i="164"/>
  <c r="CM405" i="164"/>
  <c r="DH73" i="164" s="1"/>
  <c r="ED42" i="164" s="1"/>
  <c r="CN405" i="164"/>
  <c r="DL73" i="164" s="1"/>
  <c r="EG42" i="164" s="1"/>
  <c r="CM406" i="164"/>
  <c r="DI73" i="164" s="1"/>
  <c r="EM42" i="164" s="1"/>
  <c r="CN406" i="164"/>
  <c r="DM73" i="164" s="1"/>
  <c r="EP42" i="164" s="1"/>
  <c r="CM407" i="164"/>
  <c r="CN407" i="164"/>
  <c r="CM408" i="164"/>
  <c r="DJ73" i="164" s="1"/>
  <c r="EV42" i="164" s="1"/>
  <c r="CN408" i="164"/>
  <c r="DN73" i="164" s="1"/>
  <c r="EY42" i="164" s="1"/>
  <c r="CM409" i="164"/>
  <c r="DG74" i="164" s="1"/>
  <c r="DU43" i="164" s="1"/>
  <c r="CN409" i="164"/>
  <c r="DK74" i="164" s="1"/>
  <c r="DX43" i="164" s="1"/>
  <c r="CM410" i="164"/>
  <c r="CN410" i="164"/>
  <c r="CM411" i="164"/>
  <c r="DH74" i="164" s="1"/>
  <c r="ED43" i="164" s="1"/>
  <c r="CN411" i="164"/>
  <c r="DL74" i="164" s="1"/>
  <c r="EG43" i="164" s="1"/>
  <c r="CM412" i="164"/>
  <c r="DI74" i="164" s="1"/>
  <c r="EM43" i="164" s="1"/>
  <c r="CN412" i="164"/>
  <c r="DM74" i="164" s="1"/>
  <c r="EP43" i="164" s="1"/>
  <c r="CM413" i="164"/>
  <c r="CN413" i="164"/>
  <c r="CM414" i="164"/>
  <c r="DJ74" i="164" s="1"/>
  <c r="EV43" i="164" s="1"/>
  <c r="CN414" i="164"/>
  <c r="DN74" i="164" s="1"/>
  <c r="EY43" i="164" s="1"/>
  <c r="CM415" i="164"/>
  <c r="DG75" i="164" s="1"/>
  <c r="DU44" i="164" s="1"/>
  <c r="CN415" i="164"/>
  <c r="DK75" i="164" s="1"/>
  <c r="DX44" i="164" s="1"/>
  <c r="CM416" i="164"/>
  <c r="CN416" i="164"/>
  <c r="CM417" i="164"/>
  <c r="DH75" i="164" s="1"/>
  <c r="ED44" i="164" s="1"/>
  <c r="CN417" i="164"/>
  <c r="DL75" i="164" s="1"/>
  <c r="EG44" i="164" s="1"/>
  <c r="CM418" i="164"/>
  <c r="DI75" i="164" s="1"/>
  <c r="EM44" i="164" s="1"/>
  <c r="CN418" i="164"/>
  <c r="DM75" i="164" s="1"/>
  <c r="EP44" i="164" s="1"/>
  <c r="CM419" i="164"/>
  <c r="CN419" i="164"/>
  <c r="CM420" i="164"/>
  <c r="DJ75" i="164" s="1"/>
  <c r="EV44" i="164" s="1"/>
  <c r="CN420" i="164"/>
  <c r="DN75" i="164" s="1"/>
  <c r="EY44" i="164" s="1"/>
  <c r="CM421" i="164"/>
  <c r="DG76" i="164" s="1"/>
  <c r="DU45" i="164" s="1"/>
  <c r="CN421" i="164"/>
  <c r="DK76" i="164" s="1"/>
  <c r="DX45" i="164" s="1"/>
  <c r="CM422" i="164"/>
  <c r="CN422" i="164"/>
  <c r="CM423" i="164"/>
  <c r="DH76" i="164" s="1"/>
  <c r="ED45" i="164" s="1"/>
  <c r="CN423" i="164"/>
  <c r="DL76" i="164" s="1"/>
  <c r="EG45" i="164" s="1"/>
  <c r="CM424" i="164"/>
  <c r="DI76" i="164" s="1"/>
  <c r="EM45" i="164" s="1"/>
  <c r="CN424" i="164"/>
  <c r="DM76" i="164" s="1"/>
  <c r="EP45" i="164" s="1"/>
  <c r="CM425" i="164"/>
  <c r="CN425" i="164"/>
  <c r="CM426" i="164"/>
  <c r="DJ76" i="164" s="1"/>
  <c r="EV45" i="164" s="1"/>
  <c r="CN426" i="164"/>
  <c r="DN76" i="164" s="1"/>
  <c r="EY45" i="164" s="1"/>
  <c r="CM427" i="164"/>
  <c r="DG77" i="164" s="1"/>
  <c r="DU46" i="164" s="1"/>
  <c r="CN427" i="164"/>
  <c r="DK77" i="164" s="1"/>
  <c r="DX46" i="164" s="1"/>
  <c r="CM428" i="164"/>
  <c r="CN428" i="164"/>
  <c r="CM429" i="164"/>
  <c r="DH77" i="164" s="1"/>
  <c r="ED46" i="164" s="1"/>
  <c r="CN429" i="164"/>
  <c r="DL77" i="164" s="1"/>
  <c r="EG46" i="164" s="1"/>
  <c r="CM430" i="164"/>
  <c r="DI77" i="164" s="1"/>
  <c r="EM46" i="164" s="1"/>
  <c r="CN430" i="164"/>
  <c r="DM77" i="164" s="1"/>
  <c r="EP46" i="164" s="1"/>
  <c r="CM431" i="164"/>
  <c r="CN431" i="164"/>
  <c r="CM432" i="164"/>
  <c r="DJ77" i="164" s="1"/>
  <c r="EV46" i="164" s="1"/>
  <c r="CN432" i="164"/>
  <c r="DN77" i="164" s="1"/>
  <c r="EY46" i="164" s="1"/>
  <c r="CM433" i="164"/>
  <c r="DG78" i="164" s="1"/>
  <c r="DU47" i="164" s="1"/>
  <c r="CN433" i="164"/>
  <c r="DK78" i="164" s="1"/>
  <c r="DX47" i="164" s="1"/>
  <c r="CM434" i="164"/>
  <c r="CN434" i="164"/>
  <c r="CM435" i="164"/>
  <c r="DH78" i="164" s="1"/>
  <c r="ED47" i="164" s="1"/>
  <c r="CN435" i="164"/>
  <c r="DL78" i="164" s="1"/>
  <c r="EG47" i="164" s="1"/>
  <c r="CM436" i="164"/>
  <c r="DI78" i="164" s="1"/>
  <c r="EM47" i="164" s="1"/>
  <c r="CN436" i="164"/>
  <c r="DM78" i="164" s="1"/>
  <c r="EP47" i="164" s="1"/>
  <c r="CM437" i="164"/>
  <c r="CN437" i="164"/>
  <c r="CM438" i="164"/>
  <c r="DJ78" i="164" s="1"/>
  <c r="EV47" i="164" s="1"/>
  <c r="CN438" i="164"/>
  <c r="DN78" i="164" s="1"/>
  <c r="EY47" i="164" s="1"/>
  <c r="CM439" i="164"/>
  <c r="DG79" i="164" s="1"/>
  <c r="DU48" i="164" s="1"/>
  <c r="CN439" i="164"/>
  <c r="DK79" i="164" s="1"/>
  <c r="DX48" i="164" s="1"/>
  <c r="CM440" i="164"/>
  <c r="CN440" i="164"/>
  <c r="CM441" i="164"/>
  <c r="DH79" i="164" s="1"/>
  <c r="ED48" i="164" s="1"/>
  <c r="CN441" i="164"/>
  <c r="DL79" i="164" s="1"/>
  <c r="EG48" i="164" s="1"/>
  <c r="CM442" i="164"/>
  <c r="DI79" i="164" s="1"/>
  <c r="EM48" i="164" s="1"/>
  <c r="CN442" i="164"/>
  <c r="DM79" i="164" s="1"/>
  <c r="EP48" i="164" s="1"/>
  <c r="CM443" i="164"/>
  <c r="CN443" i="164"/>
  <c r="CM444" i="164"/>
  <c r="DJ79" i="164" s="1"/>
  <c r="EV48" i="164" s="1"/>
  <c r="CN444" i="164"/>
  <c r="DN79" i="164" s="1"/>
  <c r="EY48" i="164" s="1"/>
  <c r="CM445" i="164"/>
  <c r="DG80" i="164" s="1"/>
  <c r="DU49" i="164" s="1"/>
  <c r="CN445" i="164"/>
  <c r="DK80" i="164" s="1"/>
  <c r="DX49" i="164" s="1"/>
  <c r="CM446" i="164"/>
  <c r="CN446" i="164"/>
  <c r="CM447" i="164"/>
  <c r="DH80" i="164" s="1"/>
  <c r="ED49" i="164" s="1"/>
  <c r="CN447" i="164"/>
  <c r="DL80" i="164" s="1"/>
  <c r="EG49" i="164" s="1"/>
  <c r="CM448" i="164"/>
  <c r="DI80" i="164" s="1"/>
  <c r="EM49" i="164" s="1"/>
  <c r="CN448" i="164"/>
  <c r="DM80" i="164" s="1"/>
  <c r="EP49" i="164" s="1"/>
  <c r="CM449" i="164"/>
  <c r="CN449" i="164"/>
  <c r="CM450" i="164"/>
  <c r="DJ80" i="164" s="1"/>
  <c r="EV49" i="164" s="1"/>
  <c r="CN450" i="164"/>
  <c r="DN80" i="164" s="1"/>
  <c r="EY49" i="164" s="1"/>
  <c r="CM451" i="164"/>
  <c r="DG81" i="164" s="1"/>
  <c r="DU50" i="164" s="1"/>
  <c r="CN451" i="164"/>
  <c r="DK81" i="164" s="1"/>
  <c r="DX50" i="164" s="1"/>
  <c r="CM452" i="164"/>
  <c r="CN452" i="164"/>
  <c r="CM453" i="164"/>
  <c r="DH81" i="164" s="1"/>
  <c r="ED50" i="164" s="1"/>
  <c r="CN453" i="164"/>
  <c r="DL81" i="164" s="1"/>
  <c r="EG50" i="164" s="1"/>
  <c r="CM454" i="164"/>
  <c r="DI81" i="164" s="1"/>
  <c r="EM50" i="164" s="1"/>
  <c r="FY38" i="164" s="1"/>
  <c r="CN454" i="164"/>
  <c r="DM81" i="164" s="1"/>
  <c r="EP50" i="164" s="1"/>
  <c r="CM455" i="164"/>
  <c r="CN455" i="164"/>
  <c r="CM456" i="164"/>
  <c r="DJ81" i="164" s="1"/>
  <c r="EV50" i="164" s="1"/>
  <c r="CN456" i="164"/>
  <c r="DN81" i="164" s="1"/>
  <c r="EY50" i="164" s="1"/>
  <c r="GK39" i="164" s="1"/>
  <c r="CN7" i="164"/>
  <c r="DK7" i="164" s="1"/>
  <c r="DX7" i="164" s="1"/>
  <c r="CM7" i="164"/>
  <c r="DG7" i="164" s="1"/>
  <c r="DU7" i="164" s="1"/>
  <c r="DC8" i="164"/>
  <c r="DD8" i="164"/>
  <c r="DE8" i="164"/>
  <c r="DF8" i="164"/>
  <c r="DC9" i="164"/>
  <c r="DD9" i="164"/>
  <c r="DE9" i="164"/>
  <c r="DF9" i="164"/>
  <c r="DC10" i="164"/>
  <c r="DD10" i="164"/>
  <c r="DE10" i="164"/>
  <c r="DF10" i="164"/>
  <c r="DC11" i="164"/>
  <c r="DD11" i="164"/>
  <c r="DE11" i="164"/>
  <c r="DF11" i="164"/>
  <c r="DC12" i="164"/>
  <c r="DD12" i="164"/>
  <c r="DE12" i="164"/>
  <c r="DF12" i="164"/>
  <c r="DC13" i="164"/>
  <c r="DD13" i="164"/>
  <c r="DE13" i="164"/>
  <c r="DF13" i="164"/>
  <c r="DC14" i="164"/>
  <c r="DD14" i="164"/>
  <c r="DE14" i="164"/>
  <c r="DF14" i="164"/>
  <c r="DC15" i="164"/>
  <c r="DD15" i="164"/>
  <c r="DE15" i="164"/>
  <c r="DF15" i="164"/>
  <c r="DC16" i="164"/>
  <c r="DD16" i="164"/>
  <c r="DE16" i="164"/>
  <c r="DF16" i="164"/>
  <c r="DC17" i="164"/>
  <c r="DD17" i="164"/>
  <c r="DE17" i="164"/>
  <c r="DF17" i="164"/>
  <c r="DC18" i="164"/>
  <c r="DD18" i="164"/>
  <c r="DE18" i="164"/>
  <c r="DF18" i="164"/>
  <c r="DC19" i="164"/>
  <c r="DD19" i="164"/>
  <c r="DE19" i="164"/>
  <c r="DF19" i="164"/>
  <c r="DC20" i="164"/>
  <c r="DD20" i="164"/>
  <c r="DE20" i="164"/>
  <c r="DF20" i="164"/>
  <c r="DC21" i="164"/>
  <c r="DD21" i="164"/>
  <c r="DE21" i="164"/>
  <c r="DF21" i="164"/>
  <c r="DC22" i="164"/>
  <c r="DD22" i="164"/>
  <c r="DE22" i="164"/>
  <c r="DF22" i="164"/>
  <c r="DC23" i="164"/>
  <c r="DD23" i="164"/>
  <c r="DE23" i="164"/>
  <c r="DF23" i="164"/>
  <c r="DC24" i="164"/>
  <c r="DD24" i="164"/>
  <c r="DE24" i="164"/>
  <c r="DF24" i="164"/>
  <c r="DC25" i="164"/>
  <c r="DD25" i="164"/>
  <c r="DE25" i="164"/>
  <c r="DF25" i="164"/>
  <c r="DC26" i="164"/>
  <c r="DD26" i="164"/>
  <c r="DE26" i="164"/>
  <c r="DF26" i="164"/>
  <c r="DC27" i="164"/>
  <c r="DD27" i="164"/>
  <c r="DE27" i="164"/>
  <c r="DF27" i="164"/>
  <c r="DC28" i="164"/>
  <c r="DD28" i="164"/>
  <c r="DE28" i="164"/>
  <c r="DF28" i="164"/>
  <c r="DC29" i="164"/>
  <c r="DD29" i="164"/>
  <c r="DE29" i="164"/>
  <c r="DF29" i="164"/>
  <c r="DC30" i="164"/>
  <c r="DD30" i="164"/>
  <c r="DE30" i="164"/>
  <c r="DF30" i="164"/>
  <c r="DC31" i="164"/>
  <c r="DD31" i="164"/>
  <c r="DE31" i="164"/>
  <c r="DF31" i="164"/>
  <c r="DC32" i="164"/>
  <c r="DR8" i="164" s="1"/>
  <c r="DD32" i="164"/>
  <c r="EA8" i="164" s="1"/>
  <c r="DE32" i="164"/>
  <c r="EJ8" i="164" s="1"/>
  <c r="DF32" i="164"/>
  <c r="ES8" i="164" s="1"/>
  <c r="DC33" i="164"/>
  <c r="DD33" i="164"/>
  <c r="DE33" i="164"/>
  <c r="DF33" i="164"/>
  <c r="DC34" i="164"/>
  <c r="DD34" i="164"/>
  <c r="DE34" i="164"/>
  <c r="DF34" i="164"/>
  <c r="DC35" i="164"/>
  <c r="DD35" i="164"/>
  <c r="DE35" i="164"/>
  <c r="DF35" i="164"/>
  <c r="DC36" i="164"/>
  <c r="DD36" i="164"/>
  <c r="DE36" i="164"/>
  <c r="DF36" i="164"/>
  <c r="DC37" i="164"/>
  <c r="DD37" i="164"/>
  <c r="DE37" i="164"/>
  <c r="DF37" i="164"/>
  <c r="DC38" i="164"/>
  <c r="DD38" i="164"/>
  <c r="DE38" i="164"/>
  <c r="DF38" i="164"/>
  <c r="DC39" i="164"/>
  <c r="DD39" i="164"/>
  <c r="DE39" i="164"/>
  <c r="DF39" i="164"/>
  <c r="DC40" i="164"/>
  <c r="DR9" i="164" s="1"/>
  <c r="DD40" i="164"/>
  <c r="EA9" i="164" s="1"/>
  <c r="DE40" i="164"/>
  <c r="EJ9" i="164" s="1"/>
  <c r="DF40" i="164"/>
  <c r="ES9" i="164" s="1"/>
  <c r="DC41" i="164"/>
  <c r="DR10" i="164" s="1"/>
  <c r="DD41" i="164"/>
  <c r="EA10" i="164" s="1"/>
  <c r="DE41" i="164"/>
  <c r="EJ10" i="164" s="1"/>
  <c r="DF41" i="164"/>
  <c r="ES10" i="164" s="1"/>
  <c r="DC42" i="164"/>
  <c r="DR11" i="164" s="1"/>
  <c r="DD42" i="164"/>
  <c r="EA11" i="164" s="1"/>
  <c r="DE42" i="164"/>
  <c r="EJ11" i="164" s="1"/>
  <c r="DF42" i="164"/>
  <c r="ES11" i="164" s="1"/>
  <c r="DC43" i="164"/>
  <c r="DR12" i="164" s="1"/>
  <c r="DD43" i="164"/>
  <c r="EA12" i="164" s="1"/>
  <c r="DE43" i="164"/>
  <c r="EJ12" i="164" s="1"/>
  <c r="DF43" i="164"/>
  <c r="ES12" i="164" s="1"/>
  <c r="DC44" i="164"/>
  <c r="DR13" i="164" s="1"/>
  <c r="DD44" i="164"/>
  <c r="EA13" i="164" s="1"/>
  <c r="DE44" i="164"/>
  <c r="EJ13" i="164" s="1"/>
  <c r="DF44" i="164"/>
  <c r="ES13" i="164" s="1"/>
  <c r="DC45" i="164"/>
  <c r="DR14" i="164" s="1"/>
  <c r="DD45" i="164"/>
  <c r="EA14" i="164" s="1"/>
  <c r="DE45" i="164"/>
  <c r="EJ14" i="164" s="1"/>
  <c r="DF45" i="164"/>
  <c r="ES14" i="164" s="1"/>
  <c r="DC46" i="164"/>
  <c r="DR15" i="164" s="1"/>
  <c r="DD46" i="164"/>
  <c r="EA15" i="164" s="1"/>
  <c r="DE46" i="164"/>
  <c r="EJ15" i="164" s="1"/>
  <c r="DF46" i="164"/>
  <c r="ES15" i="164" s="1"/>
  <c r="DC47" i="164"/>
  <c r="DR16" i="164" s="1"/>
  <c r="DD47" i="164"/>
  <c r="EA16" i="164" s="1"/>
  <c r="DE47" i="164"/>
  <c r="EJ16" i="164" s="1"/>
  <c r="DF47" i="164"/>
  <c r="ES16" i="164" s="1"/>
  <c r="DC48" i="164"/>
  <c r="DR17" i="164" s="1"/>
  <c r="DD48" i="164"/>
  <c r="EA17" i="164" s="1"/>
  <c r="DE48" i="164"/>
  <c r="EJ17" i="164" s="1"/>
  <c r="DF48" i="164"/>
  <c r="ES17" i="164" s="1"/>
  <c r="DC49" i="164"/>
  <c r="DR18" i="164" s="1"/>
  <c r="DD49" i="164"/>
  <c r="EA18" i="164" s="1"/>
  <c r="DE49" i="164"/>
  <c r="EJ18" i="164" s="1"/>
  <c r="DF49" i="164"/>
  <c r="ES18" i="164" s="1"/>
  <c r="DC50" i="164"/>
  <c r="DR19" i="164" s="1"/>
  <c r="DD50" i="164"/>
  <c r="EA19" i="164" s="1"/>
  <c r="DE50" i="164"/>
  <c r="EJ19" i="164" s="1"/>
  <c r="DF50" i="164"/>
  <c r="ES19" i="164" s="1"/>
  <c r="DC51" i="164"/>
  <c r="DR20" i="164" s="1"/>
  <c r="DD51" i="164"/>
  <c r="EA20" i="164" s="1"/>
  <c r="DE51" i="164"/>
  <c r="EJ20" i="164" s="1"/>
  <c r="DF51" i="164"/>
  <c r="ES20" i="164" s="1"/>
  <c r="DC52" i="164"/>
  <c r="DR21" i="164" s="1"/>
  <c r="DD52" i="164"/>
  <c r="EA21" i="164" s="1"/>
  <c r="DE52" i="164"/>
  <c r="EJ21" i="164" s="1"/>
  <c r="DF52" i="164"/>
  <c r="ES21" i="164" s="1"/>
  <c r="DC53" i="164"/>
  <c r="DR22" i="164" s="1"/>
  <c r="DD53" i="164"/>
  <c r="EA22" i="164" s="1"/>
  <c r="DE53" i="164"/>
  <c r="EJ22" i="164" s="1"/>
  <c r="DF53" i="164"/>
  <c r="ES22" i="164" s="1"/>
  <c r="DC54" i="164"/>
  <c r="DR23" i="164" s="1"/>
  <c r="DD54" i="164"/>
  <c r="EA23" i="164" s="1"/>
  <c r="DE54" i="164"/>
  <c r="EJ23" i="164" s="1"/>
  <c r="DF54" i="164"/>
  <c r="ES23" i="164" s="1"/>
  <c r="DC55" i="164"/>
  <c r="DR24" i="164" s="1"/>
  <c r="DD55" i="164"/>
  <c r="EA24" i="164" s="1"/>
  <c r="DE55" i="164"/>
  <c r="EJ24" i="164" s="1"/>
  <c r="DF55" i="164"/>
  <c r="ES24" i="164" s="1"/>
  <c r="DC56" i="164"/>
  <c r="DR25" i="164" s="1"/>
  <c r="DD56" i="164"/>
  <c r="EA25" i="164" s="1"/>
  <c r="DE56" i="164"/>
  <c r="EJ25" i="164" s="1"/>
  <c r="DF56" i="164"/>
  <c r="ES25" i="164" s="1"/>
  <c r="DC57" i="164"/>
  <c r="DR26" i="164" s="1"/>
  <c r="DD57" i="164"/>
  <c r="EA26" i="164" s="1"/>
  <c r="DE57" i="164"/>
  <c r="EJ26" i="164" s="1"/>
  <c r="DF57" i="164"/>
  <c r="ES26" i="164" s="1"/>
  <c r="DC58" i="164"/>
  <c r="DR27" i="164" s="1"/>
  <c r="DD58" i="164"/>
  <c r="EA27" i="164" s="1"/>
  <c r="DE58" i="164"/>
  <c r="EJ27" i="164" s="1"/>
  <c r="DF58" i="164"/>
  <c r="ES27" i="164" s="1"/>
  <c r="DC59" i="164"/>
  <c r="DR28" i="164" s="1"/>
  <c r="DD59" i="164"/>
  <c r="EA28" i="164" s="1"/>
  <c r="DE59" i="164"/>
  <c r="EJ28" i="164" s="1"/>
  <c r="DF59" i="164"/>
  <c r="ES28" i="164" s="1"/>
  <c r="DC60" i="164"/>
  <c r="DR29" i="164" s="1"/>
  <c r="DD60" i="164"/>
  <c r="EA29" i="164" s="1"/>
  <c r="DE60" i="164"/>
  <c r="EJ29" i="164" s="1"/>
  <c r="DF60" i="164"/>
  <c r="ES29" i="164" s="1"/>
  <c r="DC61" i="164"/>
  <c r="DR30" i="164" s="1"/>
  <c r="DD61" i="164"/>
  <c r="EA30" i="164" s="1"/>
  <c r="DE61" i="164"/>
  <c r="EJ30" i="164" s="1"/>
  <c r="DF61" i="164"/>
  <c r="ES30" i="164" s="1"/>
  <c r="DC62" i="164"/>
  <c r="DR31" i="164" s="1"/>
  <c r="DD62" i="164"/>
  <c r="EA31" i="164" s="1"/>
  <c r="DE62" i="164"/>
  <c r="EJ31" i="164" s="1"/>
  <c r="DF62" i="164"/>
  <c r="ES31" i="164" s="1"/>
  <c r="DC63" i="164"/>
  <c r="DR32" i="164" s="1"/>
  <c r="DD63" i="164"/>
  <c r="EA32" i="164" s="1"/>
  <c r="DE63" i="164"/>
  <c r="EJ32" i="164" s="1"/>
  <c r="DF63" i="164"/>
  <c r="ES32" i="164" s="1"/>
  <c r="DC64" i="164"/>
  <c r="DR33" i="164" s="1"/>
  <c r="DD64" i="164"/>
  <c r="EA33" i="164" s="1"/>
  <c r="DE64" i="164"/>
  <c r="EJ33" i="164" s="1"/>
  <c r="DF64" i="164"/>
  <c r="ES33" i="164" s="1"/>
  <c r="DC65" i="164"/>
  <c r="DR34" i="164" s="1"/>
  <c r="DD65" i="164"/>
  <c r="EA34" i="164" s="1"/>
  <c r="DE65" i="164"/>
  <c r="EJ34" i="164" s="1"/>
  <c r="DF65" i="164"/>
  <c r="ES34" i="164" s="1"/>
  <c r="DC66" i="164"/>
  <c r="DR35" i="164" s="1"/>
  <c r="DD66" i="164"/>
  <c r="EA35" i="164" s="1"/>
  <c r="DE66" i="164"/>
  <c r="EJ35" i="164" s="1"/>
  <c r="DF66" i="164"/>
  <c r="ES35" i="164" s="1"/>
  <c r="DC67" i="164"/>
  <c r="DR36" i="164" s="1"/>
  <c r="DD67" i="164"/>
  <c r="EA36" i="164" s="1"/>
  <c r="DE67" i="164"/>
  <c r="EJ36" i="164" s="1"/>
  <c r="DF67" i="164"/>
  <c r="ES36" i="164" s="1"/>
  <c r="DC68" i="164"/>
  <c r="DR37" i="164" s="1"/>
  <c r="DD68" i="164"/>
  <c r="EA37" i="164" s="1"/>
  <c r="DE68" i="164"/>
  <c r="EJ37" i="164" s="1"/>
  <c r="DF68" i="164"/>
  <c r="ES37" i="164" s="1"/>
  <c r="DC69" i="164"/>
  <c r="DR38" i="164" s="1"/>
  <c r="DD69" i="164"/>
  <c r="EA38" i="164" s="1"/>
  <c r="DE69" i="164"/>
  <c r="EJ38" i="164" s="1"/>
  <c r="DF69" i="164"/>
  <c r="ES38" i="164" s="1"/>
  <c r="DC70" i="164"/>
  <c r="DR39" i="164" s="1"/>
  <c r="DD70" i="164"/>
  <c r="EA39" i="164" s="1"/>
  <c r="DE70" i="164"/>
  <c r="EJ39" i="164" s="1"/>
  <c r="DF70" i="164"/>
  <c r="ES39" i="164" s="1"/>
  <c r="DC71" i="164"/>
  <c r="DR40" i="164" s="1"/>
  <c r="DD71" i="164"/>
  <c r="EA40" i="164" s="1"/>
  <c r="DE71" i="164"/>
  <c r="EJ40" i="164" s="1"/>
  <c r="DF71" i="164"/>
  <c r="ES40" i="164" s="1"/>
  <c r="DC72" i="164"/>
  <c r="DR41" i="164" s="1"/>
  <c r="DD72" i="164"/>
  <c r="EA41" i="164" s="1"/>
  <c r="DE72" i="164"/>
  <c r="EJ41" i="164" s="1"/>
  <c r="DF72" i="164"/>
  <c r="ES41" i="164" s="1"/>
  <c r="DC73" i="164"/>
  <c r="DR42" i="164" s="1"/>
  <c r="DD73" i="164"/>
  <c r="EA42" i="164" s="1"/>
  <c r="DE73" i="164"/>
  <c r="EJ42" i="164" s="1"/>
  <c r="DF73" i="164"/>
  <c r="ES42" i="164" s="1"/>
  <c r="DC74" i="164"/>
  <c r="DR43" i="164" s="1"/>
  <c r="DD74" i="164"/>
  <c r="EA43" i="164" s="1"/>
  <c r="DE74" i="164"/>
  <c r="EJ43" i="164" s="1"/>
  <c r="DF74" i="164"/>
  <c r="ES43" i="164" s="1"/>
  <c r="DC75" i="164"/>
  <c r="DR44" i="164" s="1"/>
  <c r="DD75" i="164"/>
  <c r="EA44" i="164" s="1"/>
  <c r="DE75" i="164"/>
  <c r="EJ44" i="164" s="1"/>
  <c r="DF75" i="164"/>
  <c r="ES44" i="164" s="1"/>
  <c r="DC76" i="164"/>
  <c r="DR45" i="164" s="1"/>
  <c r="DD76" i="164"/>
  <c r="EA45" i="164" s="1"/>
  <c r="DE76" i="164"/>
  <c r="EJ45" i="164" s="1"/>
  <c r="DF76" i="164"/>
  <c r="ES45" i="164" s="1"/>
  <c r="DC77" i="164"/>
  <c r="DR46" i="164" s="1"/>
  <c r="DD77" i="164"/>
  <c r="EA46" i="164" s="1"/>
  <c r="DE77" i="164"/>
  <c r="EJ46" i="164" s="1"/>
  <c r="DF77" i="164"/>
  <c r="ES46" i="164" s="1"/>
  <c r="DC78" i="164"/>
  <c r="DR47" i="164" s="1"/>
  <c r="DD78" i="164"/>
  <c r="EA47" i="164" s="1"/>
  <c r="DE78" i="164"/>
  <c r="EJ47" i="164" s="1"/>
  <c r="DF78" i="164"/>
  <c r="ES47" i="164" s="1"/>
  <c r="DC79" i="164"/>
  <c r="DR48" i="164" s="1"/>
  <c r="DD79" i="164"/>
  <c r="EA48" i="164" s="1"/>
  <c r="DE79" i="164"/>
  <c r="EJ48" i="164" s="1"/>
  <c r="DF79" i="164"/>
  <c r="ES48" i="164" s="1"/>
  <c r="DC80" i="164"/>
  <c r="DR49" i="164" s="1"/>
  <c r="DD80" i="164"/>
  <c r="EA49" i="164" s="1"/>
  <c r="DE80" i="164"/>
  <c r="EJ49" i="164" s="1"/>
  <c r="DF80" i="164"/>
  <c r="ES49" i="164" s="1"/>
  <c r="DC81" i="164"/>
  <c r="DR50" i="164" s="1"/>
  <c r="FD43" i="164" s="1"/>
  <c r="DD81" i="164"/>
  <c r="EA50" i="164" s="1"/>
  <c r="FM41" i="164" s="1"/>
  <c r="DE81" i="164"/>
  <c r="EJ50" i="164" s="1"/>
  <c r="DF81" i="164"/>
  <c r="ES50" i="164" s="1"/>
  <c r="GE43" i="164" l="1"/>
  <c r="GE39" i="164"/>
  <c r="GE44" i="164"/>
  <c r="FS47" i="164"/>
  <c r="FS46" i="164"/>
  <c r="FP44" i="164"/>
  <c r="FP43" i="164"/>
  <c r="FP7" i="164"/>
  <c r="FP34" i="164"/>
  <c r="FG41" i="164"/>
  <c r="FG49" i="164"/>
  <c r="FG42" i="164"/>
  <c r="GB23" i="164"/>
  <c r="GB36" i="164"/>
  <c r="GB48" i="164"/>
  <c r="GB31" i="164"/>
  <c r="GB35" i="164"/>
  <c r="GB40" i="164"/>
  <c r="FD10" i="164"/>
  <c r="FD33" i="164"/>
  <c r="FD27" i="164"/>
  <c r="FD38" i="164"/>
  <c r="FD42" i="164"/>
  <c r="FD47" i="164"/>
  <c r="FD7" i="164"/>
  <c r="FD31" i="164"/>
  <c r="FD35" i="164"/>
  <c r="FD46" i="164"/>
  <c r="GH11" i="164"/>
  <c r="GH15" i="164"/>
  <c r="GH19" i="164"/>
  <c r="GH10" i="164"/>
  <c r="GH14" i="164"/>
  <c r="GH18" i="164"/>
  <c r="GH22" i="164"/>
  <c r="GH24" i="164"/>
  <c r="GH8" i="164"/>
  <c r="GH9" i="164"/>
  <c r="GH16" i="164"/>
  <c r="GH17" i="164"/>
  <c r="GH25" i="164"/>
  <c r="GH27" i="164"/>
  <c r="GH29" i="164"/>
  <c r="GH26" i="164"/>
  <c r="GH30" i="164"/>
  <c r="GH31" i="164"/>
  <c r="GH33" i="164"/>
  <c r="GH35" i="164"/>
  <c r="GH36" i="164"/>
  <c r="GH40" i="164"/>
  <c r="GH44" i="164"/>
  <c r="GH48" i="164"/>
  <c r="GH13" i="164"/>
  <c r="GH20" i="164"/>
  <c r="GH39" i="164"/>
  <c r="GH43" i="164"/>
  <c r="GH47" i="164"/>
  <c r="GH23" i="164"/>
  <c r="GH28" i="164"/>
  <c r="GH32" i="164"/>
  <c r="GH34" i="164"/>
  <c r="GH38" i="164"/>
  <c r="GH45" i="164"/>
  <c r="GH12" i="164"/>
  <c r="GH37" i="164"/>
  <c r="GH42" i="164"/>
  <c r="GH21" i="164"/>
  <c r="GH41" i="164"/>
  <c r="GH49" i="164"/>
  <c r="GH7" i="164"/>
  <c r="GH46" i="164"/>
  <c r="FV10" i="164"/>
  <c r="FV14" i="164"/>
  <c r="FV18" i="164"/>
  <c r="FV22" i="164"/>
  <c r="FV9" i="164"/>
  <c r="FV13" i="164"/>
  <c r="FV17" i="164"/>
  <c r="FV21" i="164"/>
  <c r="FV23" i="164"/>
  <c r="FV11" i="164"/>
  <c r="FV12" i="164"/>
  <c r="FV19" i="164"/>
  <c r="FV20" i="164"/>
  <c r="FV26" i="164"/>
  <c r="FV28" i="164"/>
  <c r="FV30" i="164"/>
  <c r="FV24" i="164"/>
  <c r="FV25" i="164"/>
  <c r="FV29" i="164"/>
  <c r="FV32" i="164"/>
  <c r="FV34" i="164"/>
  <c r="FV39" i="164"/>
  <c r="FV43" i="164"/>
  <c r="FV47" i="164"/>
  <c r="FV8" i="164"/>
  <c r="FV15" i="164"/>
  <c r="FV38" i="164"/>
  <c r="FV42" i="164"/>
  <c r="FV46" i="164"/>
  <c r="FV27" i="164"/>
  <c r="FV31" i="164"/>
  <c r="FV33" i="164"/>
  <c r="FV35" i="164"/>
  <c r="FV37" i="164"/>
  <c r="FV36" i="164"/>
  <c r="FV40" i="164"/>
  <c r="FV48" i="164"/>
  <c r="FV7" i="164"/>
  <c r="FV16" i="164"/>
  <c r="FV45" i="164"/>
  <c r="FV44" i="164"/>
  <c r="FV41" i="164"/>
  <c r="FV49" i="164"/>
  <c r="FJ9" i="164"/>
  <c r="FJ13" i="164"/>
  <c r="FJ17" i="164"/>
  <c r="FJ21" i="164"/>
  <c r="FJ8" i="164"/>
  <c r="FJ12" i="164"/>
  <c r="FJ16" i="164"/>
  <c r="FJ20" i="164"/>
  <c r="FJ24" i="164"/>
  <c r="FJ14" i="164"/>
  <c r="FJ15" i="164"/>
  <c r="FJ22" i="164"/>
  <c r="FJ25" i="164"/>
  <c r="FJ27" i="164"/>
  <c r="FJ29" i="164"/>
  <c r="FJ31" i="164"/>
  <c r="FJ23" i="164"/>
  <c r="FJ28" i="164"/>
  <c r="FJ33" i="164"/>
  <c r="FJ35" i="164"/>
  <c r="FJ38" i="164"/>
  <c r="FJ42" i="164"/>
  <c r="FJ46" i="164"/>
  <c r="FJ10" i="164"/>
  <c r="FJ19" i="164"/>
  <c r="FJ37" i="164"/>
  <c r="FJ41" i="164"/>
  <c r="FJ45" i="164"/>
  <c r="FJ49" i="164"/>
  <c r="FJ26" i="164"/>
  <c r="FJ30" i="164"/>
  <c r="FJ32" i="164"/>
  <c r="FJ34" i="164"/>
  <c r="FJ36" i="164"/>
  <c r="FJ40" i="164"/>
  <c r="FJ11" i="164"/>
  <c r="FJ43" i="164"/>
  <c r="FJ48" i="164"/>
  <c r="FJ18" i="164"/>
  <c r="FJ39" i="164"/>
  <c r="FJ47" i="164"/>
  <c r="FJ7" i="164"/>
  <c r="FJ44" i="164"/>
  <c r="GE9" i="164"/>
  <c r="GE13" i="164"/>
  <c r="GE17" i="164"/>
  <c r="GE21" i="164"/>
  <c r="GE8" i="164"/>
  <c r="GE12" i="164"/>
  <c r="GE16" i="164"/>
  <c r="GE20" i="164"/>
  <c r="GE23" i="164"/>
  <c r="GE14" i="164"/>
  <c r="GE22" i="164"/>
  <c r="GE26" i="164"/>
  <c r="GE28" i="164"/>
  <c r="GE30" i="164"/>
  <c r="GE11" i="164"/>
  <c r="GE19" i="164"/>
  <c r="GE10" i="164"/>
  <c r="GE32" i="164"/>
  <c r="GE34" i="164"/>
  <c r="GE38" i="164"/>
  <c r="GE42" i="164"/>
  <c r="GE46" i="164"/>
  <c r="GE15" i="164"/>
  <c r="GE24" i="164"/>
  <c r="GE25" i="164"/>
  <c r="GE29" i="164"/>
  <c r="GE37" i="164"/>
  <c r="GE41" i="164"/>
  <c r="GE45" i="164"/>
  <c r="GE49" i="164"/>
  <c r="GE7" i="164"/>
  <c r="GE18" i="164"/>
  <c r="GE31" i="164"/>
  <c r="GE33" i="164"/>
  <c r="GE35" i="164"/>
  <c r="GE36" i="164"/>
  <c r="FS8" i="164"/>
  <c r="FS12" i="164"/>
  <c r="FS16" i="164"/>
  <c r="FS20" i="164"/>
  <c r="FS11" i="164"/>
  <c r="FS15" i="164"/>
  <c r="FS19" i="164"/>
  <c r="FS24" i="164"/>
  <c r="FS9" i="164"/>
  <c r="FS17" i="164"/>
  <c r="FS25" i="164"/>
  <c r="FS27" i="164"/>
  <c r="FS29" i="164"/>
  <c r="FS31" i="164"/>
  <c r="FS14" i="164"/>
  <c r="FS22" i="164"/>
  <c r="FS21" i="164"/>
  <c r="FS33" i="164"/>
  <c r="FS35" i="164"/>
  <c r="FS37" i="164"/>
  <c r="FS41" i="164"/>
  <c r="FS45" i="164"/>
  <c r="FS49" i="164"/>
  <c r="FS10" i="164"/>
  <c r="FS28" i="164"/>
  <c r="FS36" i="164"/>
  <c r="FS40" i="164"/>
  <c r="FS44" i="164"/>
  <c r="FS48" i="164"/>
  <c r="FS7" i="164"/>
  <c r="FS13" i="164"/>
  <c r="FS32" i="164"/>
  <c r="FS34" i="164"/>
  <c r="FS39" i="164"/>
  <c r="FG11" i="164"/>
  <c r="FG15" i="164"/>
  <c r="FG19" i="164"/>
  <c r="FG10" i="164"/>
  <c r="FG14" i="164"/>
  <c r="FG18" i="164"/>
  <c r="FG22" i="164"/>
  <c r="FG23" i="164"/>
  <c r="FG12" i="164"/>
  <c r="FG20" i="164"/>
  <c r="FG24" i="164"/>
  <c r="FG26" i="164"/>
  <c r="FG28" i="164"/>
  <c r="FG30" i="164"/>
  <c r="FG9" i="164"/>
  <c r="FG17" i="164"/>
  <c r="FG16" i="164"/>
  <c r="FG32" i="164"/>
  <c r="FG34" i="164"/>
  <c r="FG36" i="164"/>
  <c r="FG40" i="164"/>
  <c r="FG44" i="164"/>
  <c r="FG48" i="164"/>
  <c r="FG21" i="164"/>
  <c r="FG27" i="164"/>
  <c r="FG31" i="164"/>
  <c r="FG39" i="164"/>
  <c r="FG43" i="164"/>
  <c r="FG47" i="164"/>
  <c r="FG7" i="164"/>
  <c r="FG8" i="164"/>
  <c r="FG33" i="164"/>
  <c r="FG35" i="164"/>
  <c r="FG38" i="164"/>
  <c r="GB49" i="164"/>
  <c r="FM49" i="164"/>
  <c r="FY47" i="164"/>
  <c r="FY46" i="164"/>
  <c r="GK44" i="164"/>
  <c r="GK43" i="164"/>
  <c r="FM42" i="164"/>
  <c r="GB41" i="164"/>
  <c r="FS38" i="164"/>
  <c r="FS23" i="164"/>
  <c r="FS18" i="164"/>
  <c r="GB11" i="164"/>
  <c r="GB15" i="164"/>
  <c r="GB19" i="164"/>
  <c r="GB24" i="164"/>
  <c r="GB10" i="164"/>
  <c r="GB14" i="164"/>
  <c r="GB18" i="164"/>
  <c r="GB22" i="164"/>
  <c r="GB8" i="164"/>
  <c r="GB9" i="164"/>
  <c r="GB16" i="164"/>
  <c r="GB17" i="164"/>
  <c r="GB26" i="164"/>
  <c r="GB28" i="164"/>
  <c r="GB30" i="164"/>
  <c r="GB12" i="164"/>
  <c r="GB21" i="164"/>
  <c r="GB39" i="164"/>
  <c r="GB43" i="164"/>
  <c r="GB47" i="164"/>
  <c r="GB27" i="164"/>
  <c r="GB32" i="164"/>
  <c r="GB34" i="164"/>
  <c r="GB38" i="164"/>
  <c r="GB42" i="164"/>
  <c r="GB46" i="164"/>
  <c r="GB13" i="164"/>
  <c r="GB20" i="164"/>
  <c r="GB37" i="164"/>
  <c r="FP10" i="164"/>
  <c r="FP14" i="164"/>
  <c r="FP18" i="164"/>
  <c r="FP22" i="164"/>
  <c r="FP23" i="164"/>
  <c r="FP9" i="164"/>
  <c r="FP13" i="164"/>
  <c r="FP17" i="164"/>
  <c r="FP21" i="164"/>
  <c r="FP11" i="164"/>
  <c r="FP12" i="164"/>
  <c r="FP19" i="164"/>
  <c r="FP20" i="164"/>
  <c r="FP24" i="164"/>
  <c r="FP25" i="164"/>
  <c r="FP27" i="164"/>
  <c r="FP29" i="164"/>
  <c r="FP31" i="164"/>
  <c r="FP16" i="164"/>
  <c r="FP38" i="164"/>
  <c r="FP42" i="164"/>
  <c r="FP46" i="164"/>
  <c r="FP26" i="164"/>
  <c r="FP30" i="164"/>
  <c r="FP33" i="164"/>
  <c r="FP35" i="164"/>
  <c r="FP37" i="164"/>
  <c r="FP41" i="164"/>
  <c r="FP45" i="164"/>
  <c r="FP49" i="164"/>
  <c r="FP8" i="164"/>
  <c r="FP15" i="164"/>
  <c r="FP36" i="164"/>
  <c r="GB7" i="164"/>
  <c r="GE48" i="164"/>
  <c r="GE47" i="164"/>
  <c r="FP47" i="164"/>
  <c r="FG46" i="164"/>
  <c r="FG45" i="164"/>
  <c r="GB44" i="164"/>
  <c r="FS43" i="164"/>
  <c r="FS42" i="164"/>
  <c r="GE40" i="164"/>
  <c r="FP39" i="164"/>
  <c r="FG37" i="164"/>
  <c r="GB33" i="164"/>
  <c r="FP32" i="164"/>
  <c r="GB29" i="164"/>
  <c r="FP28" i="164"/>
  <c r="GB25" i="164"/>
  <c r="FG13" i="164"/>
  <c r="GK9" i="164"/>
  <c r="GK13" i="164"/>
  <c r="GK17" i="164"/>
  <c r="GK21" i="164"/>
  <c r="GK8" i="164"/>
  <c r="GK12" i="164"/>
  <c r="GK16" i="164"/>
  <c r="GK20" i="164"/>
  <c r="GK23" i="164"/>
  <c r="GK11" i="164"/>
  <c r="GK19" i="164"/>
  <c r="GK26" i="164"/>
  <c r="GK28" i="164"/>
  <c r="GK30" i="164"/>
  <c r="GK10" i="164"/>
  <c r="GK18" i="164"/>
  <c r="GK24" i="164"/>
  <c r="GK14" i="164"/>
  <c r="GK15" i="164"/>
  <c r="GK25" i="164"/>
  <c r="GK29" i="164"/>
  <c r="GK32" i="164"/>
  <c r="GK34" i="164"/>
  <c r="GK38" i="164"/>
  <c r="GK42" i="164"/>
  <c r="GK46" i="164"/>
  <c r="GK37" i="164"/>
  <c r="GK41" i="164"/>
  <c r="GK45" i="164"/>
  <c r="GK49" i="164"/>
  <c r="GK7" i="164"/>
  <c r="GK22" i="164"/>
  <c r="GK27" i="164"/>
  <c r="GK31" i="164"/>
  <c r="GK33" i="164"/>
  <c r="GK35" i="164"/>
  <c r="GK36" i="164"/>
  <c r="FY8" i="164"/>
  <c r="FY12" i="164"/>
  <c r="FY16" i="164"/>
  <c r="FY20" i="164"/>
  <c r="FY11" i="164"/>
  <c r="FY15" i="164"/>
  <c r="FY19" i="164"/>
  <c r="FY24" i="164"/>
  <c r="FY14" i="164"/>
  <c r="FY22" i="164"/>
  <c r="FY25" i="164"/>
  <c r="FY27" i="164"/>
  <c r="FY29" i="164"/>
  <c r="FY13" i="164"/>
  <c r="FY21" i="164"/>
  <c r="FY23" i="164"/>
  <c r="FY9" i="164"/>
  <c r="FY10" i="164"/>
  <c r="FY28" i="164"/>
  <c r="FY31" i="164"/>
  <c r="FY33" i="164"/>
  <c r="FY35" i="164"/>
  <c r="FY37" i="164"/>
  <c r="FY41" i="164"/>
  <c r="FY45" i="164"/>
  <c r="FY49" i="164"/>
  <c r="FY36" i="164"/>
  <c r="FY40" i="164"/>
  <c r="FY44" i="164"/>
  <c r="FY48" i="164"/>
  <c r="FY7" i="164"/>
  <c r="FY17" i="164"/>
  <c r="FY18" i="164"/>
  <c r="FY26" i="164"/>
  <c r="FY30" i="164"/>
  <c r="FY32" i="164"/>
  <c r="FY34" i="164"/>
  <c r="FY39" i="164"/>
  <c r="FM11" i="164"/>
  <c r="FM15" i="164"/>
  <c r="FM19" i="164"/>
  <c r="FM10" i="164"/>
  <c r="FM14" i="164"/>
  <c r="FM18" i="164"/>
  <c r="FM22" i="164"/>
  <c r="FM23" i="164"/>
  <c r="FM9" i="164"/>
  <c r="FM17" i="164"/>
  <c r="FM26" i="164"/>
  <c r="FM28" i="164"/>
  <c r="FM30" i="164"/>
  <c r="FM8" i="164"/>
  <c r="FM16" i="164"/>
  <c r="FM20" i="164"/>
  <c r="FM21" i="164"/>
  <c r="FM24" i="164"/>
  <c r="FM27" i="164"/>
  <c r="FM31" i="164"/>
  <c r="FM32" i="164"/>
  <c r="FM34" i="164"/>
  <c r="FM36" i="164"/>
  <c r="FM40" i="164"/>
  <c r="FM44" i="164"/>
  <c r="FM48" i="164"/>
  <c r="FM39" i="164"/>
  <c r="FM43" i="164"/>
  <c r="FM47" i="164"/>
  <c r="FM7" i="164"/>
  <c r="FM12" i="164"/>
  <c r="FM13" i="164"/>
  <c r="FM25" i="164"/>
  <c r="FM29" i="164"/>
  <c r="FM33" i="164"/>
  <c r="FM35" i="164"/>
  <c r="FM38" i="164"/>
  <c r="GK48" i="164"/>
  <c r="FP48" i="164"/>
  <c r="GK47" i="164"/>
  <c r="FM46" i="164"/>
  <c r="GB45" i="164"/>
  <c r="FM45" i="164"/>
  <c r="FY43" i="164"/>
  <c r="FY42" i="164"/>
  <c r="GK40" i="164"/>
  <c r="FP40" i="164"/>
  <c r="FM37" i="164"/>
  <c r="FS30" i="164"/>
  <c r="FG29" i="164"/>
  <c r="GE27" i="164"/>
  <c r="FS26" i="164"/>
  <c r="FG25" i="164"/>
  <c r="FD39" i="164"/>
  <c r="FD19" i="164"/>
  <c r="FD9" i="164"/>
  <c r="FD13" i="164"/>
  <c r="FD17" i="164"/>
  <c r="FD21" i="164"/>
  <c r="FD24" i="164"/>
  <c r="FD8" i="164"/>
  <c r="FD12" i="164"/>
  <c r="FD16" i="164"/>
  <c r="FD20" i="164"/>
  <c r="FD14" i="164"/>
  <c r="FD15" i="164"/>
  <c r="FD22" i="164"/>
  <c r="FD23" i="164"/>
  <c r="FD26" i="164"/>
  <c r="FD28" i="164"/>
  <c r="FD30" i="164"/>
  <c r="FD48" i="164"/>
  <c r="FD44" i="164"/>
  <c r="FD40" i="164"/>
  <c r="FD36" i="164"/>
  <c r="FD34" i="164"/>
  <c r="FD32" i="164"/>
  <c r="FD29" i="164"/>
  <c r="FD25" i="164"/>
  <c r="FD49" i="164"/>
  <c r="FD45" i="164"/>
  <c r="FD41" i="164"/>
  <c r="FD37" i="164"/>
  <c r="FD18" i="164"/>
  <c r="FD11" i="164"/>
  <c r="EE7" i="160"/>
  <c r="EE8" i="160"/>
  <c r="EE9" i="160"/>
  <c r="EF9" i="160" s="1"/>
  <c r="EE10" i="160"/>
  <c r="EF10" i="160" s="1"/>
  <c r="EE11" i="160"/>
  <c r="EE12" i="160"/>
  <c r="EE13" i="160"/>
  <c r="EE14" i="160"/>
  <c r="EE15" i="160"/>
  <c r="EE16" i="160"/>
  <c r="EE17" i="160"/>
  <c r="EF17" i="160" s="1"/>
  <c r="EE18" i="160"/>
  <c r="EF18" i="160" s="1"/>
  <c r="EE19" i="160"/>
  <c r="EE20" i="160"/>
  <c r="EE21" i="160"/>
  <c r="EE22" i="160"/>
  <c r="EE23" i="160"/>
  <c r="EE24" i="160"/>
  <c r="EE25" i="160"/>
  <c r="EF25" i="160" s="1"/>
  <c r="EE26" i="160"/>
  <c r="EF26" i="160" s="1"/>
  <c r="EE27" i="160"/>
  <c r="EE28" i="160"/>
  <c r="EE29" i="160"/>
  <c r="EE30" i="160"/>
  <c r="EE31" i="160"/>
  <c r="EE32" i="160"/>
  <c r="EE33" i="160"/>
  <c r="EF33" i="160" s="1"/>
  <c r="EE34" i="160"/>
  <c r="EF34" i="160" s="1"/>
  <c r="EE35" i="160"/>
  <c r="EE36" i="160"/>
  <c r="EE37" i="160"/>
  <c r="EE38" i="160"/>
  <c r="EE39" i="160"/>
  <c r="EE40" i="160"/>
  <c r="EE41" i="160"/>
  <c r="EF41" i="160" s="1"/>
  <c r="EE42" i="160"/>
  <c r="EF42" i="160" s="1"/>
  <c r="EE43" i="160"/>
  <c r="EE44" i="160"/>
  <c r="EE45" i="160"/>
  <c r="EE46" i="160"/>
  <c r="EE47" i="160"/>
  <c r="EE48" i="160"/>
  <c r="DZ7" i="160"/>
  <c r="DZ8" i="160"/>
  <c r="DZ9" i="160"/>
  <c r="DZ10" i="160"/>
  <c r="DZ11" i="160"/>
  <c r="DZ12" i="160"/>
  <c r="DZ13" i="160"/>
  <c r="DZ14" i="160"/>
  <c r="EA14" i="160" s="1"/>
  <c r="DZ15" i="160"/>
  <c r="DZ16" i="160"/>
  <c r="DZ17" i="160"/>
  <c r="DZ18" i="160"/>
  <c r="EA18" i="160" s="1"/>
  <c r="DZ19" i="160"/>
  <c r="DZ20" i="160"/>
  <c r="DZ21" i="160"/>
  <c r="DZ22" i="160"/>
  <c r="EA22" i="160" s="1"/>
  <c r="DZ23" i="160"/>
  <c r="DZ24" i="160"/>
  <c r="DZ25" i="160"/>
  <c r="DZ26" i="160"/>
  <c r="EA26" i="160" s="1"/>
  <c r="DZ27" i="160"/>
  <c r="DZ28" i="160"/>
  <c r="DZ29" i="160"/>
  <c r="DZ30" i="160"/>
  <c r="EA30" i="160" s="1"/>
  <c r="DZ31" i="160"/>
  <c r="DZ32" i="160"/>
  <c r="DZ33" i="160"/>
  <c r="DZ34" i="160"/>
  <c r="EA34" i="160" s="1"/>
  <c r="DZ35" i="160"/>
  <c r="DZ36" i="160"/>
  <c r="DZ37" i="160"/>
  <c r="DZ38" i="160"/>
  <c r="EA38" i="160" s="1"/>
  <c r="DZ39" i="160"/>
  <c r="DZ40" i="160"/>
  <c r="DZ41" i="160"/>
  <c r="DZ42" i="160"/>
  <c r="EA42" i="160" s="1"/>
  <c r="DZ43" i="160"/>
  <c r="DZ44" i="160"/>
  <c r="DZ45" i="160"/>
  <c r="DZ46" i="160"/>
  <c r="EA46" i="160" s="1"/>
  <c r="DZ47" i="160"/>
  <c r="DZ48" i="160"/>
  <c r="DU7" i="160"/>
  <c r="DU8" i="160"/>
  <c r="DU9" i="160"/>
  <c r="DU10" i="160"/>
  <c r="DU11" i="160"/>
  <c r="DV11" i="160" s="1"/>
  <c r="DU12" i="160"/>
  <c r="DU13" i="160"/>
  <c r="DU14" i="160"/>
  <c r="DV14" i="160" s="1"/>
  <c r="DU15" i="160"/>
  <c r="DV15" i="160" s="1"/>
  <c r="DU16" i="160"/>
  <c r="DU17" i="160"/>
  <c r="DU18" i="160"/>
  <c r="DV18" i="160" s="1"/>
  <c r="DU19" i="160"/>
  <c r="DU20" i="160"/>
  <c r="DU21" i="160"/>
  <c r="DU22" i="160"/>
  <c r="DV22" i="160" s="1"/>
  <c r="DU23" i="160"/>
  <c r="DU24" i="160"/>
  <c r="DU25" i="160"/>
  <c r="DU26" i="160"/>
  <c r="DU27" i="160"/>
  <c r="DU28" i="160"/>
  <c r="DU29" i="160"/>
  <c r="DU30" i="160"/>
  <c r="DV30" i="160" s="1"/>
  <c r="DU31" i="160"/>
  <c r="DU32" i="160"/>
  <c r="DU33" i="160"/>
  <c r="DU34" i="160"/>
  <c r="DV34" i="160" s="1"/>
  <c r="DU35" i="160"/>
  <c r="DU36" i="160"/>
  <c r="DU37" i="160"/>
  <c r="DU38" i="160"/>
  <c r="DV38" i="160" s="1"/>
  <c r="DU39" i="160"/>
  <c r="DU40" i="160"/>
  <c r="DU41" i="160"/>
  <c r="DU42" i="160"/>
  <c r="DU43" i="160"/>
  <c r="DU44" i="160"/>
  <c r="DU45" i="160"/>
  <c r="DU46" i="160"/>
  <c r="DV46" i="160" s="1"/>
  <c r="DU47" i="160"/>
  <c r="DU48" i="160"/>
  <c r="EE6" i="160"/>
  <c r="DZ6" i="160"/>
  <c r="DU6" i="160"/>
  <c r="EF7" i="160"/>
  <c r="EF8" i="160"/>
  <c r="EF11" i="160"/>
  <c r="EF12" i="160"/>
  <c r="EF13" i="160"/>
  <c r="EF14" i="160"/>
  <c r="EF15" i="160"/>
  <c r="EF16" i="160"/>
  <c r="EF19" i="160"/>
  <c r="EF20" i="160"/>
  <c r="EF21" i="160"/>
  <c r="EF22" i="160"/>
  <c r="EF23" i="160"/>
  <c r="EF24" i="160"/>
  <c r="EF27" i="160"/>
  <c r="EF28" i="160"/>
  <c r="EF29" i="160"/>
  <c r="EF30" i="160"/>
  <c r="EF31" i="160"/>
  <c r="EF32" i="160"/>
  <c r="EF35" i="160"/>
  <c r="EF36" i="160"/>
  <c r="EF37" i="160"/>
  <c r="EF38" i="160"/>
  <c r="EF39" i="160"/>
  <c r="EF40" i="160"/>
  <c r="EF43" i="160"/>
  <c r="EF44" i="160"/>
  <c r="EF45" i="160"/>
  <c r="EF46" i="160"/>
  <c r="EF47" i="160"/>
  <c r="EF48" i="160"/>
  <c r="EA7" i="160"/>
  <c r="EA8" i="160"/>
  <c r="EA9" i="160"/>
  <c r="EA10" i="160"/>
  <c r="EA11" i="160"/>
  <c r="EA12" i="160"/>
  <c r="EA13" i="160"/>
  <c r="EA15" i="160"/>
  <c r="EA16" i="160"/>
  <c r="EA17" i="160"/>
  <c r="EA19" i="160"/>
  <c r="EA20" i="160"/>
  <c r="EA21" i="160"/>
  <c r="EA23" i="160"/>
  <c r="EA24" i="160"/>
  <c r="EA25" i="160"/>
  <c r="EA27" i="160"/>
  <c r="EA28" i="160"/>
  <c r="EA29" i="160"/>
  <c r="EA31" i="160"/>
  <c r="EA32" i="160"/>
  <c r="EA33" i="160"/>
  <c r="EA35" i="160"/>
  <c r="EA36" i="160"/>
  <c r="EA37" i="160"/>
  <c r="EA39" i="160"/>
  <c r="EA40" i="160"/>
  <c r="EA41" i="160"/>
  <c r="EA43" i="160"/>
  <c r="EA44" i="160"/>
  <c r="EA45" i="160"/>
  <c r="EA47" i="160"/>
  <c r="EA48" i="160"/>
  <c r="DV7" i="160"/>
  <c r="DV8" i="160"/>
  <c r="DV9" i="160"/>
  <c r="DV10" i="160"/>
  <c r="DV12" i="160"/>
  <c r="DV13" i="160"/>
  <c r="DV16" i="160"/>
  <c r="DV17" i="160"/>
  <c r="DV19" i="160"/>
  <c r="DV20" i="160"/>
  <c r="DV21" i="160"/>
  <c r="DV23" i="160"/>
  <c r="DV24" i="160"/>
  <c r="DV25" i="160"/>
  <c r="DV26" i="160"/>
  <c r="DV27" i="160"/>
  <c r="DV28" i="160"/>
  <c r="DV29" i="160"/>
  <c r="DV31" i="160"/>
  <c r="DV32" i="160"/>
  <c r="DV33" i="160"/>
  <c r="DV35" i="160"/>
  <c r="DV36" i="160"/>
  <c r="DV37" i="160"/>
  <c r="DV39" i="160"/>
  <c r="DV40" i="160"/>
  <c r="DV41" i="160"/>
  <c r="DV42" i="160"/>
  <c r="DV43" i="160"/>
  <c r="DV44" i="160"/>
  <c r="DV45" i="160"/>
  <c r="DV47" i="160"/>
  <c r="DV48" i="160"/>
  <c r="EF6" i="160"/>
  <c r="EA6" i="160"/>
  <c r="DV6" i="160"/>
  <c r="DO7" i="160"/>
  <c r="DP7" i="160" s="1"/>
  <c r="DO8" i="160"/>
  <c r="DP8" i="160" s="1"/>
  <c r="DO9" i="160"/>
  <c r="DP9" i="160" s="1"/>
  <c r="DO10" i="160"/>
  <c r="DP10" i="160" s="1"/>
  <c r="DO11" i="160"/>
  <c r="DO12" i="160"/>
  <c r="DP12" i="160" s="1"/>
  <c r="DO13" i="160"/>
  <c r="DO14" i="160"/>
  <c r="DO15" i="160"/>
  <c r="DO16" i="160"/>
  <c r="DP16" i="160" s="1"/>
  <c r="DO17" i="160"/>
  <c r="DO18" i="160"/>
  <c r="DP18" i="160" s="1"/>
  <c r="DO19" i="160"/>
  <c r="DO20" i="160"/>
  <c r="DO21" i="160"/>
  <c r="DO22" i="160"/>
  <c r="DP22" i="160" s="1"/>
  <c r="DO23" i="160"/>
  <c r="DP23" i="160" s="1"/>
  <c r="DO24" i="160"/>
  <c r="DP24" i="160" s="1"/>
  <c r="DO25" i="160"/>
  <c r="DP25" i="160" s="1"/>
  <c r="DO26" i="160"/>
  <c r="DP26" i="160" s="1"/>
  <c r="DO27" i="160"/>
  <c r="DO28" i="160"/>
  <c r="DP28" i="160" s="1"/>
  <c r="DO29" i="160"/>
  <c r="DP29" i="160" s="1"/>
  <c r="DO30" i="160"/>
  <c r="DP30" i="160" s="1"/>
  <c r="DO31" i="160"/>
  <c r="DP31" i="160" s="1"/>
  <c r="DO32" i="160"/>
  <c r="DP32" i="160" s="1"/>
  <c r="DO33" i="160"/>
  <c r="DP33" i="160" s="1"/>
  <c r="DO34" i="160"/>
  <c r="DP34" i="160" s="1"/>
  <c r="DO35" i="160"/>
  <c r="DO36" i="160"/>
  <c r="DP36" i="160" s="1"/>
  <c r="DO37" i="160"/>
  <c r="DP37" i="160" s="1"/>
  <c r="DO38" i="160"/>
  <c r="DP38" i="160" s="1"/>
  <c r="DO39" i="160"/>
  <c r="DP39" i="160" s="1"/>
  <c r="DO40" i="160"/>
  <c r="DP40" i="160" s="1"/>
  <c r="DO41" i="160"/>
  <c r="DP41" i="160" s="1"/>
  <c r="DO42" i="160"/>
  <c r="DP42" i="160" s="1"/>
  <c r="DO43" i="160"/>
  <c r="DO44" i="160"/>
  <c r="DP44" i="160" s="1"/>
  <c r="DO45" i="160"/>
  <c r="DP45" i="160" s="1"/>
  <c r="DO46" i="160"/>
  <c r="DP46" i="160" s="1"/>
  <c r="DO47" i="160"/>
  <c r="DP47" i="160" s="1"/>
  <c r="DO48" i="160"/>
  <c r="DP48" i="160" s="1"/>
  <c r="DO6" i="160"/>
  <c r="DP6" i="160" s="1"/>
  <c r="DP11" i="160"/>
  <c r="DP13" i="160"/>
  <c r="DP14" i="160"/>
  <c r="DP15" i="160"/>
  <c r="DP17" i="160"/>
  <c r="DP19" i="160"/>
  <c r="DP20" i="160"/>
  <c r="DP21" i="160"/>
  <c r="DP27" i="160"/>
  <c r="DP35" i="160"/>
  <c r="DP43" i="160"/>
  <c r="DJ7" i="160"/>
  <c r="DJ8" i="160"/>
  <c r="DJ9" i="160"/>
  <c r="DJ10" i="160"/>
  <c r="DK10" i="160" s="1"/>
  <c r="DJ11" i="160"/>
  <c r="DK11" i="160" s="1"/>
  <c r="DJ12" i="160"/>
  <c r="DJ13" i="160"/>
  <c r="DK13" i="160" s="1"/>
  <c r="DJ14" i="160"/>
  <c r="DK14" i="160" s="1"/>
  <c r="DJ15" i="160"/>
  <c r="DK15" i="160" s="1"/>
  <c r="DJ16" i="160"/>
  <c r="DJ17" i="160"/>
  <c r="DJ18" i="160"/>
  <c r="DK18" i="160" s="1"/>
  <c r="DJ19" i="160"/>
  <c r="DK19" i="160" s="1"/>
  <c r="DJ20" i="160"/>
  <c r="DJ21" i="160"/>
  <c r="DK21" i="160" s="1"/>
  <c r="DJ22" i="160"/>
  <c r="DK22" i="160" s="1"/>
  <c r="DJ23" i="160"/>
  <c r="DJ24" i="160"/>
  <c r="DJ25" i="160"/>
  <c r="DK25" i="160" s="1"/>
  <c r="DJ26" i="160"/>
  <c r="DK26" i="160" s="1"/>
  <c r="DJ27" i="160"/>
  <c r="DK27" i="160" s="1"/>
  <c r="DJ28" i="160"/>
  <c r="DJ29" i="160"/>
  <c r="DK29" i="160" s="1"/>
  <c r="DJ30" i="160"/>
  <c r="DK30" i="160" s="1"/>
  <c r="DJ31" i="160"/>
  <c r="DK31" i="160" s="1"/>
  <c r="DJ32" i="160"/>
  <c r="DJ33" i="160"/>
  <c r="DK33" i="160" s="1"/>
  <c r="DJ34" i="160"/>
  <c r="DK34" i="160" s="1"/>
  <c r="DJ35" i="160"/>
  <c r="DK35" i="160" s="1"/>
  <c r="DJ36" i="160"/>
  <c r="DJ37" i="160"/>
  <c r="DK37" i="160" s="1"/>
  <c r="DJ38" i="160"/>
  <c r="DK38" i="160" s="1"/>
  <c r="DJ39" i="160"/>
  <c r="DJ40" i="160"/>
  <c r="DJ41" i="160"/>
  <c r="DK41" i="160" s="1"/>
  <c r="DJ42" i="160"/>
  <c r="DK42" i="160" s="1"/>
  <c r="DJ43" i="160"/>
  <c r="DK43" i="160" s="1"/>
  <c r="DJ44" i="160"/>
  <c r="DJ45" i="160"/>
  <c r="DK45" i="160" s="1"/>
  <c r="DJ46" i="160"/>
  <c r="DK46" i="160" s="1"/>
  <c r="DJ47" i="160"/>
  <c r="DK47" i="160" s="1"/>
  <c r="DJ48" i="160"/>
  <c r="DJ6" i="160"/>
  <c r="DK6" i="160" s="1"/>
  <c r="DK7" i="160"/>
  <c r="DK8" i="160"/>
  <c r="DK9" i="160"/>
  <c r="DK12" i="160"/>
  <c r="DK16" i="160"/>
  <c r="DK17" i="160"/>
  <c r="DK20" i="160"/>
  <c r="DK23" i="160"/>
  <c r="DK24" i="160"/>
  <c r="DK28" i="160"/>
  <c r="DK32" i="160"/>
  <c r="DK36" i="160"/>
  <c r="DK39" i="160"/>
  <c r="DK40" i="160"/>
  <c r="DK44" i="160"/>
  <c r="DK48" i="160"/>
  <c r="CA14" i="131" l="1"/>
  <c r="CG6" i="160" l="1"/>
  <c r="CP9" i="160" l="1"/>
  <c r="CP6" i="160"/>
  <c r="CH9" i="160"/>
  <c r="CG8" i="160"/>
  <c r="BV8" i="160"/>
  <c r="BU8" i="160"/>
  <c r="BU6" i="160"/>
  <c r="BJ9" i="160"/>
  <c r="BI8" i="160"/>
  <c r="AX10" i="160"/>
  <c r="AX9" i="160"/>
  <c r="AW7" i="160"/>
  <c r="AK9" i="160"/>
  <c r="AL7" i="160"/>
  <c r="AK6" i="160"/>
  <c r="Z77" i="160"/>
  <c r="Y6" i="160"/>
  <c r="N6" i="160"/>
  <c r="M6" i="160"/>
  <c r="O6" i="160" l="1"/>
  <c r="BX449" i="164" l="1"/>
  <c r="BV449" i="164"/>
  <c r="BT449" i="164"/>
  <c r="BR449" i="164"/>
  <c r="BQ449" i="164"/>
  <c r="BP449" i="164"/>
  <c r="BN449" i="164"/>
  <c r="BL449" i="164"/>
  <c r="BJ449" i="164"/>
  <c r="BG449" i="164"/>
  <c r="BE449" i="164"/>
  <c r="BC449" i="164"/>
  <c r="BA449" i="164"/>
  <c r="AX449" i="164"/>
  <c r="AV449" i="164"/>
  <c r="AT449" i="164"/>
  <c r="AR449" i="164"/>
  <c r="AO449" i="164"/>
  <c r="AM449" i="164"/>
  <c r="AK449" i="164"/>
  <c r="AI449" i="164"/>
  <c r="AF449" i="164"/>
  <c r="AD449" i="164"/>
  <c r="AB449" i="164"/>
  <c r="Z449" i="164"/>
  <c r="W449" i="164"/>
  <c r="U449" i="164"/>
  <c r="S449" i="164"/>
  <c r="Q449" i="164"/>
  <c r="N449" i="164"/>
  <c r="L449" i="164"/>
  <c r="J449" i="164"/>
  <c r="H449" i="164"/>
  <c r="BX443" i="164"/>
  <c r="BV443" i="164"/>
  <c r="BT443" i="164"/>
  <c r="BR443" i="164"/>
  <c r="BQ443" i="164"/>
  <c r="BP443" i="164"/>
  <c r="BN443" i="164"/>
  <c r="BL443" i="164"/>
  <c r="BJ443" i="164"/>
  <c r="BG443" i="164"/>
  <c r="BE443" i="164"/>
  <c r="BC443" i="164"/>
  <c r="BA443" i="164"/>
  <c r="AX443" i="164"/>
  <c r="AV443" i="164"/>
  <c r="AT443" i="164"/>
  <c r="AR443" i="164"/>
  <c r="AO443" i="164"/>
  <c r="AM443" i="164"/>
  <c r="AK443" i="164"/>
  <c r="AI443" i="164"/>
  <c r="AF443" i="164"/>
  <c r="AD443" i="164"/>
  <c r="AB443" i="164"/>
  <c r="Z443" i="164"/>
  <c r="W443" i="164"/>
  <c r="U443" i="164"/>
  <c r="S443" i="164"/>
  <c r="Q443" i="164"/>
  <c r="N443" i="164"/>
  <c r="L443" i="164"/>
  <c r="J443" i="164"/>
  <c r="H443" i="164"/>
  <c r="BX437" i="164"/>
  <c r="BV437" i="164"/>
  <c r="BT437" i="164"/>
  <c r="BR437" i="164"/>
  <c r="BQ437" i="164"/>
  <c r="BP437" i="164"/>
  <c r="BN437" i="164"/>
  <c r="BL437" i="164"/>
  <c r="BJ437" i="164"/>
  <c r="BG437" i="164"/>
  <c r="BE437" i="164"/>
  <c r="BC437" i="164"/>
  <c r="BA437" i="164"/>
  <c r="AX437" i="164"/>
  <c r="AV437" i="164"/>
  <c r="AT437" i="164"/>
  <c r="AR437" i="164"/>
  <c r="AO437" i="164"/>
  <c r="AM437" i="164"/>
  <c r="AK437" i="164"/>
  <c r="AI437" i="164"/>
  <c r="AF437" i="164"/>
  <c r="AD437" i="164"/>
  <c r="AB437" i="164"/>
  <c r="Z437" i="164"/>
  <c r="W437" i="164"/>
  <c r="U437" i="164"/>
  <c r="S437" i="164"/>
  <c r="Q437" i="164"/>
  <c r="N437" i="164"/>
  <c r="L437" i="164"/>
  <c r="J437" i="164"/>
  <c r="H437" i="164"/>
  <c r="BX431" i="164"/>
  <c r="BV431" i="164"/>
  <c r="BT431" i="164"/>
  <c r="BR431" i="164"/>
  <c r="BQ431" i="164"/>
  <c r="BP431" i="164"/>
  <c r="BN431" i="164"/>
  <c r="BL431" i="164"/>
  <c r="BJ431" i="164"/>
  <c r="BG431" i="164"/>
  <c r="BE431" i="164"/>
  <c r="BC431" i="164"/>
  <c r="BA431" i="164"/>
  <c r="AX431" i="164"/>
  <c r="AV431" i="164"/>
  <c r="AT431" i="164"/>
  <c r="AR431" i="164"/>
  <c r="AO431" i="164"/>
  <c r="AM431" i="164"/>
  <c r="AK431" i="164"/>
  <c r="AI431" i="164"/>
  <c r="AF431" i="164"/>
  <c r="AD431" i="164"/>
  <c r="AB431" i="164"/>
  <c r="Z431" i="164"/>
  <c r="W431" i="164"/>
  <c r="U431" i="164"/>
  <c r="S431" i="164"/>
  <c r="Q431" i="164"/>
  <c r="N431" i="164"/>
  <c r="L431" i="164"/>
  <c r="J431" i="164"/>
  <c r="H431" i="164"/>
  <c r="BX425" i="164"/>
  <c r="BV425" i="164"/>
  <c r="BT425" i="164"/>
  <c r="BR425" i="164"/>
  <c r="BQ425" i="164"/>
  <c r="BP425" i="164"/>
  <c r="BN425" i="164"/>
  <c r="BL425" i="164"/>
  <c r="BJ425" i="164"/>
  <c r="BG425" i="164"/>
  <c r="BE425" i="164"/>
  <c r="BC425" i="164"/>
  <c r="BA425" i="164"/>
  <c r="AX425" i="164"/>
  <c r="AV425" i="164"/>
  <c r="AT425" i="164"/>
  <c r="AR425" i="164"/>
  <c r="AO425" i="164"/>
  <c r="AM425" i="164"/>
  <c r="AK425" i="164"/>
  <c r="AI425" i="164"/>
  <c r="AF425" i="164"/>
  <c r="AD425" i="164"/>
  <c r="AB425" i="164"/>
  <c r="Z425" i="164"/>
  <c r="W425" i="164"/>
  <c r="U425" i="164"/>
  <c r="S425" i="164"/>
  <c r="Q425" i="164"/>
  <c r="N425" i="164"/>
  <c r="L425" i="164"/>
  <c r="J425" i="164"/>
  <c r="H425" i="164"/>
  <c r="H430" i="164"/>
  <c r="J430" i="164"/>
  <c r="L430" i="164"/>
  <c r="N430" i="164"/>
  <c r="Q430" i="164"/>
  <c r="S430" i="164"/>
  <c r="U430" i="164"/>
  <c r="W430" i="164"/>
  <c r="Z430" i="164"/>
  <c r="AB430" i="164"/>
  <c r="AD430" i="164"/>
  <c r="AF430" i="164"/>
  <c r="AI430" i="164"/>
  <c r="AK430" i="164"/>
  <c r="AM430" i="164"/>
  <c r="AO430" i="164"/>
  <c r="AR430" i="164"/>
  <c r="AT430" i="164"/>
  <c r="AV430" i="164"/>
  <c r="AX430" i="164"/>
  <c r="BA430" i="164"/>
  <c r="BC430" i="164"/>
  <c r="BE430" i="164"/>
  <c r="BG430" i="164"/>
  <c r="BJ430" i="164"/>
  <c r="BL430" i="164"/>
  <c r="BN430" i="164"/>
  <c r="BP430" i="164"/>
  <c r="BQ430" i="164"/>
  <c r="BR430" i="164"/>
  <c r="BT430" i="164"/>
  <c r="BV430" i="164"/>
  <c r="BX430" i="164"/>
  <c r="BX419" i="164"/>
  <c r="BV419" i="164"/>
  <c r="BT419" i="164"/>
  <c r="BR419" i="164"/>
  <c r="BQ419" i="164"/>
  <c r="BP419" i="164"/>
  <c r="BN419" i="164"/>
  <c r="BL419" i="164"/>
  <c r="BJ419" i="164"/>
  <c r="BG419" i="164"/>
  <c r="BE419" i="164"/>
  <c r="BC419" i="164"/>
  <c r="BA419" i="164"/>
  <c r="AX419" i="164"/>
  <c r="AV419" i="164"/>
  <c r="AT419" i="164"/>
  <c r="AR419" i="164"/>
  <c r="AO419" i="164"/>
  <c r="AM419" i="164"/>
  <c r="AK419" i="164"/>
  <c r="AI419" i="164"/>
  <c r="AF419" i="164"/>
  <c r="AD419" i="164"/>
  <c r="AB419" i="164"/>
  <c r="Z419" i="164"/>
  <c r="W419" i="164"/>
  <c r="U419" i="164"/>
  <c r="S419" i="164"/>
  <c r="Q419" i="164"/>
  <c r="N419" i="164"/>
  <c r="L419" i="164"/>
  <c r="J419" i="164"/>
  <c r="H419" i="164"/>
  <c r="BX413" i="164"/>
  <c r="BV413" i="164"/>
  <c r="BT413" i="164"/>
  <c r="BR413" i="164"/>
  <c r="BQ413" i="164"/>
  <c r="BP413" i="164"/>
  <c r="BN413" i="164"/>
  <c r="BL413" i="164"/>
  <c r="BJ413" i="164"/>
  <c r="BG413" i="164"/>
  <c r="BE413" i="164"/>
  <c r="BC413" i="164"/>
  <c r="BA413" i="164"/>
  <c r="AX413" i="164"/>
  <c r="AV413" i="164"/>
  <c r="AT413" i="164"/>
  <c r="AR413" i="164"/>
  <c r="AO413" i="164"/>
  <c r="AM413" i="164"/>
  <c r="AK413" i="164"/>
  <c r="AI413" i="164"/>
  <c r="AF413" i="164"/>
  <c r="AD413" i="164"/>
  <c r="AB413" i="164"/>
  <c r="Z413" i="164"/>
  <c r="W413" i="164"/>
  <c r="U413" i="164"/>
  <c r="S413" i="164"/>
  <c r="Q413" i="164"/>
  <c r="N413" i="164"/>
  <c r="L413" i="164"/>
  <c r="J413" i="164"/>
  <c r="H413" i="164"/>
  <c r="BX407" i="164"/>
  <c r="BV407" i="164"/>
  <c r="BT407" i="164"/>
  <c r="BR407" i="164"/>
  <c r="BQ407" i="164"/>
  <c r="BP407" i="164"/>
  <c r="BN407" i="164"/>
  <c r="BL407" i="164"/>
  <c r="BJ407" i="164"/>
  <c r="BG407" i="164"/>
  <c r="BE407" i="164"/>
  <c r="BC407" i="164"/>
  <c r="BA407" i="164"/>
  <c r="AX407" i="164"/>
  <c r="AV407" i="164"/>
  <c r="AT407" i="164"/>
  <c r="AR407" i="164"/>
  <c r="AO407" i="164"/>
  <c r="AM407" i="164"/>
  <c r="AK407" i="164"/>
  <c r="AI407" i="164"/>
  <c r="AF407" i="164"/>
  <c r="AD407" i="164"/>
  <c r="AB407" i="164"/>
  <c r="Z407" i="164"/>
  <c r="W407" i="164"/>
  <c r="U407" i="164"/>
  <c r="S407" i="164"/>
  <c r="Q407" i="164"/>
  <c r="N407" i="164"/>
  <c r="L407" i="164"/>
  <c r="J407" i="164"/>
  <c r="H407" i="164"/>
  <c r="BX401" i="164"/>
  <c r="BV401" i="164"/>
  <c r="BT401" i="164"/>
  <c r="BR401" i="164"/>
  <c r="BQ401" i="164"/>
  <c r="BP401" i="164"/>
  <c r="BN401" i="164"/>
  <c r="BL401" i="164"/>
  <c r="BJ401" i="164"/>
  <c r="BG401" i="164"/>
  <c r="BE401" i="164"/>
  <c r="BC401" i="164"/>
  <c r="BA401" i="164"/>
  <c r="AX401" i="164"/>
  <c r="AV401" i="164"/>
  <c r="AT401" i="164"/>
  <c r="AR401" i="164"/>
  <c r="AO401" i="164"/>
  <c r="AM401" i="164"/>
  <c r="AK401" i="164"/>
  <c r="AI401" i="164"/>
  <c r="AF401" i="164"/>
  <c r="AD401" i="164"/>
  <c r="AB401" i="164"/>
  <c r="Z401" i="164"/>
  <c r="W401" i="164"/>
  <c r="U401" i="164"/>
  <c r="S401" i="164"/>
  <c r="Q401" i="164"/>
  <c r="N401" i="164"/>
  <c r="L401" i="164"/>
  <c r="J401" i="164"/>
  <c r="H401" i="164"/>
  <c r="BX395" i="164"/>
  <c r="BV395" i="164"/>
  <c r="BT395" i="164"/>
  <c r="BR395" i="164"/>
  <c r="BQ395" i="164"/>
  <c r="BP395" i="164"/>
  <c r="BN395" i="164"/>
  <c r="BL395" i="164"/>
  <c r="BJ395" i="164"/>
  <c r="BG395" i="164"/>
  <c r="BE395" i="164"/>
  <c r="BC395" i="164"/>
  <c r="BA395" i="164"/>
  <c r="AX395" i="164"/>
  <c r="AV395" i="164"/>
  <c r="AT395" i="164"/>
  <c r="AR395" i="164"/>
  <c r="AO395" i="164"/>
  <c r="AM395" i="164"/>
  <c r="AK395" i="164"/>
  <c r="AI395" i="164"/>
  <c r="AF395" i="164"/>
  <c r="AD395" i="164"/>
  <c r="AB395" i="164"/>
  <c r="Z395" i="164"/>
  <c r="W395" i="164"/>
  <c r="U395" i="164"/>
  <c r="S395" i="164"/>
  <c r="Q395" i="164"/>
  <c r="N395" i="164"/>
  <c r="L395" i="164"/>
  <c r="J395" i="164"/>
  <c r="H395" i="164"/>
  <c r="BX389" i="164"/>
  <c r="BV389" i="164"/>
  <c r="BT389" i="164"/>
  <c r="BR389" i="164"/>
  <c r="BQ389" i="164"/>
  <c r="BP389" i="164"/>
  <c r="BN389" i="164"/>
  <c r="BL389" i="164"/>
  <c r="BJ389" i="164"/>
  <c r="BG389" i="164"/>
  <c r="BE389" i="164"/>
  <c r="BC389" i="164"/>
  <c r="BA389" i="164"/>
  <c r="AX389" i="164"/>
  <c r="AV389" i="164"/>
  <c r="AT389" i="164"/>
  <c r="AR389" i="164"/>
  <c r="AO389" i="164"/>
  <c r="AM389" i="164"/>
  <c r="AK389" i="164"/>
  <c r="AI389" i="164"/>
  <c r="AF389" i="164"/>
  <c r="AD389" i="164"/>
  <c r="AB389" i="164"/>
  <c r="Z389" i="164"/>
  <c r="W389" i="164"/>
  <c r="U389" i="164"/>
  <c r="S389" i="164"/>
  <c r="Q389" i="164"/>
  <c r="N389" i="164"/>
  <c r="L389" i="164"/>
  <c r="J389" i="164"/>
  <c r="H389" i="164"/>
  <c r="BX383" i="164"/>
  <c r="BV383" i="164"/>
  <c r="BT383" i="164"/>
  <c r="BR383" i="164"/>
  <c r="BQ383" i="164"/>
  <c r="BP383" i="164"/>
  <c r="BN383" i="164"/>
  <c r="BL383" i="164"/>
  <c r="BJ383" i="164"/>
  <c r="BG383" i="164"/>
  <c r="BE383" i="164"/>
  <c r="BC383" i="164"/>
  <c r="BA383" i="164"/>
  <c r="AX383" i="164"/>
  <c r="AV383" i="164"/>
  <c r="AT383" i="164"/>
  <c r="AR383" i="164"/>
  <c r="AO383" i="164"/>
  <c r="AM383" i="164"/>
  <c r="AK383" i="164"/>
  <c r="AI383" i="164"/>
  <c r="AF383" i="164"/>
  <c r="AD383" i="164"/>
  <c r="AB383" i="164"/>
  <c r="Z383" i="164"/>
  <c r="W383" i="164"/>
  <c r="U383" i="164"/>
  <c r="S383" i="164"/>
  <c r="Q383" i="164"/>
  <c r="N383" i="164"/>
  <c r="L383" i="164"/>
  <c r="J383" i="164"/>
  <c r="H383" i="164"/>
  <c r="BX377" i="164"/>
  <c r="BV377" i="164"/>
  <c r="BT377" i="164"/>
  <c r="BR377" i="164"/>
  <c r="BQ377" i="164"/>
  <c r="BP377" i="164"/>
  <c r="BN377" i="164"/>
  <c r="BL377" i="164"/>
  <c r="BJ377" i="164"/>
  <c r="BG377" i="164"/>
  <c r="BE377" i="164"/>
  <c r="BC377" i="164"/>
  <c r="BA377" i="164"/>
  <c r="AX377" i="164"/>
  <c r="AV377" i="164"/>
  <c r="AT377" i="164"/>
  <c r="AR377" i="164"/>
  <c r="AO377" i="164"/>
  <c r="AM377" i="164"/>
  <c r="AK377" i="164"/>
  <c r="AI377" i="164"/>
  <c r="AF377" i="164"/>
  <c r="AD377" i="164"/>
  <c r="AB377" i="164"/>
  <c r="Z377" i="164"/>
  <c r="W377" i="164"/>
  <c r="U377" i="164"/>
  <c r="S377" i="164"/>
  <c r="Q377" i="164"/>
  <c r="N377" i="164"/>
  <c r="L377" i="164"/>
  <c r="J377" i="164"/>
  <c r="H377" i="164"/>
  <c r="BX371" i="164"/>
  <c r="BV371" i="164"/>
  <c r="BT371" i="164"/>
  <c r="BR371" i="164"/>
  <c r="BQ371" i="164"/>
  <c r="BP371" i="164"/>
  <c r="BN371" i="164"/>
  <c r="BL371" i="164"/>
  <c r="BJ371" i="164"/>
  <c r="BG371" i="164"/>
  <c r="BE371" i="164"/>
  <c r="BC371" i="164"/>
  <c r="BA371" i="164"/>
  <c r="AX371" i="164"/>
  <c r="AV371" i="164"/>
  <c r="AT371" i="164"/>
  <c r="AR371" i="164"/>
  <c r="AO371" i="164"/>
  <c r="AM371" i="164"/>
  <c r="AK371" i="164"/>
  <c r="AI371" i="164"/>
  <c r="AF371" i="164"/>
  <c r="AD371" i="164"/>
  <c r="AB371" i="164"/>
  <c r="Z371" i="164"/>
  <c r="W371" i="164"/>
  <c r="U371" i="164"/>
  <c r="S371" i="164"/>
  <c r="Q371" i="164"/>
  <c r="N371" i="164"/>
  <c r="L371" i="164"/>
  <c r="J371" i="164"/>
  <c r="H371" i="164"/>
  <c r="BX365" i="164"/>
  <c r="BV365" i="164"/>
  <c r="BT365" i="164"/>
  <c r="BR365" i="164"/>
  <c r="BQ365" i="164"/>
  <c r="BP365" i="164"/>
  <c r="BN365" i="164"/>
  <c r="BL365" i="164"/>
  <c r="BJ365" i="164"/>
  <c r="BG365" i="164"/>
  <c r="BE365" i="164"/>
  <c r="BC365" i="164"/>
  <c r="BA365" i="164"/>
  <c r="AX365" i="164"/>
  <c r="AV365" i="164"/>
  <c r="AT365" i="164"/>
  <c r="AR365" i="164"/>
  <c r="AO365" i="164"/>
  <c r="AM365" i="164"/>
  <c r="AK365" i="164"/>
  <c r="AI365" i="164"/>
  <c r="AF365" i="164"/>
  <c r="AD365" i="164"/>
  <c r="AB365" i="164"/>
  <c r="Z365" i="164"/>
  <c r="W365" i="164"/>
  <c r="U365" i="164"/>
  <c r="S365" i="164"/>
  <c r="Q365" i="164"/>
  <c r="N365" i="164"/>
  <c r="L365" i="164"/>
  <c r="J365" i="164"/>
  <c r="H365" i="164"/>
  <c r="BX359" i="164"/>
  <c r="BV359" i="164"/>
  <c r="BT359" i="164"/>
  <c r="BR359" i="164"/>
  <c r="BQ359" i="164"/>
  <c r="BP359" i="164"/>
  <c r="BN359" i="164"/>
  <c r="BL359" i="164"/>
  <c r="BJ359" i="164"/>
  <c r="BG359" i="164"/>
  <c r="BE359" i="164"/>
  <c r="BC359" i="164"/>
  <c r="BA359" i="164"/>
  <c r="AX359" i="164"/>
  <c r="AV359" i="164"/>
  <c r="AT359" i="164"/>
  <c r="AR359" i="164"/>
  <c r="AO359" i="164"/>
  <c r="AM359" i="164"/>
  <c r="AK359" i="164"/>
  <c r="AI359" i="164"/>
  <c r="AF359" i="164"/>
  <c r="AD359" i="164"/>
  <c r="AB359" i="164"/>
  <c r="Z359" i="164"/>
  <c r="W359" i="164"/>
  <c r="U359" i="164"/>
  <c r="S359" i="164"/>
  <c r="Q359" i="164"/>
  <c r="N359" i="164"/>
  <c r="L359" i="164"/>
  <c r="J359" i="164"/>
  <c r="H359" i="164"/>
  <c r="BX353" i="164"/>
  <c r="BV353" i="164"/>
  <c r="BT353" i="164"/>
  <c r="BR353" i="164"/>
  <c r="BQ353" i="164"/>
  <c r="BP353" i="164"/>
  <c r="BN353" i="164"/>
  <c r="BL353" i="164"/>
  <c r="BJ353" i="164"/>
  <c r="BG353" i="164"/>
  <c r="BE353" i="164"/>
  <c r="BC353" i="164"/>
  <c r="BA353" i="164"/>
  <c r="AX353" i="164"/>
  <c r="AV353" i="164"/>
  <c r="AT353" i="164"/>
  <c r="AR353" i="164"/>
  <c r="AO353" i="164"/>
  <c r="AM353" i="164"/>
  <c r="AK353" i="164"/>
  <c r="AI353" i="164"/>
  <c r="AF353" i="164"/>
  <c r="AD353" i="164"/>
  <c r="AB353" i="164"/>
  <c r="Z353" i="164"/>
  <c r="W353" i="164"/>
  <c r="U353" i="164"/>
  <c r="S353" i="164"/>
  <c r="Q353" i="164"/>
  <c r="N353" i="164"/>
  <c r="L353" i="164"/>
  <c r="J353" i="164"/>
  <c r="H353" i="164"/>
  <c r="BX347" i="164"/>
  <c r="BV347" i="164"/>
  <c r="BT347" i="164"/>
  <c r="BR347" i="164"/>
  <c r="BQ347" i="164"/>
  <c r="BP347" i="164"/>
  <c r="BN347" i="164"/>
  <c r="BL347" i="164"/>
  <c r="BJ347" i="164"/>
  <c r="BG347" i="164"/>
  <c r="BE347" i="164"/>
  <c r="BC347" i="164"/>
  <c r="BA347" i="164"/>
  <c r="AX347" i="164"/>
  <c r="AV347" i="164"/>
  <c r="AT347" i="164"/>
  <c r="AR347" i="164"/>
  <c r="AO347" i="164"/>
  <c r="AM347" i="164"/>
  <c r="AK347" i="164"/>
  <c r="AI347" i="164"/>
  <c r="AF347" i="164"/>
  <c r="AD347" i="164"/>
  <c r="AB347" i="164"/>
  <c r="Z347" i="164"/>
  <c r="W347" i="164"/>
  <c r="U347" i="164"/>
  <c r="S347" i="164"/>
  <c r="Q347" i="164"/>
  <c r="N347" i="164"/>
  <c r="L347" i="164"/>
  <c r="J347" i="164"/>
  <c r="H347" i="164"/>
  <c r="BX341" i="164"/>
  <c r="BV341" i="164"/>
  <c r="BT341" i="164"/>
  <c r="BR341" i="164"/>
  <c r="BQ341" i="164"/>
  <c r="BP341" i="164"/>
  <c r="BN341" i="164"/>
  <c r="BL341" i="164"/>
  <c r="BJ341" i="164"/>
  <c r="BG341" i="164"/>
  <c r="BE341" i="164"/>
  <c r="BC341" i="164"/>
  <c r="BA341" i="164"/>
  <c r="AX341" i="164"/>
  <c r="AV341" i="164"/>
  <c r="AT341" i="164"/>
  <c r="AR341" i="164"/>
  <c r="AO341" i="164"/>
  <c r="AM341" i="164"/>
  <c r="AK341" i="164"/>
  <c r="AI341" i="164"/>
  <c r="AF341" i="164"/>
  <c r="AD341" i="164"/>
  <c r="AB341" i="164"/>
  <c r="Z341" i="164"/>
  <c r="W341" i="164"/>
  <c r="U341" i="164"/>
  <c r="S341" i="164"/>
  <c r="Q341" i="164"/>
  <c r="N341" i="164"/>
  <c r="L341" i="164"/>
  <c r="J341" i="164"/>
  <c r="H341" i="164"/>
  <c r="BX335" i="164"/>
  <c r="BV335" i="164"/>
  <c r="BT335" i="164"/>
  <c r="BR335" i="164"/>
  <c r="BQ335" i="164"/>
  <c r="BP335" i="164"/>
  <c r="BN335" i="164"/>
  <c r="BL335" i="164"/>
  <c r="BJ335" i="164"/>
  <c r="BG335" i="164"/>
  <c r="BE335" i="164"/>
  <c r="BC335" i="164"/>
  <c r="BA335" i="164"/>
  <c r="AX335" i="164"/>
  <c r="AV335" i="164"/>
  <c r="AT335" i="164"/>
  <c r="AR335" i="164"/>
  <c r="AO335" i="164"/>
  <c r="AM335" i="164"/>
  <c r="AK335" i="164"/>
  <c r="AI335" i="164"/>
  <c r="AF335" i="164"/>
  <c r="AD335" i="164"/>
  <c r="AB335" i="164"/>
  <c r="Z335" i="164"/>
  <c r="W335" i="164"/>
  <c r="U335" i="164"/>
  <c r="S335" i="164"/>
  <c r="Q335" i="164"/>
  <c r="N335" i="164"/>
  <c r="L335" i="164"/>
  <c r="J335" i="164"/>
  <c r="H335" i="164"/>
  <c r="BX329" i="164"/>
  <c r="BV329" i="164"/>
  <c r="BT329" i="164"/>
  <c r="BR329" i="164"/>
  <c r="BQ329" i="164"/>
  <c r="BP329" i="164"/>
  <c r="BN329" i="164"/>
  <c r="BL329" i="164"/>
  <c r="BJ329" i="164"/>
  <c r="BG329" i="164"/>
  <c r="BE329" i="164"/>
  <c r="BC329" i="164"/>
  <c r="BA329" i="164"/>
  <c r="AX329" i="164"/>
  <c r="AV329" i="164"/>
  <c r="AT329" i="164"/>
  <c r="AR329" i="164"/>
  <c r="AO329" i="164"/>
  <c r="AM329" i="164"/>
  <c r="AK329" i="164"/>
  <c r="AI329" i="164"/>
  <c r="AF329" i="164"/>
  <c r="AD329" i="164"/>
  <c r="AB329" i="164"/>
  <c r="Z329" i="164"/>
  <c r="W329" i="164"/>
  <c r="U329" i="164"/>
  <c r="S329" i="164"/>
  <c r="Q329" i="164"/>
  <c r="N329" i="164"/>
  <c r="L329" i="164"/>
  <c r="J329" i="164"/>
  <c r="H329" i="164"/>
  <c r="BX323" i="164"/>
  <c r="BV323" i="164"/>
  <c r="BT323" i="164"/>
  <c r="BR323" i="164"/>
  <c r="BQ323" i="164"/>
  <c r="BP323" i="164"/>
  <c r="BN323" i="164"/>
  <c r="BL323" i="164"/>
  <c r="BJ323" i="164"/>
  <c r="BG323" i="164"/>
  <c r="BE323" i="164"/>
  <c r="BC323" i="164"/>
  <c r="BA323" i="164"/>
  <c r="AX323" i="164"/>
  <c r="AV323" i="164"/>
  <c r="AT323" i="164"/>
  <c r="AR323" i="164"/>
  <c r="AO323" i="164"/>
  <c r="AM323" i="164"/>
  <c r="AK323" i="164"/>
  <c r="AI323" i="164"/>
  <c r="AF323" i="164"/>
  <c r="AD323" i="164"/>
  <c r="AB323" i="164"/>
  <c r="Z323" i="164"/>
  <c r="W323" i="164"/>
  <c r="U323" i="164"/>
  <c r="S323" i="164"/>
  <c r="Q323" i="164"/>
  <c r="N323" i="164"/>
  <c r="L323" i="164"/>
  <c r="J323" i="164"/>
  <c r="H323" i="164"/>
  <c r="BX317" i="164"/>
  <c r="BV317" i="164"/>
  <c r="BT317" i="164"/>
  <c r="BR317" i="164"/>
  <c r="BQ317" i="164"/>
  <c r="BP317" i="164"/>
  <c r="BN317" i="164"/>
  <c r="BL317" i="164"/>
  <c r="BJ317" i="164"/>
  <c r="BG317" i="164"/>
  <c r="BE317" i="164"/>
  <c r="BC317" i="164"/>
  <c r="BA317" i="164"/>
  <c r="AX317" i="164"/>
  <c r="AV317" i="164"/>
  <c r="AT317" i="164"/>
  <c r="AR317" i="164"/>
  <c r="AO317" i="164"/>
  <c r="AM317" i="164"/>
  <c r="AK317" i="164"/>
  <c r="AI317" i="164"/>
  <c r="AF317" i="164"/>
  <c r="AD317" i="164"/>
  <c r="AB317" i="164"/>
  <c r="Z317" i="164"/>
  <c r="W317" i="164"/>
  <c r="U317" i="164"/>
  <c r="S317" i="164"/>
  <c r="Q317" i="164"/>
  <c r="N317" i="164"/>
  <c r="L317" i="164"/>
  <c r="J317" i="164"/>
  <c r="H317" i="164"/>
  <c r="BX311" i="164"/>
  <c r="BV311" i="164"/>
  <c r="BT311" i="164"/>
  <c r="BR311" i="164"/>
  <c r="BQ311" i="164"/>
  <c r="BP311" i="164"/>
  <c r="BN311" i="164"/>
  <c r="BL311" i="164"/>
  <c r="BJ311" i="164"/>
  <c r="BG311" i="164"/>
  <c r="BE311" i="164"/>
  <c r="BC311" i="164"/>
  <c r="BA311" i="164"/>
  <c r="AX311" i="164"/>
  <c r="AV311" i="164"/>
  <c r="AT311" i="164"/>
  <c r="AR311" i="164"/>
  <c r="AO311" i="164"/>
  <c r="AM311" i="164"/>
  <c r="AK311" i="164"/>
  <c r="AI311" i="164"/>
  <c r="AF311" i="164"/>
  <c r="AD311" i="164"/>
  <c r="AB311" i="164"/>
  <c r="Z311" i="164"/>
  <c r="W311" i="164"/>
  <c r="U311" i="164"/>
  <c r="S311" i="164"/>
  <c r="Q311" i="164"/>
  <c r="N311" i="164"/>
  <c r="L311" i="164"/>
  <c r="J311" i="164"/>
  <c r="H311" i="164"/>
  <c r="H318" i="164"/>
  <c r="J318" i="164"/>
  <c r="L318" i="164"/>
  <c r="N318" i="164"/>
  <c r="Q318" i="164"/>
  <c r="S318" i="164"/>
  <c r="U318" i="164"/>
  <c r="W318" i="164"/>
  <c r="Z318" i="164"/>
  <c r="AB318" i="164"/>
  <c r="AD318" i="164"/>
  <c r="AF318" i="164"/>
  <c r="AI318" i="164"/>
  <c r="AK318" i="164"/>
  <c r="AM318" i="164"/>
  <c r="AO318" i="164"/>
  <c r="AR318" i="164"/>
  <c r="AT318" i="164"/>
  <c r="AV318" i="164"/>
  <c r="AX318" i="164"/>
  <c r="BA318" i="164"/>
  <c r="BC318" i="164"/>
  <c r="BE318" i="164"/>
  <c r="BG318" i="164"/>
  <c r="BJ318" i="164"/>
  <c r="BL318" i="164"/>
  <c r="BN318" i="164"/>
  <c r="BP318" i="164"/>
  <c r="BQ318" i="164"/>
  <c r="BR318" i="164"/>
  <c r="BT318" i="164"/>
  <c r="BV318" i="164"/>
  <c r="BX318" i="164"/>
  <c r="BX305" i="164"/>
  <c r="BV305" i="164"/>
  <c r="BT305" i="164"/>
  <c r="BR305" i="164"/>
  <c r="BQ305" i="164"/>
  <c r="BP305" i="164"/>
  <c r="BN305" i="164"/>
  <c r="BL305" i="164"/>
  <c r="BJ305" i="164"/>
  <c r="BG305" i="164"/>
  <c r="BE305" i="164"/>
  <c r="BC305" i="164"/>
  <c r="BA305" i="164"/>
  <c r="AX305" i="164"/>
  <c r="AV305" i="164"/>
  <c r="AT305" i="164"/>
  <c r="AR305" i="164"/>
  <c r="AO305" i="164"/>
  <c r="AM305" i="164"/>
  <c r="AK305" i="164"/>
  <c r="AI305" i="164"/>
  <c r="AF305" i="164"/>
  <c r="AD305" i="164"/>
  <c r="AB305" i="164"/>
  <c r="Z305" i="164"/>
  <c r="W305" i="164"/>
  <c r="U305" i="164"/>
  <c r="S305" i="164"/>
  <c r="Q305" i="164"/>
  <c r="N305" i="164"/>
  <c r="L305" i="164"/>
  <c r="J305" i="164"/>
  <c r="H305" i="164"/>
  <c r="BX299" i="164"/>
  <c r="BV299" i="164"/>
  <c r="BT299" i="164"/>
  <c r="BR299" i="164"/>
  <c r="BQ299" i="164"/>
  <c r="BP299" i="164"/>
  <c r="BN299" i="164"/>
  <c r="BL299" i="164"/>
  <c r="BJ299" i="164"/>
  <c r="BG299" i="164"/>
  <c r="BE299" i="164"/>
  <c r="BC299" i="164"/>
  <c r="BA299" i="164"/>
  <c r="AX299" i="164"/>
  <c r="AV299" i="164"/>
  <c r="AT299" i="164"/>
  <c r="AR299" i="164"/>
  <c r="AO299" i="164"/>
  <c r="AM299" i="164"/>
  <c r="AK299" i="164"/>
  <c r="AI299" i="164"/>
  <c r="AF299" i="164"/>
  <c r="AD299" i="164"/>
  <c r="AB299" i="164"/>
  <c r="Z299" i="164"/>
  <c r="W299" i="164"/>
  <c r="U299" i="164"/>
  <c r="S299" i="164"/>
  <c r="Q299" i="164"/>
  <c r="N299" i="164"/>
  <c r="L299" i="164"/>
  <c r="J299" i="164"/>
  <c r="H299" i="164"/>
  <c r="BX293" i="164"/>
  <c r="BV293" i="164"/>
  <c r="BT293" i="164"/>
  <c r="BR293" i="164"/>
  <c r="BQ293" i="164"/>
  <c r="BP293" i="164"/>
  <c r="BN293" i="164"/>
  <c r="BL293" i="164"/>
  <c r="BJ293" i="164"/>
  <c r="BG293" i="164"/>
  <c r="BE293" i="164"/>
  <c r="BC293" i="164"/>
  <c r="BA293" i="164"/>
  <c r="AX293" i="164"/>
  <c r="AV293" i="164"/>
  <c r="AT293" i="164"/>
  <c r="AR293" i="164"/>
  <c r="AO293" i="164"/>
  <c r="AM293" i="164"/>
  <c r="AK293" i="164"/>
  <c r="AI293" i="164"/>
  <c r="AF293" i="164"/>
  <c r="AD293" i="164"/>
  <c r="AB293" i="164"/>
  <c r="Z293" i="164"/>
  <c r="W293" i="164"/>
  <c r="U293" i="164"/>
  <c r="S293" i="164"/>
  <c r="Q293" i="164"/>
  <c r="N293" i="164"/>
  <c r="L293" i="164"/>
  <c r="J293" i="164"/>
  <c r="H293" i="164"/>
  <c r="BX287" i="164"/>
  <c r="BV287" i="164"/>
  <c r="BT287" i="164"/>
  <c r="BR287" i="164"/>
  <c r="BQ287" i="164"/>
  <c r="BP287" i="164"/>
  <c r="BN287" i="164"/>
  <c r="BL287" i="164"/>
  <c r="BJ287" i="164"/>
  <c r="BG287" i="164"/>
  <c r="BE287" i="164"/>
  <c r="BC287" i="164"/>
  <c r="BA287" i="164"/>
  <c r="AX287" i="164"/>
  <c r="AV287" i="164"/>
  <c r="AT287" i="164"/>
  <c r="AR287" i="164"/>
  <c r="AO287" i="164"/>
  <c r="AM287" i="164"/>
  <c r="AK287" i="164"/>
  <c r="AI287" i="164"/>
  <c r="AF287" i="164"/>
  <c r="AD287" i="164"/>
  <c r="AB287" i="164"/>
  <c r="Z287" i="164"/>
  <c r="W287" i="164"/>
  <c r="U287" i="164"/>
  <c r="S287" i="164"/>
  <c r="Q287" i="164"/>
  <c r="N287" i="164"/>
  <c r="L287" i="164"/>
  <c r="J287" i="164"/>
  <c r="H287" i="164"/>
  <c r="BX281" i="164"/>
  <c r="BV281" i="164"/>
  <c r="BT281" i="164"/>
  <c r="BR281" i="164"/>
  <c r="BQ281" i="164"/>
  <c r="BP281" i="164"/>
  <c r="BN281" i="164"/>
  <c r="BL281" i="164"/>
  <c r="BJ281" i="164"/>
  <c r="BG281" i="164"/>
  <c r="BE281" i="164"/>
  <c r="BC281" i="164"/>
  <c r="BA281" i="164"/>
  <c r="AX281" i="164"/>
  <c r="AV281" i="164"/>
  <c r="AT281" i="164"/>
  <c r="AR281" i="164"/>
  <c r="AO281" i="164"/>
  <c r="AM281" i="164"/>
  <c r="AK281" i="164"/>
  <c r="AI281" i="164"/>
  <c r="AF281" i="164"/>
  <c r="AD281" i="164"/>
  <c r="AB281" i="164"/>
  <c r="Z281" i="164"/>
  <c r="W281" i="164"/>
  <c r="U281" i="164"/>
  <c r="S281" i="164"/>
  <c r="Q281" i="164"/>
  <c r="N281" i="164"/>
  <c r="L281" i="164"/>
  <c r="J281" i="164"/>
  <c r="H281" i="164"/>
  <c r="BX275" i="164"/>
  <c r="BV275" i="164"/>
  <c r="BT275" i="164"/>
  <c r="BR275" i="164"/>
  <c r="BQ275" i="164"/>
  <c r="BP275" i="164"/>
  <c r="BN275" i="164"/>
  <c r="BL275" i="164"/>
  <c r="BJ275" i="164"/>
  <c r="BG275" i="164"/>
  <c r="BE275" i="164"/>
  <c r="BC275" i="164"/>
  <c r="BA275" i="164"/>
  <c r="AX275" i="164"/>
  <c r="AV275" i="164"/>
  <c r="AT275" i="164"/>
  <c r="AR275" i="164"/>
  <c r="AO275" i="164"/>
  <c r="AM275" i="164"/>
  <c r="AK275" i="164"/>
  <c r="AI275" i="164"/>
  <c r="AF275" i="164"/>
  <c r="AD275" i="164"/>
  <c r="AB275" i="164"/>
  <c r="Z275" i="164"/>
  <c r="W275" i="164"/>
  <c r="U275" i="164"/>
  <c r="S275" i="164"/>
  <c r="Q275" i="164"/>
  <c r="N275" i="164"/>
  <c r="L275" i="164"/>
  <c r="J275" i="164"/>
  <c r="H275" i="164"/>
  <c r="BX269" i="164"/>
  <c r="BV269" i="164"/>
  <c r="BT269" i="164"/>
  <c r="BR269" i="164"/>
  <c r="BQ269" i="164"/>
  <c r="BP269" i="164"/>
  <c r="BN269" i="164"/>
  <c r="BL269" i="164"/>
  <c r="BJ269" i="164"/>
  <c r="BG269" i="164"/>
  <c r="BE269" i="164"/>
  <c r="BC269" i="164"/>
  <c r="BA269" i="164"/>
  <c r="AX269" i="164"/>
  <c r="AV269" i="164"/>
  <c r="AT269" i="164"/>
  <c r="AR269" i="164"/>
  <c r="AO269" i="164"/>
  <c r="AM269" i="164"/>
  <c r="AK269" i="164"/>
  <c r="AI269" i="164"/>
  <c r="AF269" i="164"/>
  <c r="AD269" i="164"/>
  <c r="AB269" i="164"/>
  <c r="Z269" i="164"/>
  <c r="W269" i="164"/>
  <c r="U269" i="164"/>
  <c r="S269" i="164"/>
  <c r="Q269" i="164"/>
  <c r="N269" i="164"/>
  <c r="L269" i="164"/>
  <c r="J269" i="164"/>
  <c r="H269" i="164"/>
  <c r="BX263" i="164"/>
  <c r="BV263" i="164"/>
  <c r="BT263" i="164"/>
  <c r="BR263" i="164"/>
  <c r="BQ263" i="164"/>
  <c r="BP263" i="164"/>
  <c r="BN263" i="164"/>
  <c r="BL263" i="164"/>
  <c r="BJ263" i="164"/>
  <c r="BG263" i="164"/>
  <c r="BE263" i="164"/>
  <c r="BC263" i="164"/>
  <c r="BA263" i="164"/>
  <c r="AX263" i="164"/>
  <c r="AV263" i="164"/>
  <c r="AT263" i="164"/>
  <c r="AR263" i="164"/>
  <c r="AO263" i="164"/>
  <c r="AM263" i="164"/>
  <c r="AK263" i="164"/>
  <c r="AI263" i="164"/>
  <c r="AF263" i="164"/>
  <c r="AD263" i="164"/>
  <c r="AB263" i="164"/>
  <c r="Z263" i="164"/>
  <c r="W263" i="164"/>
  <c r="U263" i="164"/>
  <c r="S263" i="164"/>
  <c r="Q263" i="164"/>
  <c r="N263" i="164"/>
  <c r="L263" i="164"/>
  <c r="J263" i="164"/>
  <c r="H263" i="164"/>
  <c r="BX257" i="164"/>
  <c r="BV257" i="164"/>
  <c r="BT257" i="164"/>
  <c r="BR257" i="164"/>
  <c r="BQ257" i="164"/>
  <c r="BP257" i="164"/>
  <c r="BN257" i="164"/>
  <c r="BL257" i="164"/>
  <c r="BJ257" i="164"/>
  <c r="BG257" i="164"/>
  <c r="BE257" i="164"/>
  <c r="BC257" i="164"/>
  <c r="BA257" i="164"/>
  <c r="AX257" i="164"/>
  <c r="AV257" i="164"/>
  <c r="AT257" i="164"/>
  <c r="AR257" i="164"/>
  <c r="AO257" i="164"/>
  <c r="AM257" i="164"/>
  <c r="AK257" i="164"/>
  <c r="AI257" i="164"/>
  <c r="AF257" i="164"/>
  <c r="AD257" i="164"/>
  <c r="AB257" i="164"/>
  <c r="Z257" i="164"/>
  <c r="W257" i="164"/>
  <c r="U257" i="164"/>
  <c r="S257" i="164"/>
  <c r="Q257" i="164"/>
  <c r="N257" i="164"/>
  <c r="L257" i="164"/>
  <c r="J257" i="164"/>
  <c r="H257" i="164"/>
  <c r="BX251" i="164"/>
  <c r="BV251" i="164"/>
  <c r="BT251" i="164"/>
  <c r="BR251" i="164"/>
  <c r="BQ251" i="164"/>
  <c r="BP251" i="164"/>
  <c r="BN251" i="164"/>
  <c r="BL251" i="164"/>
  <c r="BJ251" i="164"/>
  <c r="BG251" i="164"/>
  <c r="BE251" i="164"/>
  <c r="BC251" i="164"/>
  <c r="BA251" i="164"/>
  <c r="AX251" i="164"/>
  <c r="AV251" i="164"/>
  <c r="AT251" i="164"/>
  <c r="AR251" i="164"/>
  <c r="AO251" i="164"/>
  <c r="AM251" i="164"/>
  <c r="AK251" i="164"/>
  <c r="AI251" i="164"/>
  <c r="AF251" i="164"/>
  <c r="AD251" i="164"/>
  <c r="AB251" i="164"/>
  <c r="Z251" i="164"/>
  <c r="W251" i="164"/>
  <c r="U251" i="164"/>
  <c r="S251" i="164"/>
  <c r="Q251" i="164"/>
  <c r="N251" i="164"/>
  <c r="L251" i="164"/>
  <c r="J251" i="164"/>
  <c r="H251" i="164"/>
  <c r="BX245" i="164"/>
  <c r="BV245" i="164"/>
  <c r="BT245" i="164"/>
  <c r="BR245" i="164"/>
  <c r="BQ245" i="164"/>
  <c r="BP245" i="164"/>
  <c r="BN245" i="164"/>
  <c r="BL245" i="164"/>
  <c r="BJ245" i="164"/>
  <c r="BG245" i="164"/>
  <c r="BE245" i="164"/>
  <c r="BC245" i="164"/>
  <c r="BA245" i="164"/>
  <c r="AX245" i="164"/>
  <c r="AV245" i="164"/>
  <c r="AT245" i="164"/>
  <c r="AR245" i="164"/>
  <c r="AO245" i="164"/>
  <c r="AM245" i="164"/>
  <c r="AK245" i="164"/>
  <c r="AI245" i="164"/>
  <c r="AF245" i="164"/>
  <c r="AD245" i="164"/>
  <c r="AB245" i="164"/>
  <c r="Z245" i="164"/>
  <c r="W245" i="164"/>
  <c r="U245" i="164"/>
  <c r="S245" i="164"/>
  <c r="Q245" i="164"/>
  <c r="N245" i="164"/>
  <c r="L245" i="164"/>
  <c r="J245" i="164"/>
  <c r="H245" i="164"/>
  <c r="BX239" i="164"/>
  <c r="BV239" i="164"/>
  <c r="BT239" i="164"/>
  <c r="BR239" i="164"/>
  <c r="BQ239" i="164"/>
  <c r="BP239" i="164"/>
  <c r="BN239" i="164"/>
  <c r="BL239" i="164"/>
  <c r="BJ239" i="164"/>
  <c r="BG239" i="164"/>
  <c r="BE239" i="164"/>
  <c r="BC239" i="164"/>
  <c r="BA239" i="164"/>
  <c r="AX239" i="164"/>
  <c r="AV239" i="164"/>
  <c r="AT239" i="164"/>
  <c r="AR239" i="164"/>
  <c r="AO239" i="164"/>
  <c r="AM239" i="164"/>
  <c r="AK239" i="164"/>
  <c r="AI239" i="164"/>
  <c r="AF239" i="164"/>
  <c r="AD239" i="164"/>
  <c r="AB239" i="164"/>
  <c r="Z239" i="164"/>
  <c r="W239" i="164"/>
  <c r="U239" i="164"/>
  <c r="S239" i="164"/>
  <c r="Q239" i="164"/>
  <c r="N239" i="164"/>
  <c r="L239" i="164"/>
  <c r="J239" i="164"/>
  <c r="H239" i="164"/>
  <c r="BX233" i="164"/>
  <c r="BV233" i="164"/>
  <c r="BT233" i="164"/>
  <c r="BR233" i="164"/>
  <c r="BQ233" i="164"/>
  <c r="BP233" i="164"/>
  <c r="BN233" i="164"/>
  <c r="BL233" i="164"/>
  <c r="BJ233" i="164"/>
  <c r="BG233" i="164"/>
  <c r="BE233" i="164"/>
  <c r="BC233" i="164"/>
  <c r="BA233" i="164"/>
  <c r="AX233" i="164"/>
  <c r="AV233" i="164"/>
  <c r="AT233" i="164"/>
  <c r="AR233" i="164"/>
  <c r="AO233" i="164"/>
  <c r="AM233" i="164"/>
  <c r="AK233" i="164"/>
  <c r="AI233" i="164"/>
  <c r="AF233" i="164"/>
  <c r="AD233" i="164"/>
  <c r="AB233" i="164"/>
  <c r="Z233" i="164"/>
  <c r="W233" i="164"/>
  <c r="U233" i="164"/>
  <c r="S233" i="164"/>
  <c r="Q233" i="164"/>
  <c r="N233" i="164"/>
  <c r="L233" i="164"/>
  <c r="J233" i="164"/>
  <c r="H233" i="164"/>
  <c r="BX227" i="164"/>
  <c r="BV227" i="164"/>
  <c r="BT227" i="164"/>
  <c r="BR227" i="164"/>
  <c r="BQ227" i="164"/>
  <c r="BP227" i="164"/>
  <c r="BN227" i="164"/>
  <c r="BL227" i="164"/>
  <c r="BJ227" i="164"/>
  <c r="BG227" i="164"/>
  <c r="BE227" i="164"/>
  <c r="BC227" i="164"/>
  <c r="BA227" i="164"/>
  <c r="AX227" i="164"/>
  <c r="AV227" i="164"/>
  <c r="AT227" i="164"/>
  <c r="AR227" i="164"/>
  <c r="AO227" i="164"/>
  <c r="AM227" i="164"/>
  <c r="AK227" i="164"/>
  <c r="AI227" i="164"/>
  <c r="AF227" i="164"/>
  <c r="AD227" i="164"/>
  <c r="AB227" i="164"/>
  <c r="Z227" i="164"/>
  <c r="W227" i="164"/>
  <c r="U227" i="164"/>
  <c r="S227" i="164"/>
  <c r="Q227" i="164"/>
  <c r="N227" i="164"/>
  <c r="L227" i="164"/>
  <c r="J227" i="164"/>
  <c r="H227" i="164"/>
  <c r="BX221" i="164"/>
  <c r="BV221" i="164"/>
  <c r="BT221" i="164"/>
  <c r="BR221" i="164"/>
  <c r="BQ221" i="164"/>
  <c r="BP221" i="164"/>
  <c r="BN221" i="164"/>
  <c r="BL221" i="164"/>
  <c r="BJ221" i="164"/>
  <c r="BG221" i="164"/>
  <c r="BE221" i="164"/>
  <c r="BC221" i="164"/>
  <c r="BA221" i="164"/>
  <c r="AX221" i="164"/>
  <c r="AV221" i="164"/>
  <c r="AT221" i="164"/>
  <c r="AR221" i="164"/>
  <c r="AO221" i="164"/>
  <c r="AM221" i="164"/>
  <c r="AK221" i="164"/>
  <c r="AI221" i="164"/>
  <c r="AF221" i="164"/>
  <c r="AD221" i="164"/>
  <c r="AB221" i="164"/>
  <c r="Z221" i="164"/>
  <c r="W221" i="164"/>
  <c r="U221" i="164"/>
  <c r="S221" i="164"/>
  <c r="Q221" i="164"/>
  <c r="N221" i="164"/>
  <c r="L221" i="164"/>
  <c r="J221" i="164"/>
  <c r="H221" i="164"/>
  <c r="BX215" i="164"/>
  <c r="BV215" i="164"/>
  <c r="BT215" i="164"/>
  <c r="BR215" i="164"/>
  <c r="BQ215" i="164"/>
  <c r="BP215" i="164"/>
  <c r="BN215" i="164"/>
  <c r="BL215" i="164"/>
  <c r="BJ215" i="164"/>
  <c r="BG215" i="164"/>
  <c r="BE215" i="164"/>
  <c r="BC215" i="164"/>
  <c r="BA215" i="164"/>
  <c r="AX215" i="164"/>
  <c r="AV215" i="164"/>
  <c r="AT215" i="164"/>
  <c r="AR215" i="164"/>
  <c r="AO215" i="164"/>
  <c r="AM215" i="164"/>
  <c r="AK215" i="164"/>
  <c r="AI215" i="164"/>
  <c r="AF215" i="164"/>
  <c r="AD215" i="164"/>
  <c r="AB215" i="164"/>
  <c r="Z215" i="164"/>
  <c r="W215" i="164"/>
  <c r="U215" i="164"/>
  <c r="S215" i="164"/>
  <c r="Q215" i="164"/>
  <c r="N215" i="164"/>
  <c r="L215" i="164"/>
  <c r="J215" i="164"/>
  <c r="H215" i="164"/>
  <c r="BX209" i="164"/>
  <c r="BV209" i="164"/>
  <c r="BT209" i="164"/>
  <c r="BR209" i="164"/>
  <c r="BQ209" i="164"/>
  <c r="BP209" i="164"/>
  <c r="BN209" i="164"/>
  <c r="BL209" i="164"/>
  <c r="BJ209" i="164"/>
  <c r="BG209" i="164"/>
  <c r="BE209" i="164"/>
  <c r="BC209" i="164"/>
  <c r="BA209" i="164"/>
  <c r="AX209" i="164"/>
  <c r="AV209" i="164"/>
  <c r="AT209" i="164"/>
  <c r="AR209" i="164"/>
  <c r="AO209" i="164"/>
  <c r="AM209" i="164"/>
  <c r="AK209" i="164"/>
  <c r="AI209" i="164"/>
  <c r="AF209" i="164"/>
  <c r="AD209" i="164"/>
  <c r="AB209" i="164"/>
  <c r="Z209" i="164"/>
  <c r="W209" i="164"/>
  <c r="U209" i="164"/>
  <c r="S209" i="164"/>
  <c r="Q209" i="164"/>
  <c r="N209" i="164"/>
  <c r="L209" i="164"/>
  <c r="J209" i="164"/>
  <c r="H209" i="164"/>
  <c r="BX203" i="164"/>
  <c r="BV203" i="164"/>
  <c r="BT203" i="164"/>
  <c r="BR203" i="164"/>
  <c r="BQ203" i="164"/>
  <c r="BP203" i="164"/>
  <c r="BN203" i="164"/>
  <c r="BL203" i="164"/>
  <c r="BJ203" i="164"/>
  <c r="BG203" i="164"/>
  <c r="BE203" i="164"/>
  <c r="BC203" i="164"/>
  <c r="BA203" i="164"/>
  <c r="AX203" i="164"/>
  <c r="AV203" i="164"/>
  <c r="AT203" i="164"/>
  <c r="AR203" i="164"/>
  <c r="AO203" i="164"/>
  <c r="AM203" i="164"/>
  <c r="AK203" i="164"/>
  <c r="AI203" i="164"/>
  <c r="AF203" i="164"/>
  <c r="AD203" i="164"/>
  <c r="AB203" i="164"/>
  <c r="Z203" i="164"/>
  <c r="W203" i="164"/>
  <c r="U203" i="164"/>
  <c r="S203" i="164"/>
  <c r="Q203" i="164"/>
  <c r="N203" i="164"/>
  <c r="L203" i="164"/>
  <c r="J203" i="164"/>
  <c r="H203" i="164"/>
  <c r="BX197" i="164"/>
  <c r="BV197" i="164"/>
  <c r="BT197" i="164"/>
  <c r="BR197" i="164"/>
  <c r="BQ197" i="164"/>
  <c r="BP197" i="164"/>
  <c r="BN197" i="164"/>
  <c r="BL197" i="164"/>
  <c r="BJ197" i="164"/>
  <c r="BG197" i="164"/>
  <c r="BE197" i="164"/>
  <c r="BC197" i="164"/>
  <c r="BA197" i="164"/>
  <c r="AX197" i="164"/>
  <c r="AV197" i="164"/>
  <c r="AT197" i="164"/>
  <c r="AR197" i="164"/>
  <c r="AO197" i="164"/>
  <c r="AM197" i="164"/>
  <c r="AK197" i="164"/>
  <c r="AI197" i="164"/>
  <c r="AF197" i="164"/>
  <c r="AD197" i="164"/>
  <c r="AB197" i="164"/>
  <c r="Z197" i="164"/>
  <c r="W197" i="164"/>
  <c r="U197" i="164"/>
  <c r="S197" i="164"/>
  <c r="Q197" i="164"/>
  <c r="N197" i="164"/>
  <c r="L197" i="164"/>
  <c r="J197" i="164"/>
  <c r="H197" i="164"/>
  <c r="BX191" i="164"/>
  <c r="BV191" i="164"/>
  <c r="BT191" i="164"/>
  <c r="BR191" i="164"/>
  <c r="BQ191" i="164"/>
  <c r="BP191" i="164"/>
  <c r="BN191" i="164"/>
  <c r="BL191" i="164"/>
  <c r="BJ191" i="164"/>
  <c r="BG191" i="164"/>
  <c r="BE191" i="164"/>
  <c r="BC191" i="164"/>
  <c r="BA191" i="164"/>
  <c r="AX191" i="164"/>
  <c r="AV191" i="164"/>
  <c r="AT191" i="164"/>
  <c r="AR191" i="164"/>
  <c r="AO191" i="164"/>
  <c r="AM191" i="164"/>
  <c r="AK191" i="164"/>
  <c r="AI191" i="164"/>
  <c r="AF191" i="164"/>
  <c r="AD191" i="164"/>
  <c r="AB191" i="164"/>
  <c r="Z191" i="164"/>
  <c r="W191" i="164"/>
  <c r="U191" i="164"/>
  <c r="S191" i="164"/>
  <c r="Q191" i="164"/>
  <c r="N191" i="164"/>
  <c r="L191" i="164"/>
  <c r="J191" i="164"/>
  <c r="H191" i="164"/>
  <c r="BX185" i="164"/>
  <c r="BV185" i="164"/>
  <c r="BT185" i="164"/>
  <c r="BR185" i="164"/>
  <c r="BQ185" i="164"/>
  <c r="BP185" i="164"/>
  <c r="BN185" i="164"/>
  <c r="BL185" i="164"/>
  <c r="BJ185" i="164"/>
  <c r="BG185" i="164"/>
  <c r="BE185" i="164"/>
  <c r="BC185" i="164"/>
  <c r="BA185" i="164"/>
  <c r="AX185" i="164"/>
  <c r="AV185" i="164"/>
  <c r="AT185" i="164"/>
  <c r="AR185" i="164"/>
  <c r="AO185" i="164"/>
  <c r="AM185" i="164"/>
  <c r="AK185" i="164"/>
  <c r="AI185" i="164"/>
  <c r="AF185" i="164"/>
  <c r="AD185" i="164"/>
  <c r="AB185" i="164"/>
  <c r="Z185" i="164"/>
  <c r="W185" i="164"/>
  <c r="U185" i="164"/>
  <c r="S185" i="164"/>
  <c r="Q185" i="164"/>
  <c r="N185" i="164"/>
  <c r="L185" i="164"/>
  <c r="J185" i="164"/>
  <c r="H185" i="164"/>
  <c r="BX179" i="164"/>
  <c r="BV179" i="164"/>
  <c r="BT179" i="164"/>
  <c r="BR179" i="164"/>
  <c r="BQ179" i="164"/>
  <c r="BP179" i="164"/>
  <c r="BN179" i="164"/>
  <c r="BL179" i="164"/>
  <c r="BJ179" i="164"/>
  <c r="BG179" i="164"/>
  <c r="BE179" i="164"/>
  <c r="BC179" i="164"/>
  <c r="BA179" i="164"/>
  <c r="AX179" i="164"/>
  <c r="AV179" i="164"/>
  <c r="AT179" i="164"/>
  <c r="AR179" i="164"/>
  <c r="AO179" i="164"/>
  <c r="AM179" i="164"/>
  <c r="AK179" i="164"/>
  <c r="AI179" i="164"/>
  <c r="AF179" i="164"/>
  <c r="AD179" i="164"/>
  <c r="AB179" i="164"/>
  <c r="Z179" i="164"/>
  <c r="W179" i="164"/>
  <c r="U179" i="164"/>
  <c r="S179" i="164"/>
  <c r="Q179" i="164"/>
  <c r="N179" i="164"/>
  <c r="L179" i="164"/>
  <c r="J179" i="164"/>
  <c r="H179" i="164"/>
  <c r="BX173" i="164"/>
  <c r="BV173" i="164"/>
  <c r="BT173" i="164"/>
  <c r="BR173" i="164"/>
  <c r="BQ173" i="164"/>
  <c r="BP173" i="164"/>
  <c r="BN173" i="164"/>
  <c r="BL173" i="164"/>
  <c r="BJ173" i="164"/>
  <c r="BG173" i="164"/>
  <c r="BE173" i="164"/>
  <c r="BC173" i="164"/>
  <c r="BA173" i="164"/>
  <c r="AX173" i="164"/>
  <c r="AV173" i="164"/>
  <c r="AT173" i="164"/>
  <c r="AR173" i="164"/>
  <c r="AO173" i="164"/>
  <c r="AM173" i="164"/>
  <c r="AK173" i="164"/>
  <c r="AI173" i="164"/>
  <c r="AF173" i="164"/>
  <c r="AD173" i="164"/>
  <c r="AB173" i="164"/>
  <c r="Z173" i="164"/>
  <c r="W173" i="164"/>
  <c r="U173" i="164"/>
  <c r="S173" i="164"/>
  <c r="Q173" i="164"/>
  <c r="N173" i="164"/>
  <c r="L173" i="164"/>
  <c r="J173" i="164"/>
  <c r="H173" i="164"/>
  <c r="BX167" i="164"/>
  <c r="BV167" i="164"/>
  <c r="BT167" i="164"/>
  <c r="BR167" i="164"/>
  <c r="BQ167" i="164"/>
  <c r="BP167" i="164"/>
  <c r="BN167" i="164"/>
  <c r="BL167" i="164"/>
  <c r="BJ167" i="164"/>
  <c r="BG167" i="164"/>
  <c r="BE167" i="164"/>
  <c r="BC167" i="164"/>
  <c r="BA167" i="164"/>
  <c r="AX167" i="164"/>
  <c r="AV167" i="164"/>
  <c r="AT167" i="164"/>
  <c r="AR167" i="164"/>
  <c r="AO167" i="164"/>
  <c r="AM167" i="164"/>
  <c r="AK167" i="164"/>
  <c r="AI167" i="164"/>
  <c r="AF167" i="164"/>
  <c r="AD167" i="164"/>
  <c r="AB167" i="164"/>
  <c r="Z167" i="164"/>
  <c r="W167" i="164"/>
  <c r="U167" i="164"/>
  <c r="S167" i="164"/>
  <c r="Q167" i="164"/>
  <c r="N167" i="164"/>
  <c r="L167" i="164"/>
  <c r="J167" i="164"/>
  <c r="H167" i="164"/>
  <c r="BX161" i="164"/>
  <c r="BV161" i="164"/>
  <c r="BT161" i="164"/>
  <c r="BR161" i="164"/>
  <c r="BQ161" i="164"/>
  <c r="BP161" i="164"/>
  <c r="BN161" i="164"/>
  <c r="BL161" i="164"/>
  <c r="BJ161" i="164"/>
  <c r="BG161" i="164"/>
  <c r="BE161" i="164"/>
  <c r="BC161" i="164"/>
  <c r="BA161" i="164"/>
  <c r="AX161" i="164"/>
  <c r="AV161" i="164"/>
  <c r="AT161" i="164"/>
  <c r="AR161" i="164"/>
  <c r="AO161" i="164"/>
  <c r="AM161" i="164"/>
  <c r="AK161" i="164"/>
  <c r="AI161" i="164"/>
  <c r="AF161" i="164"/>
  <c r="AD161" i="164"/>
  <c r="AB161" i="164"/>
  <c r="Z161" i="164"/>
  <c r="W161" i="164"/>
  <c r="U161" i="164"/>
  <c r="S161" i="164"/>
  <c r="Q161" i="164"/>
  <c r="N161" i="164"/>
  <c r="L161" i="164"/>
  <c r="J161" i="164"/>
  <c r="H161" i="164"/>
  <c r="BX155" i="164"/>
  <c r="BV155" i="164"/>
  <c r="BT155" i="164"/>
  <c r="BR155" i="164"/>
  <c r="BQ155" i="164"/>
  <c r="BP155" i="164"/>
  <c r="BN155" i="164"/>
  <c r="BL155" i="164"/>
  <c r="BJ155" i="164"/>
  <c r="BG155" i="164"/>
  <c r="BE155" i="164"/>
  <c r="BC155" i="164"/>
  <c r="BA155" i="164"/>
  <c r="AX155" i="164"/>
  <c r="AV155" i="164"/>
  <c r="AT155" i="164"/>
  <c r="AR155" i="164"/>
  <c r="AO155" i="164"/>
  <c r="AM155" i="164"/>
  <c r="AK155" i="164"/>
  <c r="AI155" i="164"/>
  <c r="AF155" i="164"/>
  <c r="AD155" i="164"/>
  <c r="AB155" i="164"/>
  <c r="Z155" i="164"/>
  <c r="W155" i="164"/>
  <c r="U155" i="164"/>
  <c r="S155" i="164"/>
  <c r="Q155" i="164"/>
  <c r="N155" i="164"/>
  <c r="L155" i="164"/>
  <c r="J155" i="164"/>
  <c r="H155" i="164"/>
  <c r="BX149" i="164"/>
  <c r="BV149" i="164"/>
  <c r="BT149" i="164"/>
  <c r="BR149" i="164"/>
  <c r="BQ149" i="164"/>
  <c r="BP149" i="164"/>
  <c r="BN149" i="164"/>
  <c r="BL149" i="164"/>
  <c r="BJ149" i="164"/>
  <c r="BG149" i="164"/>
  <c r="BE149" i="164"/>
  <c r="BC149" i="164"/>
  <c r="BA149" i="164"/>
  <c r="AX149" i="164"/>
  <c r="AV149" i="164"/>
  <c r="AT149" i="164"/>
  <c r="AR149" i="164"/>
  <c r="AO149" i="164"/>
  <c r="AM149" i="164"/>
  <c r="AK149" i="164"/>
  <c r="AI149" i="164"/>
  <c r="AF149" i="164"/>
  <c r="AD149" i="164"/>
  <c r="AB149" i="164"/>
  <c r="Z149" i="164"/>
  <c r="W149" i="164"/>
  <c r="U149" i="164"/>
  <c r="S149" i="164"/>
  <c r="Q149" i="164"/>
  <c r="N149" i="164"/>
  <c r="L149" i="164"/>
  <c r="J149" i="164"/>
  <c r="H149" i="164"/>
  <c r="BX143" i="164"/>
  <c r="BV143" i="164"/>
  <c r="BT143" i="164"/>
  <c r="BR143" i="164"/>
  <c r="BQ143" i="164"/>
  <c r="BP143" i="164"/>
  <c r="BN143" i="164"/>
  <c r="BL143" i="164"/>
  <c r="BJ143" i="164"/>
  <c r="BG143" i="164"/>
  <c r="BE143" i="164"/>
  <c r="BC143" i="164"/>
  <c r="BA143" i="164"/>
  <c r="AX143" i="164"/>
  <c r="AV143" i="164"/>
  <c r="AT143" i="164"/>
  <c r="AR143" i="164"/>
  <c r="AO143" i="164"/>
  <c r="AM143" i="164"/>
  <c r="AK143" i="164"/>
  <c r="AI143" i="164"/>
  <c r="AF143" i="164"/>
  <c r="AD143" i="164"/>
  <c r="AB143" i="164"/>
  <c r="Z143" i="164"/>
  <c r="W143" i="164"/>
  <c r="U143" i="164"/>
  <c r="S143" i="164"/>
  <c r="Q143" i="164"/>
  <c r="N143" i="164"/>
  <c r="L143" i="164"/>
  <c r="J143" i="164"/>
  <c r="H143" i="164"/>
  <c r="BX137" i="164"/>
  <c r="BV137" i="164"/>
  <c r="BT137" i="164"/>
  <c r="BR137" i="164"/>
  <c r="BQ137" i="164"/>
  <c r="BP137" i="164"/>
  <c r="BN137" i="164"/>
  <c r="BL137" i="164"/>
  <c r="BJ137" i="164"/>
  <c r="BG137" i="164"/>
  <c r="BE137" i="164"/>
  <c r="BC137" i="164"/>
  <c r="BA137" i="164"/>
  <c r="AX137" i="164"/>
  <c r="AV137" i="164"/>
  <c r="AT137" i="164"/>
  <c r="AR137" i="164"/>
  <c r="AO137" i="164"/>
  <c r="AM137" i="164"/>
  <c r="AK137" i="164"/>
  <c r="AI137" i="164"/>
  <c r="AF137" i="164"/>
  <c r="AD137" i="164"/>
  <c r="AB137" i="164"/>
  <c r="Z137" i="164"/>
  <c r="W137" i="164"/>
  <c r="U137" i="164"/>
  <c r="S137" i="164"/>
  <c r="Q137" i="164"/>
  <c r="N137" i="164"/>
  <c r="L137" i="164"/>
  <c r="J137" i="164"/>
  <c r="H137" i="164"/>
  <c r="BX131" i="164"/>
  <c r="BV131" i="164"/>
  <c r="BT131" i="164"/>
  <c r="BR131" i="164"/>
  <c r="BQ131" i="164"/>
  <c r="BP131" i="164"/>
  <c r="BN131" i="164"/>
  <c r="BL131" i="164"/>
  <c r="BJ131" i="164"/>
  <c r="BG131" i="164"/>
  <c r="BE131" i="164"/>
  <c r="BC131" i="164"/>
  <c r="BA131" i="164"/>
  <c r="AX131" i="164"/>
  <c r="AV131" i="164"/>
  <c r="AT131" i="164"/>
  <c r="AR131" i="164"/>
  <c r="AO131" i="164"/>
  <c r="AM131" i="164"/>
  <c r="AK131" i="164"/>
  <c r="AI131" i="164"/>
  <c r="AF131" i="164"/>
  <c r="AD131" i="164"/>
  <c r="AB131" i="164"/>
  <c r="Z131" i="164"/>
  <c r="W131" i="164"/>
  <c r="U131" i="164"/>
  <c r="S131" i="164"/>
  <c r="Q131" i="164"/>
  <c r="N131" i="164"/>
  <c r="L131" i="164"/>
  <c r="J131" i="164"/>
  <c r="H131" i="164"/>
  <c r="BX125" i="164"/>
  <c r="BV125" i="164"/>
  <c r="BT125" i="164"/>
  <c r="BR125" i="164"/>
  <c r="BQ125" i="164"/>
  <c r="BP125" i="164"/>
  <c r="BN125" i="164"/>
  <c r="BL125" i="164"/>
  <c r="BJ125" i="164"/>
  <c r="BG125" i="164"/>
  <c r="BE125" i="164"/>
  <c r="BC125" i="164"/>
  <c r="BA125" i="164"/>
  <c r="AX125" i="164"/>
  <c r="AV125" i="164"/>
  <c r="AT125" i="164"/>
  <c r="AR125" i="164"/>
  <c r="AO125" i="164"/>
  <c r="AM125" i="164"/>
  <c r="AK125" i="164"/>
  <c r="AI125" i="164"/>
  <c r="AF125" i="164"/>
  <c r="AD125" i="164"/>
  <c r="AB125" i="164"/>
  <c r="Z125" i="164"/>
  <c r="W125" i="164"/>
  <c r="U125" i="164"/>
  <c r="S125" i="164"/>
  <c r="Q125" i="164"/>
  <c r="N125" i="164"/>
  <c r="L125" i="164"/>
  <c r="J125" i="164"/>
  <c r="H125" i="164"/>
  <c r="BX119" i="164"/>
  <c r="BV119" i="164"/>
  <c r="BT119" i="164"/>
  <c r="BR119" i="164"/>
  <c r="BQ119" i="164"/>
  <c r="BP119" i="164"/>
  <c r="BN119" i="164"/>
  <c r="BL119" i="164"/>
  <c r="BJ119" i="164"/>
  <c r="BG119" i="164"/>
  <c r="BE119" i="164"/>
  <c r="BC119" i="164"/>
  <c r="BA119" i="164"/>
  <c r="AX119" i="164"/>
  <c r="AV119" i="164"/>
  <c r="AT119" i="164"/>
  <c r="AR119" i="164"/>
  <c r="AO119" i="164"/>
  <c r="AM119" i="164"/>
  <c r="AK119" i="164"/>
  <c r="AI119" i="164"/>
  <c r="AF119" i="164"/>
  <c r="AD119" i="164"/>
  <c r="AB119" i="164"/>
  <c r="Z119" i="164"/>
  <c r="W119" i="164"/>
  <c r="U119" i="164"/>
  <c r="S119" i="164"/>
  <c r="Q119" i="164"/>
  <c r="N119" i="164"/>
  <c r="L119" i="164"/>
  <c r="J119" i="164"/>
  <c r="H119" i="164"/>
  <c r="BX113" i="164"/>
  <c r="BV113" i="164"/>
  <c r="BT113" i="164"/>
  <c r="BR113" i="164"/>
  <c r="BQ113" i="164"/>
  <c r="BP113" i="164"/>
  <c r="BN113" i="164"/>
  <c r="BL113" i="164"/>
  <c r="BJ113" i="164"/>
  <c r="BG113" i="164"/>
  <c r="BE113" i="164"/>
  <c r="BC113" i="164"/>
  <c r="BA113" i="164"/>
  <c r="AX113" i="164"/>
  <c r="AV113" i="164"/>
  <c r="AT113" i="164"/>
  <c r="AR113" i="164"/>
  <c r="AO113" i="164"/>
  <c r="AM113" i="164"/>
  <c r="AK113" i="164"/>
  <c r="AI113" i="164"/>
  <c r="AF113" i="164"/>
  <c r="AD113" i="164"/>
  <c r="AB113" i="164"/>
  <c r="Z113" i="164"/>
  <c r="W113" i="164"/>
  <c r="U113" i="164"/>
  <c r="S113" i="164"/>
  <c r="Q113" i="164"/>
  <c r="N113" i="164"/>
  <c r="L113" i="164"/>
  <c r="J113" i="164"/>
  <c r="H113" i="164"/>
  <c r="BX107" i="164"/>
  <c r="BV107" i="164"/>
  <c r="BT107" i="164"/>
  <c r="BR107" i="164"/>
  <c r="BQ107" i="164"/>
  <c r="BP107" i="164"/>
  <c r="BN107" i="164"/>
  <c r="BL107" i="164"/>
  <c r="BJ107" i="164"/>
  <c r="BG107" i="164"/>
  <c r="BE107" i="164"/>
  <c r="BC107" i="164"/>
  <c r="BA107" i="164"/>
  <c r="AX107" i="164"/>
  <c r="AV107" i="164"/>
  <c r="AT107" i="164"/>
  <c r="AR107" i="164"/>
  <c r="AO107" i="164"/>
  <c r="AM107" i="164"/>
  <c r="AK107" i="164"/>
  <c r="AI107" i="164"/>
  <c r="AF107" i="164"/>
  <c r="AD107" i="164"/>
  <c r="AB107" i="164"/>
  <c r="Z107" i="164"/>
  <c r="W107" i="164"/>
  <c r="U107" i="164"/>
  <c r="S107" i="164"/>
  <c r="Q107" i="164"/>
  <c r="N107" i="164"/>
  <c r="L107" i="164"/>
  <c r="J107" i="164"/>
  <c r="H107" i="164"/>
  <c r="BX101" i="164"/>
  <c r="BV101" i="164"/>
  <c r="BT101" i="164"/>
  <c r="BR101" i="164"/>
  <c r="BQ101" i="164"/>
  <c r="BP101" i="164"/>
  <c r="BN101" i="164"/>
  <c r="BL101" i="164"/>
  <c r="BJ101" i="164"/>
  <c r="BG101" i="164"/>
  <c r="BE101" i="164"/>
  <c r="BC101" i="164"/>
  <c r="BA101" i="164"/>
  <c r="AX101" i="164"/>
  <c r="AV101" i="164"/>
  <c r="AT101" i="164"/>
  <c r="AR101" i="164"/>
  <c r="AO101" i="164"/>
  <c r="AM101" i="164"/>
  <c r="AK101" i="164"/>
  <c r="AI101" i="164"/>
  <c r="AF101" i="164"/>
  <c r="AD101" i="164"/>
  <c r="AB101" i="164"/>
  <c r="Z101" i="164"/>
  <c r="W101" i="164"/>
  <c r="U101" i="164"/>
  <c r="S101" i="164"/>
  <c r="Q101" i="164"/>
  <c r="N101" i="164"/>
  <c r="L101" i="164"/>
  <c r="J101" i="164"/>
  <c r="H101" i="164"/>
  <c r="BX95" i="164"/>
  <c r="BV95" i="164"/>
  <c r="BT95" i="164"/>
  <c r="BR95" i="164"/>
  <c r="BQ95" i="164"/>
  <c r="BP95" i="164"/>
  <c r="BN95" i="164"/>
  <c r="BL95" i="164"/>
  <c r="BJ95" i="164"/>
  <c r="BG95" i="164"/>
  <c r="BE95" i="164"/>
  <c r="BC95" i="164"/>
  <c r="BA95" i="164"/>
  <c r="AX95" i="164"/>
  <c r="AV95" i="164"/>
  <c r="AT95" i="164"/>
  <c r="AR95" i="164"/>
  <c r="AO95" i="164"/>
  <c r="AM95" i="164"/>
  <c r="AK95" i="164"/>
  <c r="AI95" i="164"/>
  <c r="AF95" i="164"/>
  <c r="AD95" i="164"/>
  <c r="AB95" i="164"/>
  <c r="Z95" i="164"/>
  <c r="W95" i="164"/>
  <c r="U95" i="164"/>
  <c r="S95" i="164"/>
  <c r="Q95" i="164"/>
  <c r="N95" i="164"/>
  <c r="L95" i="164"/>
  <c r="J95" i="164"/>
  <c r="H95" i="164"/>
  <c r="BX89" i="164"/>
  <c r="BV89" i="164"/>
  <c r="BT89" i="164"/>
  <c r="BR89" i="164"/>
  <c r="BQ89" i="164"/>
  <c r="BP89" i="164"/>
  <c r="BN89" i="164"/>
  <c r="BL89" i="164"/>
  <c r="BJ89" i="164"/>
  <c r="BG89" i="164"/>
  <c r="BE89" i="164"/>
  <c r="BC89" i="164"/>
  <c r="BA89" i="164"/>
  <c r="AX89" i="164"/>
  <c r="AV89" i="164"/>
  <c r="AT89" i="164"/>
  <c r="AR89" i="164"/>
  <c r="AO89" i="164"/>
  <c r="AM89" i="164"/>
  <c r="AK89" i="164"/>
  <c r="AI89" i="164"/>
  <c r="AF89" i="164"/>
  <c r="AD89" i="164"/>
  <c r="AB89" i="164"/>
  <c r="Z89" i="164"/>
  <c r="W89" i="164"/>
  <c r="U89" i="164"/>
  <c r="S89" i="164"/>
  <c r="Q89" i="164"/>
  <c r="N89" i="164"/>
  <c r="L89" i="164"/>
  <c r="J89" i="164"/>
  <c r="H89" i="164"/>
  <c r="BX83" i="164"/>
  <c r="BV83" i="164"/>
  <c r="BT83" i="164"/>
  <c r="BR83" i="164"/>
  <c r="BQ83" i="164"/>
  <c r="BP83" i="164"/>
  <c r="BN83" i="164"/>
  <c r="BL83" i="164"/>
  <c r="BJ83" i="164"/>
  <c r="BG83" i="164"/>
  <c r="BE83" i="164"/>
  <c r="BC83" i="164"/>
  <c r="BA83" i="164"/>
  <c r="AX83" i="164"/>
  <c r="AV83" i="164"/>
  <c r="AT83" i="164"/>
  <c r="AR83" i="164"/>
  <c r="AO83" i="164"/>
  <c r="AM83" i="164"/>
  <c r="AK83" i="164"/>
  <c r="AI83" i="164"/>
  <c r="AF83" i="164"/>
  <c r="AD83" i="164"/>
  <c r="AB83" i="164"/>
  <c r="Z83" i="164"/>
  <c r="W83" i="164"/>
  <c r="U83" i="164"/>
  <c r="S83" i="164"/>
  <c r="Q83" i="164"/>
  <c r="N83" i="164"/>
  <c r="L83" i="164"/>
  <c r="J83" i="164"/>
  <c r="H83" i="164"/>
  <c r="BX77" i="164"/>
  <c r="BV77" i="164"/>
  <c r="BT77" i="164"/>
  <c r="BR77" i="164"/>
  <c r="BQ77" i="164"/>
  <c r="BP77" i="164"/>
  <c r="BN77" i="164"/>
  <c r="BL77" i="164"/>
  <c r="BJ77" i="164"/>
  <c r="BG77" i="164"/>
  <c r="BE77" i="164"/>
  <c r="BC77" i="164"/>
  <c r="BA77" i="164"/>
  <c r="AX77" i="164"/>
  <c r="AV77" i="164"/>
  <c r="AT77" i="164"/>
  <c r="AR77" i="164"/>
  <c r="AO77" i="164"/>
  <c r="AM77" i="164"/>
  <c r="AK77" i="164"/>
  <c r="AI77" i="164"/>
  <c r="AF77" i="164"/>
  <c r="AD77" i="164"/>
  <c r="AB77" i="164"/>
  <c r="Z77" i="164"/>
  <c r="W77" i="164"/>
  <c r="U77" i="164"/>
  <c r="S77" i="164"/>
  <c r="Q77" i="164"/>
  <c r="N77" i="164"/>
  <c r="L77" i="164"/>
  <c r="J77" i="164"/>
  <c r="H77" i="164"/>
  <c r="BX71" i="164"/>
  <c r="BV71" i="164"/>
  <c r="BT71" i="164"/>
  <c r="BR71" i="164"/>
  <c r="BQ71" i="164"/>
  <c r="BP71" i="164"/>
  <c r="BN71" i="164"/>
  <c r="BL71" i="164"/>
  <c r="BJ71" i="164"/>
  <c r="BG71" i="164"/>
  <c r="BE71" i="164"/>
  <c r="BC71" i="164"/>
  <c r="BA71" i="164"/>
  <c r="AX71" i="164"/>
  <c r="AV71" i="164"/>
  <c r="AT71" i="164"/>
  <c r="AR71" i="164"/>
  <c r="AO71" i="164"/>
  <c r="AM71" i="164"/>
  <c r="AK71" i="164"/>
  <c r="AI71" i="164"/>
  <c r="AF71" i="164"/>
  <c r="AD71" i="164"/>
  <c r="AB71" i="164"/>
  <c r="Z71" i="164"/>
  <c r="W71" i="164"/>
  <c r="U71" i="164"/>
  <c r="S71" i="164"/>
  <c r="Q71" i="164"/>
  <c r="N71" i="164"/>
  <c r="L71" i="164"/>
  <c r="J71" i="164"/>
  <c r="H71" i="164"/>
  <c r="BX65" i="164"/>
  <c r="BV65" i="164"/>
  <c r="BT65" i="164"/>
  <c r="BR65" i="164"/>
  <c r="BQ65" i="164"/>
  <c r="BP65" i="164"/>
  <c r="BN65" i="164"/>
  <c r="BL65" i="164"/>
  <c r="BJ65" i="164"/>
  <c r="BG65" i="164"/>
  <c r="BE65" i="164"/>
  <c r="BC65" i="164"/>
  <c r="BA65" i="164"/>
  <c r="AX65" i="164"/>
  <c r="AV65" i="164"/>
  <c r="AT65" i="164"/>
  <c r="AR65" i="164"/>
  <c r="AO65" i="164"/>
  <c r="AM65" i="164"/>
  <c r="AK65" i="164"/>
  <c r="AI65" i="164"/>
  <c r="AF65" i="164"/>
  <c r="AD65" i="164"/>
  <c r="AB65" i="164"/>
  <c r="Z65" i="164"/>
  <c r="W65" i="164"/>
  <c r="U65" i="164"/>
  <c r="S65" i="164"/>
  <c r="Q65" i="164"/>
  <c r="N65" i="164"/>
  <c r="L65" i="164"/>
  <c r="J65" i="164"/>
  <c r="H65" i="164"/>
  <c r="BX59" i="164"/>
  <c r="BV59" i="164"/>
  <c r="BT59" i="164"/>
  <c r="BR59" i="164"/>
  <c r="BQ59" i="164"/>
  <c r="BP59" i="164"/>
  <c r="BN59" i="164"/>
  <c r="BL59" i="164"/>
  <c r="BJ59" i="164"/>
  <c r="BG59" i="164"/>
  <c r="BE59" i="164"/>
  <c r="BC59" i="164"/>
  <c r="BA59" i="164"/>
  <c r="AX59" i="164"/>
  <c r="AV59" i="164"/>
  <c r="AT59" i="164"/>
  <c r="AR59" i="164"/>
  <c r="AO59" i="164"/>
  <c r="AM59" i="164"/>
  <c r="AK59" i="164"/>
  <c r="AI59" i="164"/>
  <c r="AF59" i="164"/>
  <c r="AD59" i="164"/>
  <c r="AB59" i="164"/>
  <c r="Z59" i="164"/>
  <c r="W59" i="164"/>
  <c r="U59" i="164"/>
  <c r="S59" i="164"/>
  <c r="Q59" i="164"/>
  <c r="N59" i="164"/>
  <c r="L59" i="164"/>
  <c r="J59" i="164"/>
  <c r="H59" i="164"/>
  <c r="BX53" i="164"/>
  <c r="BV53" i="164"/>
  <c r="BT53" i="164"/>
  <c r="BR53" i="164"/>
  <c r="BQ53" i="164"/>
  <c r="BP53" i="164"/>
  <c r="BN53" i="164"/>
  <c r="BL53" i="164"/>
  <c r="BJ53" i="164"/>
  <c r="BG53" i="164"/>
  <c r="BE53" i="164"/>
  <c r="BC53" i="164"/>
  <c r="BA53" i="164"/>
  <c r="AX53" i="164"/>
  <c r="AV53" i="164"/>
  <c r="AT53" i="164"/>
  <c r="AR53" i="164"/>
  <c r="AO53" i="164"/>
  <c r="AM53" i="164"/>
  <c r="AK53" i="164"/>
  <c r="AI53" i="164"/>
  <c r="AF53" i="164"/>
  <c r="AD53" i="164"/>
  <c r="AB53" i="164"/>
  <c r="Z53" i="164"/>
  <c r="W53" i="164"/>
  <c r="U53" i="164"/>
  <c r="S53" i="164"/>
  <c r="Q53" i="164"/>
  <c r="N53" i="164"/>
  <c r="L53" i="164"/>
  <c r="J53" i="164"/>
  <c r="H53" i="164"/>
  <c r="BX47" i="164"/>
  <c r="BV47" i="164"/>
  <c r="BT47" i="164"/>
  <c r="BR47" i="164"/>
  <c r="BQ47" i="164"/>
  <c r="BP47" i="164"/>
  <c r="BN47" i="164"/>
  <c r="BL47" i="164"/>
  <c r="BJ47" i="164"/>
  <c r="BG47" i="164"/>
  <c r="BE47" i="164"/>
  <c r="BC47" i="164"/>
  <c r="BA47" i="164"/>
  <c r="AX47" i="164"/>
  <c r="AV47" i="164"/>
  <c r="AT47" i="164"/>
  <c r="AR47" i="164"/>
  <c r="AO47" i="164"/>
  <c r="AM47" i="164"/>
  <c r="AK47" i="164"/>
  <c r="AI47" i="164"/>
  <c r="AF47" i="164"/>
  <c r="AD47" i="164"/>
  <c r="AB47" i="164"/>
  <c r="Z47" i="164"/>
  <c r="W47" i="164"/>
  <c r="U47" i="164"/>
  <c r="S47" i="164"/>
  <c r="Q47" i="164"/>
  <c r="N47" i="164"/>
  <c r="L47" i="164"/>
  <c r="J47" i="164"/>
  <c r="H47" i="164"/>
  <c r="BX41" i="164"/>
  <c r="BV41" i="164"/>
  <c r="BT41" i="164"/>
  <c r="BR41" i="164"/>
  <c r="BQ41" i="164"/>
  <c r="BP41" i="164"/>
  <c r="BN41" i="164"/>
  <c r="BL41" i="164"/>
  <c r="BJ41" i="164"/>
  <c r="BG41" i="164"/>
  <c r="BE41" i="164"/>
  <c r="BC41" i="164"/>
  <c r="BA41" i="164"/>
  <c r="AX41" i="164"/>
  <c r="AV41" i="164"/>
  <c r="AT41" i="164"/>
  <c r="AR41" i="164"/>
  <c r="AO41" i="164"/>
  <c r="AM41" i="164"/>
  <c r="AK41" i="164"/>
  <c r="AI41" i="164"/>
  <c r="AF41" i="164"/>
  <c r="AD41" i="164"/>
  <c r="AB41" i="164"/>
  <c r="Z41" i="164"/>
  <c r="W41" i="164"/>
  <c r="U41" i="164"/>
  <c r="S41" i="164"/>
  <c r="Q41" i="164"/>
  <c r="N41" i="164"/>
  <c r="L41" i="164"/>
  <c r="J41" i="164"/>
  <c r="H41" i="164"/>
  <c r="BX35" i="164"/>
  <c r="BV35" i="164"/>
  <c r="BT35" i="164"/>
  <c r="BR35" i="164"/>
  <c r="BQ35" i="164"/>
  <c r="BP35" i="164"/>
  <c r="BN35" i="164"/>
  <c r="BL35" i="164"/>
  <c r="BJ35" i="164"/>
  <c r="BG35" i="164"/>
  <c r="BE35" i="164"/>
  <c r="BC35" i="164"/>
  <c r="BA35" i="164"/>
  <c r="AX35" i="164"/>
  <c r="AV35" i="164"/>
  <c r="AT35" i="164"/>
  <c r="AR35" i="164"/>
  <c r="AO35" i="164"/>
  <c r="AM35" i="164"/>
  <c r="AK35" i="164"/>
  <c r="AI35" i="164"/>
  <c r="AF35" i="164"/>
  <c r="AD35" i="164"/>
  <c r="AB35" i="164"/>
  <c r="Z35" i="164"/>
  <c r="W35" i="164"/>
  <c r="U35" i="164"/>
  <c r="S35" i="164"/>
  <c r="Q35" i="164"/>
  <c r="N35" i="164"/>
  <c r="L35" i="164"/>
  <c r="J35" i="164"/>
  <c r="H35" i="164"/>
  <c r="BX29" i="164"/>
  <c r="BV29" i="164"/>
  <c r="BT29" i="164"/>
  <c r="BR29" i="164"/>
  <c r="BQ29" i="164"/>
  <c r="BP29" i="164"/>
  <c r="BN29" i="164"/>
  <c r="BL29" i="164"/>
  <c r="BJ29" i="164"/>
  <c r="BG29" i="164"/>
  <c r="BE29" i="164"/>
  <c r="BC29" i="164"/>
  <c r="BA29" i="164"/>
  <c r="AX29" i="164"/>
  <c r="AV29" i="164"/>
  <c r="AT29" i="164"/>
  <c r="AR29" i="164"/>
  <c r="AO29" i="164"/>
  <c r="AM29" i="164"/>
  <c r="AK29" i="164"/>
  <c r="AI29" i="164"/>
  <c r="AF29" i="164"/>
  <c r="AD29" i="164"/>
  <c r="AB29" i="164"/>
  <c r="Z29" i="164"/>
  <c r="W29" i="164"/>
  <c r="U29" i="164"/>
  <c r="S29" i="164"/>
  <c r="Q29" i="164"/>
  <c r="N29" i="164"/>
  <c r="L29" i="164"/>
  <c r="J29" i="164"/>
  <c r="H29" i="164"/>
  <c r="BX23" i="164"/>
  <c r="BV23" i="164"/>
  <c r="BT23" i="164"/>
  <c r="BR23" i="164"/>
  <c r="BQ23" i="164"/>
  <c r="BP23" i="164"/>
  <c r="BN23" i="164"/>
  <c r="BL23" i="164"/>
  <c r="BJ23" i="164"/>
  <c r="BG23" i="164"/>
  <c r="BE23" i="164"/>
  <c r="BC23" i="164"/>
  <c r="BA23" i="164"/>
  <c r="AX23" i="164"/>
  <c r="AV23" i="164"/>
  <c r="AT23" i="164"/>
  <c r="AR23" i="164"/>
  <c r="AO23" i="164"/>
  <c r="AM23" i="164"/>
  <c r="AK23" i="164"/>
  <c r="AI23" i="164"/>
  <c r="AF23" i="164"/>
  <c r="AD23" i="164"/>
  <c r="AB23" i="164"/>
  <c r="Z23" i="164"/>
  <c r="W23" i="164"/>
  <c r="U23" i="164"/>
  <c r="S23" i="164"/>
  <c r="Q23" i="164"/>
  <c r="N23" i="164"/>
  <c r="L23" i="164"/>
  <c r="J23" i="164"/>
  <c r="H23" i="164"/>
  <c r="BX17" i="164"/>
  <c r="BV17" i="164"/>
  <c r="BT17" i="164"/>
  <c r="BR17" i="164"/>
  <c r="BQ17" i="164"/>
  <c r="BP17" i="164"/>
  <c r="BN17" i="164"/>
  <c r="BL17" i="164"/>
  <c r="BJ17" i="164"/>
  <c r="BG17" i="164"/>
  <c r="BE17" i="164"/>
  <c r="BC17" i="164"/>
  <c r="BA17" i="164"/>
  <c r="AX17" i="164"/>
  <c r="AV17" i="164"/>
  <c r="AT17" i="164"/>
  <c r="AR17" i="164"/>
  <c r="AO17" i="164"/>
  <c r="AM17" i="164"/>
  <c r="AK17" i="164"/>
  <c r="AI17" i="164"/>
  <c r="AF17" i="164"/>
  <c r="AD17" i="164"/>
  <c r="AB17" i="164"/>
  <c r="Z17" i="164"/>
  <c r="W17" i="164"/>
  <c r="U17" i="164"/>
  <c r="S17" i="164"/>
  <c r="Q17" i="164"/>
  <c r="N17" i="164"/>
  <c r="L17" i="164"/>
  <c r="J17" i="164"/>
  <c r="H17" i="164"/>
  <c r="BX11" i="164"/>
  <c r="BV11" i="164"/>
  <c r="BT11" i="164"/>
  <c r="BR11" i="164"/>
  <c r="BQ11" i="164"/>
  <c r="BP11" i="164"/>
  <c r="BN11" i="164"/>
  <c r="BL11" i="164"/>
  <c r="BJ11" i="164"/>
  <c r="BG11" i="164"/>
  <c r="BE11" i="164"/>
  <c r="BC11" i="164"/>
  <c r="BA11" i="164"/>
  <c r="AX11" i="164"/>
  <c r="AV11" i="164"/>
  <c r="AT11" i="164"/>
  <c r="AR11" i="164"/>
  <c r="AO11" i="164"/>
  <c r="AM11" i="164"/>
  <c r="AK11" i="164"/>
  <c r="AI11" i="164"/>
  <c r="AF11" i="164"/>
  <c r="AD11" i="164"/>
  <c r="AB11" i="164"/>
  <c r="Z11" i="164"/>
  <c r="W11" i="164"/>
  <c r="U11" i="164"/>
  <c r="S11" i="164"/>
  <c r="Q11" i="164"/>
  <c r="N11" i="164"/>
  <c r="L11" i="164"/>
  <c r="J11" i="164"/>
  <c r="H11" i="164"/>
  <c r="BW419" i="164" l="1"/>
  <c r="BY365" i="164"/>
  <c r="BU377" i="164"/>
  <c r="BY413" i="164"/>
  <c r="BU329" i="164"/>
  <c r="BW383" i="164"/>
  <c r="BS383" i="164"/>
  <c r="BW329" i="164"/>
  <c r="BY449" i="164"/>
  <c r="BU449" i="164"/>
  <c r="BY443" i="164"/>
  <c r="BU443" i="164"/>
  <c r="BS443" i="164"/>
  <c r="BW443" i="164"/>
  <c r="BY437" i="164"/>
  <c r="BU437" i="164"/>
  <c r="BS437" i="164"/>
  <c r="BW437" i="164"/>
  <c r="BY431" i="164"/>
  <c r="BU431" i="164"/>
  <c r="BS431" i="164"/>
  <c r="BW431" i="164"/>
  <c r="BY430" i="164"/>
  <c r="BU430" i="164"/>
  <c r="BW430" i="164"/>
  <c r="BS430" i="164"/>
  <c r="BY425" i="164"/>
  <c r="BU425" i="164"/>
  <c r="BY419" i="164"/>
  <c r="BU419" i="164"/>
  <c r="BS419" i="164"/>
  <c r="BU413" i="164"/>
  <c r="BS413" i="164"/>
  <c r="BW413" i="164"/>
  <c r="BY407" i="164"/>
  <c r="BU407" i="164"/>
  <c r="BS407" i="164"/>
  <c r="BW407" i="164"/>
  <c r="BY401" i="164"/>
  <c r="BU401" i="164"/>
  <c r="BS401" i="164"/>
  <c r="BW401" i="164"/>
  <c r="BY395" i="164"/>
  <c r="BU395" i="164"/>
  <c r="BS395" i="164"/>
  <c r="BW395" i="164"/>
  <c r="BY389" i="164"/>
  <c r="BU389" i="164"/>
  <c r="BS389" i="164"/>
  <c r="BW389" i="164"/>
  <c r="BY383" i="164"/>
  <c r="BU383" i="164"/>
  <c r="BW377" i="164"/>
  <c r="BY377" i="164"/>
  <c r="BS377" i="164"/>
  <c r="BY371" i="164"/>
  <c r="BU371" i="164"/>
  <c r="BW371" i="164"/>
  <c r="BS371" i="164"/>
  <c r="BU365" i="164"/>
  <c r="BS365" i="164"/>
  <c r="BW365" i="164"/>
  <c r="BY359" i="164"/>
  <c r="BU359" i="164"/>
  <c r="BS359" i="164"/>
  <c r="BW359" i="164"/>
  <c r="BY353" i="164"/>
  <c r="BU353" i="164"/>
  <c r="BS353" i="164"/>
  <c r="BW353" i="164"/>
  <c r="BY347" i="164"/>
  <c r="BU347" i="164"/>
  <c r="BS347" i="164"/>
  <c r="BW347" i="164"/>
  <c r="BY341" i="164"/>
  <c r="BU341" i="164"/>
  <c r="BS341" i="164"/>
  <c r="BW341" i="164"/>
  <c r="BY335" i="164"/>
  <c r="BU335" i="164"/>
  <c r="BS335" i="164"/>
  <c r="BW335" i="164"/>
  <c r="BY329" i="164"/>
  <c r="BS329" i="164"/>
  <c r="BY323" i="164"/>
  <c r="BU323" i="164"/>
  <c r="BW323" i="164"/>
  <c r="BS323" i="164"/>
  <c r="BY318" i="164"/>
  <c r="BU318" i="164"/>
  <c r="BS318" i="164"/>
  <c r="BW318" i="164"/>
  <c r="CT58" i="164" s="1"/>
  <c r="BY317" i="164"/>
  <c r="BU317" i="164"/>
  <c r="BS317" i="164"/>
  <c r="BW317" i="164"/>
  <c r="BY311" i="164"/>
  <c r="BU311" i="164"/>
  <c r="BY305" i="164"/>
  <c r="BU305" i="164"/>
  <c r="BY299" i="164"/>
  <c r="BU299" i="164"/>
  <c r="BS293" i="164"/>
  <c r="BW293" i="164"/>
  <c r="BY293" i="164"/>
  <c r="BU293" i="164"/>
  <c r="BY287" i="164"/>
  <c r="BU287" i="164"/>
  <c r="BW281" i="164"/>
  <c r="BY281" i="164"/>
  <c r="BU281" i="164"/>
  <c r="BS281" i="164"/>
  <c r="BY275" i="164"/>
  <c r="BU275" i="164"/>
  <c r="BS275" i="164"/>
  <c r="BW275" i="164"/>
  <c r="BY269" i="164"/>
  <c r="BU269" i="164"/>
  <c r="BS269" i="164"/>
  <c r="BW269" i="164"/>
  <c r="BY263" i="164"/>
  <c r="BU263" i="164"/>
  <c r="BS263" i="164"/>
  <c r="BW263" i="164"/>
  <c r="BY257" i="164"/>
  <c r="BU257" i="164"/>
  <c r="BS257" i="164"/>
  <c r="BW257" i="164"/>
  <c r="BY251" i="164"/>
  <c r="BU251" i="164"/>
  <c r="BS251" i="164"/>
  <c r="BW251" i="164"/>
  <c r="BY245" i="164"/>
  <c r="BU245" i="164"/>
  <c r="BS245" i="164"/>
  <c r="BW245" i="164"/>
  <c r="BY239" i="164"/>
  <c r="BU239" i="164"/>
  <c r="BY233" i="164"/>
  <c r="BU233" i="164"/>
  <c r="BW233" i="164"/>
  <c r="BS233" i="164"/>
  <c r="BY227" i="164"/>
  <c r="BU227" i="164"/>
  <c r="BS227" i="164"/>
  <c r="BW227" i="164"/>
  <c r="BY221" i="164"/>
  <c r="BU221" i="164"/>
  <c r="BS221" i="164"/>
  <c r="BW221" i="164"/>
  <c r="BY215" i="164"/>
  <c r="BU215" i="164"/>
  <c r="BS215" i="164"/>
  <c r="BW215" i="164"/>
  <c r="BY209" i="164"/>
  <c r="BU209" i="164"/>
  <c r="BS209" i="164"/>
  <c r="BW209" i="164"/>
  <c r="BY203" i="164"/>
  <c r="BU203" i="164"/>
  <c r="BS203" i="164"/>
  <c r="BW203" i="164"/>
  <c r="BS197" i="164"/>
  <c r="BY197" i="164"/>
  <c r="BU197" i="164"/>
  <c r="BW197" i="164"/>
  <c r="BU191" i="164"/>
  <c r="BY191" i="164"/>
  <c r="BW191" i="164"/>
  <c r="BS191" i="164"/>
  <c r="BY185" i="164"/>
  <c r="BU185" i="164"/>
  <c r="BW185" i="164"/>
  <c r="BS185" i="164"/>
  <c r="BY179" i="164"/>
  <c r="BU179" i="164"/>
  <c r="BS179" i="164"/>
  <c r="BW179" i="164"/>
  <c r="BY173" i="164"/>
  <c r="BU173" i="164"/>
  <c r="BS173" i="164"/>
  <c r="BW173" i="164"/>
  <c r="BY167" i="164"/>
  <c r="BU167" i="164"/>
  <c r="BY161" i="164"/>
  <c r="BU161" i="164"/>
  <c r="BS161" i="164"/>
  <c r="BW161" i="164"/>
  <c r="BY155" i="164"/>
  <c r="BU155" i="164"/>
  <c r="BW155" i="164"/>
  <c r="BS155" i="164"/>
  <c r="BY149" i="164"/>
  <c r="BU149" i="164"/>
  <c r="BW149" i="164"/>
  <c r="BS149" i="164"/>
  <c r="BY143" i="164"/>
  <c r="BU143" i="164"/>
  <c r="BS143" i="164"/>
  <c r="BW143" i="164"/>
  <c r="BY137" i="164"/>
  <c r="BU137" i="164"/>
  <c r="BS137" i="164"/>
  <c r="BW137" i="164"/>
  <c r="BY131" i="164"/>
  <c r="BU131" i="164"/>
  <c r="BS125" i="164"/>
  <c r="BY125" i="164"/>
  <c r="BU125" i="164"/>
  <c r="BW125" i="164"/>
  <c r="BY119" i="164"/>
  <c r="BU119" i="164"/>
  <c r="BS119" i="164"/>
  <c r="BW119" i="164"/>
  <c r="BS113" i="164"/>
  <c r="BY113" i="164"/>
  <c r="BU113" i="164"/>
  <c r="BW113" i="164"/>
  <c r="BY107" i="164"/>
  <c r="BW107" i="164"/>
  <c r="BU107" i="164"/>
  <c r="BS107" i="164"/>
  <c r="BY101" i="164"/>
  <c r="BU101" i="164"/>
  <c r="BW101" i="164"/>
  <c r="BS101" i="164"/>
  <c r="BY95" i="164"/>
  <c r="BU95" i="164"/>
  <c r="BS95" i="164"/>
  <c r="BW95" i="164"/>
  <c r="BY89" i="164"/>
  <c r="BU89" i="164"/>
  <c r="BS89" i="164"/>
  <c r="BW89" i="164"/>
  <c r="BY83" i="164"/>
  <c r="BU83" i="164"/>
  <c r="BS83" i="164"/>
  <c r="BW83" i="164"/>
  <c r="BY77" i="164"/>
  <c r="BU77" i="164"/>
  <c r="BS77" i="164"/>
  <c r="BW77" i="164"/>
  <c r="BY71" i="164"/>
  <c r="BU71" i="164"/>
  <c r="BY65" i="164"/>
  <c r="BU65" i="164"/>
  <c r="BS65" i="164"/>
  <c r="BW65" i="164"/>
  <c r="BY59" i="164"/>
  <c r="BU59" i="164"/>
  <c r="BW59" i="164"/>
  <c r="BS59" i="164"/>
  <c r="BY53" i="164"/>
  <c r="BU53" i="164"/>
  <c r="BW53" i="164"/>
  <c r="BS53" i="164"/>
  <c r="BY47" i="164"/>
  <c r="BU47" i="164"/>
  <c r="BS47" i="164"/>
  <c r="BW47" i="164"/>
  <c r="BY41" i="164"/>
  <c r="BU41" i="164"/>
  <c r="BS41" i="164"/>
  <c r="BW41" i="164"/>
  <c r="BY35" i="164"/>
  <c r="BU35" i="164"/>
  <c r="BS35" i="164"/>
  <c r="BW35" i="164"/>
  <c r="BY29" i="164"/>
  <c r="BU29" i="164"/>
  <c r="BS29" i="164"/>
  <c r="BW29" i="164"/>
  <c r="BY23" i="164"/>
  <c r="BU23" i="164"/>
  <c r="BS23" i="164"/>
  <c r="BW23" i="164"/>
  <c r="BY17" i="164"/>
  <c r="BU17" i="164"/>
  <c r="BS17" i="164"/>
  <c r="BW17" i="164"/>
  <c r="BY11" i="164"/>
  <c r="BU11" i="164"/>
  <c r="BW11" i="164"/>
  <c r="BS11" i="164"/>
  <c r="BS449" i="164"/>
  <c r="BW449" i="164"/>
  <c r="BS425" i="164"/>
  <c r="BW425" i="164"/>
  <c r="BS311" i="164"/>
  <c r="BW311" i="164"/>
  <c r="BS305" i="164"/>
  <c r="BW305" i="164"/>
  <c r="BW299" i="164"/>
  <c r="BS299" i="164"/>
  <c r="BS287" i="164"/>
  <c r="BW287" i="164"/>
  <c r="BS239" i="164"/>
  <c r="BW239" i="164"/>
  <c r="BS167" i="164"/>
  <c r="BW167" i="164"/>
  <c r="BS131" i="164"/>
  <c r="BW131" i="164"/>
  <c r="BW71" i="164"/>
  <c r="BS71" i="164"/>
  <c r="BX53" i="143"/>
  <c r="BV53" i="143"/>
  <c r="BT53" i="143"/>
  <c r="BR53" i="143"/>
  <c r="BQ53" i="143"/>
  <c r="BP53" i="143"/>
  <c r="BN53" i="143"/>
  <c r="BL53" i="143"/>
  <c r="BJ53" i="143"/>
  <c r="BG53" i="143"/>
  <c r="BE53" i="143"/>
  <c r="BC53" i="143"/>
  <c r="BA53" i="143"/>
  <c r="AX53" i="143"/>
  <c r="AV53" i="143"/>
  <c r="AT53" i="143"/>
  <c r="AR53" i="143"/>
  <c r="AO53" i="143"/>
  <c r="AM53" i="143"/>
  <c r="AK53" i="143"/>
  <c r="AI53" i="143"/>
  <c r="AF53" i="143"/>
  <c r="AD53" i="143"/>
  <c r="AB53" i="143"/>
  <c r="Z53" i="143"/>
  <c r="W53" i="143"/>
  <c r="U53" i="143"/>
  <c r="S53" i="143"/>
  <c r="Q53" i="143"/>
  <c r="N53" i="143"/>
  <c r="L53" i="143"/>
  <c r="J53" i="143"/>
  <c r="H53" i="143"/>
  <c r="BX52" i="143"/>
  <c r="BV52" i="143"/>
  <c r="BT52" i="143"/>
  <c r="BR52" i="143"/>
  <c r="BQ52" i="143"/>
  <c r="BP52" i="143"/>
  <c r="BN52" i="143"/>
  <c r="BL52" i="143"/>
  <c r="BJ52" i="143"/>
  <c r="BG52" i="143"/>
  <c r="BE52" i="143"/>
  <c r="BC52" i="143"/>
  <c r="BA52" i="143"/>
  <c r="AX52" i="143"/>
  <c r="AV52" i="143"/>
  <c r="AT52" i="143"/>
  <c r="AR52" i="143"/>
  <c r="AO52" i="143"/>
  <c r="AM52" i="143"/>
  <c r="AK52" i="143"/>
  <c r="AI52" i="143"/>
  <c r="AF52" i="143"/>
  <c r="AD52" i="143"/>
  <c r="AB52" i="143"/>
  <c r="Z52" i="143"/>
  <c r="W52" i="143"/>
  <c r="U52" i="143"/>
  <c r="S52" i="143"/>
  <c r="Q52" i="143"/>
  <c r="N52" i="143"/>
  <c r="L52" i="143"/>
  <c r="J52" i="143"/>
  <c r="H52" i="143"/>
  <c r="BX51" i="143"/>
  <c r="BV51" i="143"/>
  <c r="BT51" i="143"/>
  <c r="BR51" i="143"/>
  <c r="BQ51" i="143"/>
  <c r="BP51" i="143"/>
  <c r="BN51" i="143"/>
  <c r="BL51" i="143"/>
  <c r="BJ51" i="143"/>
  <c r="BG51" i="143"/>
  <c r="BE51" i="143"/>
  <c r="BC51" i="143"/>
  <c r="BA51" i="143"/>
  <c r="AX51" i="143"/>
  <c r="AV51" i="143"/>
  <c r="AT51" i="143"/>
  <c r="AR51" i="143"/>
  <c r="AO51" i="143"/>
  <c r="AM51" i="143"/>
  <c r="AK51" i="143"/>
  <c r="AI51" i="143"/>
  <c r="AF51" i="143"/>
  <c r="AD51" i="143"/>
  <c r="AB51" i="143"/>
  <c r="Z51" i="143"/>
  <c r="W51" i="143"/>
  <c r="U51" i="143"/>
  <c r="S51" i="143"/>
  <c r="Q51" i="143"/>
  <c r="N51" i="143"/>
  <c r="L51" i="143"/>
  <c r="J51" i="143"/>
  <c r="H51" i="143"/>
  <c r="BX47" i="143"/>
  <c r="BV47" i="143"/>
  <c r="BT47" i="143"/>
  <c r="BR47" i="143"/>
  <c r="BQ47" i="143"/>
  <c r="BP47" i="143"/>
  <c r="BN47" i="143"/>
  <c r="BL47" i="143"/>
  <c r="BJ47" i="143"/>
  <c r="BG47" i="143"/>
  <c r="BE47" i="143"/>
  <c r="BC47" i="143"/>
  <c r="BA47" i="143"/>
  <c r="AX47" i="143"/>
  <c r="AV47" i="143"/>
  <c r="AT47" i="143"/>
  <c r="AR47" i="143"/>
  <c r="AO47" i="143"/>
  <c r="AM47" i="143"/>
  <c r="AK47" i="143"/>
  <c r="AI47" i="143"/>
  <c r="AF47" i="143"/>
  <c r="AD47" i="143"/>
  <c r="AB47" i="143"/>
  <c r="Z47" i="143"/>
  <c r="W47" i="143"/>
  <c r="U47" i="143"/>
  <c r="S47" i="143"/>
  <c r="Q47" i="143"/>
  <c r="N47" i="143"/>
  <c r="L47" i="143"/>
  <c r="J47" i="143"/>
  <c r="H47" i="143"/>
  <c r="BX46" i="143"/>
  <c r="BV46" i="143"/>
  <c r="BT46" i="143"/>
  <c r="BR46" i="143"/>
  <c r="BQ46" i="143"/>
  <c r="BP46" i="143"/>
  <c r="BN46" i="143"/>
  <c r="BL46" i="143"/>
  <c r="BJ46" i="143"/>
  <c r="BG46" i="143"/>
  <c r="BE46" i="143"/>
  <c r="BC46" i="143"/>
  <c r="BA46" i="143"/>
  <c r="AX46" i="143"/>
  <c r="AV46" i="143"/>
  <c r="AT46" i="143"/>
  <c r="AR46" i="143"/>
  <c r="AO46" i="143"/>
  <c r="AM46" i="143"/>
  <c r="AK46" i="143"/>
  <c r="AI46" i="143"/>
  <c r="AF46" i="143"/>
  <c r="AD46" i="143"/>
  <c r="AB46" i="143"/>
  <c r="Z46" i="143"/>
  <c r="W46" i="143"/>
  <c r="U46" i="143"/>
  <c r="S46" i="143"/>
  <c r="Q46" i="143"/>
  <c r="N46" i="143"/>
  <c r="L46" i="143"/>
  <c r="J46" i="143"/>
  <c r="H46" i="143"/>
  <c r="BX45" i="143"/>
  <c r="BV45" i="143"/>
  <c r="BT45" i="143"/>
  <c r="BR45" i="143"/>
  <c r="BQ45" i="143"/>
  <c r="BP45" i="143"/>
  <c r="BN45" i="143"/>
  <c r="BL45" i="143"/>
  <c r="BJ45" i="143"/>
  <c r="BG45" i="143"/>
  <c r="BE45" i="143"/>
  <c r="BC45" i="143"/>
  <c r="BA45" i="143"/>
  <c r="AX45" i="143"/>
  <c r="AV45" i="143"/>
  <c r="AT45" i="143"/>
  <c r="AR45" i="143"/>
  <c r="AO45" i="143"/>
  <c r="AM45" i="143"/>
  <c r="AK45" i="143"/>
  <c r="AI45" i="143"/>
  <c r="AF45" i="143"/>
  <c r="AD45" i="143"/>
  <c r="AB45" i="143"/>
  <c r="Z45" i="143"/>
  <c r="W45" i="143"/>
  <c r="U45" i="143"/>
  <c r="S45" i="143"/>
  <c r="Q45" i="143"/>
  <c r="N45" i="143"/>
  <c r="L45" i="143"/>
  <c r="J45" i="143"/>
  <c r="H45" i="143"/>
  <c r="BX41" i="143"/>
  <c r="BV41" i="143"/>
  <c r="BT41" i="143"/>
  <c r="BR41" i="143"/>
  <c r="BQ41" i="143"/>
  <c r="BP41" i="143"/>
  <c r="BN41" i="143"/>
  <c r="BL41" i="143"/>
  <c r="BJ41" i="143"/>
  <c r="BG41" i="143"/>
  <c r="BE41" i="143"/>
  <c r="BC41" i="143"/>
  <c r="BA41" i="143"/>
  <c r="AX41" i="143"/>
  <c r="AV41" i="143"/>
  <c r="AT41" i="143"/>
  <c r="AR41" i="143"/>
  <c r="AO41" i="143"/>
  <c r="AM41" i="143"/>
  <c r="AK41" i="143"/>
  <c r="AI41" i="143"/>
  <c r="AF41" i="143"/>
  <c r="AD41" i="143"/>
  <c r="AB41" i="143"/>
  <c r="Z41" i="143"/>
  <c r="W41" i="143"/>
  <c r="U41" i="143"/>
  <c r="S41" i="143"/>
  <c r="Q41" i="143"/>
  <c r="N41" i="143"/>
  <c r="L41" i="143"/>
  <c r="J41" i="143"/>
  <c r="H41" i="143"/>
  <c r="BX40" i="143"/>
  <c r="BV40" i="143"/>
  <c r="BT40" i="143"/>
  <c r="BR40" i="143"/>
  <c r="BQ40" i="143"/>
  <c r="BP40" i="143"/>
  <c r="BN40" i="143"/>
  <c r="BL40" i="143"/>
  <c r="BJ40" i="143"/>
  <c r="BG40" i="143"/>
  <c r="BE40" i="143"/>
  <c r="BC40" i="143"/>
  <c r="BA40" i="143"/>
  <c r="AX40" i="143"/>
  <c r="AV40" i="143"/>
  <c r="AT40" i="143"/>
  <c r="AR40" i="143"/>
  <c r="AO40" i="143"/>
  <c r="AM40" i="143"/>
  <c r="AK40" i="143"/>
  <c r="AI40" i="143"/>
  <c r="AF40" i="143"/>
  <c r="AD40" i="143"/>
  <c r="AB40" i="143"/>
  <c r="Z40" i="143"/>
  <c r="W40" i="143"/>
  <c r="U40" i="143"/>
  <c r="S40" i="143"/>
  <c r="Q40" i="143"/>
  <c r="N40" i="143"/>
  <c r="L40" i="143"/>
  <c r="J40" i="143"/>
  <c r="H40" i="143"/>
  <c r="BX39" i="143"/>
  <c r="BV39" i="143"/>
  <c r="BT39" i="143"/>
  <c r="BR39" i="143"/>
  <c r="BQ39" i="143"/>
  <c r="BP39" i="143"/>
  <c r="BN39" i="143"/>
  <c r="BL39" i="143"/>
  <c r="BJ39" i="143"/>
  <c r="BG39" i="143"/>
  <c r="BE39" i="143"/>
  <c r="BC39" i="143"/>
  <c r="BA39" i="143"/>
  <c r="AX39" i="143"/>
  <c r="AV39" i="143"/>
  <c r="AT39" i="143"/>
  <c r="AR39" i="143"/>
  <c r="AO39" i="143"/>
  <c r="AM39" i="143"/>
  <c r="AK39" i="143"/>
  <c r="AI39" i="143"/>
  <c r="AF39" i="143"/>
  <c r="AD39" i="143"/>
  <c r="AB39" i="143"/>
  <c r="Z39" i="143"/>
  <c r="W39" i="143"/>
  <c r="U39" i="143"/>
  <c r="S39" i="143"/>
  <c r="Q39" i="143"/>
  <c r="N39" i="143"/>
  <c r="L39" i="143"/>
  <c r="J39" i="143"/>
  <c r="H39" i="143"/>
  <c r="BX35" i="143"/>
  <c r="BV35" i="143"/>
  <c r="BT35" i="143"/>
  <c r="BR35" i="143"/>
  <c r="BQ35" i="143"/>
  <c r="BP35" i="143"/>
  <c r="BN35" i="143"/>
  <c r="BL35" i="143"/>
  <c r="BJ35" i="143"/>
  <c r="BG35" i="143"/>
  <c r="BE35" i="143"/>
  <c r="BC35" i="143"/>
  <c r="BA35" i="143"/>
  <c r="AX35" i="143"/>
  <c r="AV35" i="143"/>
  <c r="AT35" i="143"/>
  <c r="AR35" i="143"/>
  <c r="AO35" i="143"/>
  <c r="AM35" i="143"/>
  <c r="AK35" i="143"/>
  <c r="AI35" i="143"/>
  <c r="AF35" i="143"/>
  <c r="AD35" i="143"/>
  <c r="AB35" i="143"/>
  <c r="Z35" i="143"/>
  <c r="W35" i="143"/>
  <c r="U35" i="143"/>
  <c r="S35" i="143"/>
  <c r="Q35" i="143"/>
  <c r="N35" i="143"/>
  <c r="L35" i="143"/>
  <c r="J35" i="143"/>
  <c r="H35" i="143"/>
  <c r="BX34" i="143"/>
  <c r="BV34" i="143"/>
  <c r="BT34" i="143"/>
  <c r="BR34" i="143"/>
  <c r="BQ34" i="143"/>
  <c r="BP34" i="143"/>
  <c r="BN34" i="143"/>
  <c r="BL34" i="143"/>
  <c r="BJ34" i="143"/>
  <c r="BG34" i="143"/>
  <c r="BE34" i="143"/>
  <c r="BC34" i="143"/>
  <c r="BA34" i="143"/>
  <c r="AX34" i="143"/>
  <c r="AV34" i="143"/>
  <c r="AT34" i="143"/>
  <c r="AR34" i="143"/>
  <c r="AO34" i="143"/>
  <c r="AM34" i="143"/>
  <c r="AK34" i="143"/>
  <c r="AI34" i="143"/>
  <c r="AF34" i="143"/>
  <c r="AD34" i="143"/>
  <c r="AB34" i="143"/>
  <c r="Z34" i="143"/>
  <c r="W34" i="143"/>
  <c r="U34" i="143"/>
  <c r="S34" i="143"/>
  <c r="Q34" i="143"/>
  <c r="N34" i="143"/>
  <c r="L34" i="143"/>
  <c r="J34" i="143"/>
  <c r="H34" i="143"/>
  <c r="BX33" i="143"/>
  <c r="BV33" i="143"/>
  <c r="BT33" i="143"/>
  <c r="BR33" i="143"/>
  <c r="BQ33" i="143"/>
  <c r="BP33" i="143"/>
  <c r="BN33" i="143"/>
  <c r="BL33" i="143"/>
  <c r="BJ33" i="143"/>
  <c r="BG33" i="143"/>
  <c r="BE33" i="143"/>
  <c r="BC33" i="143"/>
  <c r="BA33" i="143"/>
  <c r="AX33" i="143"/>
  <c r="AV33" i="143"/>
  <c r="AT33" i="143"/>
  <c r="AR33" i="143"/>
  <c r="AO33" i="143"/>
  <c r="AM33" i="143"/>
  <c r="AK33" i="143"/>
  <c r="AI33" i="143"/>
  <c r="AF33" i="143"/>
  <c r="AD33" i="143"/>
  <c r="AB33" i="143"/>
  <c r="Z33" i="143"/>
  <c r="W33" i="143"/>
  <c r="U33" i="143"/>
  <c r="S33" i="143"/>
  <c r="Q33" i="143"/>
  <c r="N33" i="143"/>
  <c r="L33" i="143"/>
  <c r="J33" i="143"/>
  <c r="H33" i="143"/>
  <c r="BX29" i="143"/>
  <c r="BV29" i="143"/>
  <c r="BT29" i="143"/>
  <c r="BR29" i="143"/>
  <c r="BQ29" i="143"/>
  <c r="BP29" i="143"/>
  <c r="BN29" i="143"/>
  <c r="BL29" i="143"/>
  <c r="BJ29" i="143"/>
  <c r="BG29" i="143"/>
  <c r="BE29" i="143"/>
  <c r="BC29" i="143"/>
  <c r="BA29" i="143"/>
  <c r="AX29" i="143"/>
  <c r="AV29" i="143"/>
  <c r="AT29" i="143"/>
  <c r="AR29" i="143"/>
  <c r="AO29" i="143"/>
  <c r="AM29" i="143"/>
  <c r="AK29" i="143"/>
  <c r="AI29" i="143"/>
  <c r="AF29" i="143"/>
  <c r="AD29" i="143"/>
  <c r="AB29" i="143"/>
  <c r="Z29" i="143"/>
  <c r="W29" i="143"/>
  <c r="U29" i="143"/>
  <c r="S29" i="143"/>
  <c r="Q29" i="143"/>
  <c r="N29" i="143"/>
  <c r="L29" i="143"/>
  <c r="J29" i="143"/>
  <c r="H29" i="143"/>
  <c r="BX28" i="143"/>
  <c r="BV28" i="143"/>
  <c r="BT28" i="143"/>
  <c r="BR28" i="143"/>
  <c r="BQ28" i="143"/>
  <c r="BP28" i="143"/>
  <c r="BN28" i="143"/>
  <c r="BL28" i="143"/>
  <c r="BJ28" i="143"/>
  <c r="BG28" i="143"/>
  <c r="BE28" i="143"/>
  <c r="BC28" i="143"/>
  <c r="BA28" i="143"/>
  <c r="AX28" i="143"/>
  <c r="AV28" i="143"/>
  <c r="AT28" i="143"/>
  <c r="AR28" i="143"/>
  <c r="AO28" i="143"/>
  <c r="AM28" i="143"/>
  <c r="AK28" i="143"/>
  <c r="AI28" i="143"/>
  <c r="AF28" i="143"/>
  <c r="AD28" i="143"/>
  <c r="AB28" i="143"/>
  <c r="Z28" i="143"/>
  <c r="W28" i="143"/>
  <c r="U28" i="143"/>
  <c r="S28" i="143"/>
  <c r="Q28" i="143"/>
  <c r="N28" i="143"/>
  <c r="L28" i="143"/>
  <c r="J28" i="143"/>
  <c r="H28" i="143"/>
  <c r="BX27" i="143"/>
  <c r="BV27" i="143"/>
  <c r="BT27" i="143"/>
  <c r="BR27" i="143"/>
  <c r="BQ27" i="143"/>
  <c r="BP27" i="143"/>
  <c r="BN27" i="143"/>
  <c r="BL27" i="143"/>
  <c r="BJ27" i="143"/>
  <c r="BG27" i="143"/>
  <c r="BE27" i="143"/>
  <c r="BC27" i="143"/>
  <c r="BA27" i="143"/>
  <c r="AX27" i="143"/>
  <c r="AV27" i="143"/>
  <c r="AT27" i="143"/>
  <c r="AR27" i="143"/>
  <c r="AO27" i="143"/>
  <c r="AM27" i="143"/>
  <c r="AK27" i="143"/>
  <c r="AI27" i="143"/>
  <c r="AF27" i="143"/>
  <c r="AD27" i="143"/>
  <c r="AB27" i="143"/>
  <c r="Z27" i="143"/>
  <c r="W27" i="143"/>
  <c r="U27" i="143"/>
  <c r="S27" i="143"/>
  <c r="Q27" i="143"/>
  <c r="N27" i="143"/>
  <c r="L27" i="143"/>
  <c r="J27" i="143"/>
  <c r="H27" i="143"/>
  <c r="BX23" i="143"/>
  <c r="BV23" i="143"/>
  <c r="BT23" i="143"/>
  <c r="BR23" i="143"/>
  <c r="BQ23" i="143"/>
  <c r="BP23" i="143"/>
  <c r="BN23" i="143"/>
  <c r="BL23" i="143"/>
  <c r="BJ23" i="143"/>
  <c r="BG23" i="143"/>
  <c r="BE23" i="143"/>
  <c r="BC23" i="143"/>
  <c r="BA23" i="143"/>
  <c r="AX23" i="143"/>
  <c r="AV23" i="143"/>
  <c r="AT23" i="143"/>
  <c r="AR23" i="143"/>
  <c r="AO23" i="143"/>
  <c r="AM23" i="143"/>
  <c r="AK23" i="143"/>
  <c r="AI23" i="143"/>
  <c r="AF23" i="143"/>
  <c r="AD23" i="143"/>
  <c r="AB23" i="143"/>
  <c r="Z23" i="143"/>
  <c r="W23" i="143"/>
  <c r="U23" i="143"/>
  <c r="S23" i="143"/>
  <c r="Q23" i="143"/>
  <c r="N23" i="143"/>
  <c r="L23" i="143"/>
  <c r="J23" i="143"/>
  <c r="H23" i="143"/>
  <c r="BX22" i="143"/>
  <c r="BV22" i="143"/>
  <c r="BT22" i="143"/>
  <c r="BR22" i="143"/>
  <c r="BQ22" i="143"/>
  <c r="BP22" i="143"/>
  <c r="BN22" i="143"/>
  <c r="BL22" i="143"/>
  <c r="BJ22" i="143"/>
  <c r="BG22" i="143"/>
  <c r="BE22" i="143"/>
  <c r="BC22" i="143"/>
  <c r="BA22" i="143"/>
  <c r="AX22" i="143"/>
  <c r="AV22" i="143"/>
  <c r="AT22" i="143"/>
  <c r="AR22" i="143"/>
  <c r="AO22" i="143"/>
  <c r="AM22" i="143"/>
  <c r="AK22" i="143"/>
  <c r="AI22" i="143"/>
  <c r="AF22" i="143"/>
  <c r="AD22" i="143"/>
  <c r="AB22" i="143"/>
  <c r="Z22" i="143"/>
  <c r="W22" i="143"/>
  <c r="U22" i="143"/>
  <c r="S22" i="143"/>
  <c r="Q22" i="143"/>
  <c r="N22" i="143"/>
  <c r="L22" i="143"/>
  <c r="J22" i="143"/>
  <c r="H22" i="143"/>
  <c r="BX21" i="143"/>
  <c r="BV21" i="143"/>
  <c r="BT21" i="143"/>
  <c r="BR21" i="143"/>
  <c r="BQ21" i="143"/>
  <c r="BP21" i="143"/>
  <c r="BN21" i="143"/>
  <c r="BL21" i="143"/>
  <c r="BJ21" i="143"/>
  <c r="BG21" i="143"/>
  <c r="BE21" i="143"/>
  <c r="BC21" i="143"/>
  <c r="BA21" i="143"/>
  <c r="AX21" i="143"/>
  <c r="AV21" i="143"/>
  <c r="AT21" i="143"/>
  <c r="AR21" i="143"/>
  <c r="AO21" i="143"/>
  <c r="AM21" i="143"/>
  <c r="AK21" i="143"/>
  <c r="AI21" i="143"/>
  <c r="AF21" i="143"/>
  <c r="AD21" i="143"/>
  <c r="AB21" i="143"/>
  <c r="Z21" i="143"/>
  <c r="W21" i="143"/>
  <c r="U21" i="143"/>
  <c r="S21" i="143"/>
  <c r="Q21" i="143"/>
  <c r="N21" i="143"/>
  <c r="L21" i="143"/>
  <c r="J21" i="143"/>
  <c r="H21" i="143"/>
  <c r="N16" i="143"/>
  <c r="J15" i="143"/>
  <c r="BX17" i="143"/>
  <c r="BV17" i="143"/>
  <c r="BT17" i="143"/>
  <c r="BR17" i="143"/>
  <c r="BQ17" i="143"/>
  <c r="BP17" i="143"/>
  <c r="BN17" i="143"/>
  <c r="BL17" i="143"/>
  <c r="BJ17" i="143"/>
  <c r="BG17" i="143"/>
  <c r="BE17" i="143"/>
  <c r="BC17" i="143"/>
  <c r="BA17" i="143"/>
  <c r="AX17" i="143"/>
  <c r="AV17" i="143"/>
  <c r="AT17" i="143"/>
  <c r="AR17" i="143"/>
  <c r="AO17" i="143"/>
  <c r="AM17" i="143"/>
  <c r="AK17" i="143"/>
  <c r="AI17" i="143"/>
  <c r="AF17" i="143"/>
  <c r="AD17" i="143"/>
  <c r="AB17" i="143"/>
  <c r="Z17" i="143"/>
  <c r="W17" i="143"/>
  <c r="U17" i="143"/>
  <c r="S17" i="143"/>
  <c r="Q17" i="143"/>
  <c r="N17" i="143"/>
  <c r="L17" i="143"/>
  <c r="J17" i="143"/>
  <c r="H17" i="143"/>
  <c r="BX16" i="143"/>
  <c r="BV16" i="143"/>
  <c r="BT16" i="143"/>
  <c r="BR16" i="143"/>
  <c r="BQ16" i="143"/>
  <c r="BP16" i="143"/>
  <c r="BN16" i="143"/>
  <c r="BL16" i="143"/>
  <c r="BJ16" i="143"/>
  <c r="BG16" i="143"/>
  <c r="BE16" i="143"/>
  <c r="BC16" i="143"/>
  <c r="BA16" i="143"/>
  <c r="AX16" i="143"/>
  <c r="AV16" i="143"/>
  <c r="AT16" i="143"/>
  <c r="AR16" i="143"/>
  <c r="AO16" i="143"/>
  <c r="AM16" i="143"/>
  <c r="AK16" i="143"/>
  <c r="AI16" i="143"/>
  <c r="AF16" i="143"/>
  <c r="AD16" i="143"/>
  <c r="AB16" i="143"/>
  <c r="Z16" i="143"/>
  <c r="W16" i="143"/>
  <c r="U16" i="143"/>
  <c r="S16" i="143"/>
  <c r="Q16" i="143"/>
  <c r="L16" i="143"/>
  <c r="J16" i="143"/>
  <c r="H16" i="143"/>
  <c r="BX15" i="143"/>
  <c r="BV15" i="143"/>
  <c r="BT15" i="143"/>
  <c r="BR15" i="143"/>
  <c r="BQ15" i="143"/>
  <c r="BP15" i="143"/>
  <c r="BN15" i="143"/>
  <c r="BL15" i="143"/>
  <c r="BJ15" i="143"/>
  <c r="BG15" i="143"/>
  <c r="BE15" i="143"/>
  <c r="BC15" i="143"/>
  <c r="BA15" i="143"/>
  <c r="AX15" i="143"/>
  <c r="AV15" i="143"/>
  <c r="AT15" i="143"/>
  <c r="AR15" i="143"/>
  <c r="AO15" i="143"/>
  <c r="AM15" i="143"/>
  <c r="AK15" i="143"/>
  <c r="AI15" i="143"/>
  <c r="AF15" i="143"/>
  <c r="AD15" i="143"/>
  <c r="AB15" i="143"/>
  <c r="Z15" i="143"/>
  <c r="W15" i="143"/>
  <c r="U15" i="143"/>
  <c r="S15" i="143"/>
  <c r="Q15" i="143"/>
  <c r="N15" i="143"/>
  <c r="L15" i="143"/>
  <c r="H15" i="143"/>
  <c r="BO59" i="143"/>
  <c r="BM59" i="143"/>
  <c r="BK59" i="143"/>
  <c r="BI59" i="143"/>
  <c r="BH59" i="143"/>
  <c r="BF59" i="143"/>
  <c r="BD59" i="143"/>
  <c r="BB59" i="143"/>
  <c r="AZ59" i="143"/>
  <c r="AY59" i="143"/>
  <c r="AW59" i="143"/>
  <c r="AU59" i="143"/>
  <c r="AS59" i="143"/>
  <c r="AQ59" i="143"/>
  <c r="AP59" i="143"/>
  <c r="AN59" i="143"/>
  <c r="AL59" i="143"/>
  <c r="AJ59" i="143"/>
  <c r="AH59" i="143"/>
  <c r="AG59" i="143"/>
  <c r="AE59" i="143"/>
  <c r="AC59" i="143"/>
  <c r="AA59" i="143"/>
  <c r="Y59" i="143"/>
  <c r="X59" i="143"/>
  <c r="V59" i="143"/>
  <c r="T59" i="143"/>
  <c r="R59" i="143"/>
  <c r="P59" i="143"/>
  <c r="O59" i="143"/>
  <c r="M59" i="143"/>
  <c r="K59" i="143"/>
  <c r="I59" i="143"/>
  <c r="G59" i="143"/>
  <c r="F59" i="143"/>
  <c r="CS77" i="164" l="1"/>
  <c r="EI46" i="164" s="1"/>
  <c r="EK46" i="164" s="1"/>
  <c r="CL11" i="164"/>
  <c r="CK11" i="164"/>
  <c r="CL59" i="164"/>
  <c r="CK59" i="164"/>
  <c r="CL149" i="164"/>
  <c r="CK149" i="164"/>
  <c r="CL323" i="164"/>
  <c r="CK323" i="164"/>
  <c r="CL329" i="164"/>
  <c r="CK329" i="164"/>
  <c r="CL167" i="164"/>
  <c r="CK167" i="164"/>
  <c r="CL287" i="164"/>
  <c r="CK287" i="164"/>
  <c r="CL305" i="164"/>
  <c r="CK305" i="164"/>
  <c r="CL425" i="164"/>
  <c r="CK425" i="164"/>
  <c r="CL17" i="164"/>
  <c r="CK17" i="164"/>
  <c r="CL23" i="164"/>
  <c r="CK23" i="164"/>
  <c r="CL29" i="164"/>
  <c r="CK29" i="164"/>
  <c r="CL35" i="164"/>
  <c r="CK35" i="164"/>
  <c r="CL41" i="164"/>
  <c r="CK41" i="164"/>
  <c r="CL47" i="164"/>
  <c r="CK47" i="164"/>
  <c r="CL65" i="164"/>
  <c r="CK65" i="164"/>
  <c r="CL113" i="164"/>
  <c r="CK113" i="164"/>
  <c r="CL125" i="164"/>
  <c r="CK125" i="164"/>
  <c r="CL137" i="164"/>
  <c r="CK137" i="164"/>
  <c r="CL143" i="164"/>
  <c r="CK143" i="164"/>
  <c r="CL161" i="164"/>
  <c r="CK161" i="164"/>
  <c r="CL197" i="164"/>
  <c r="CK197" i="164"/>
  <c r="CL245" i="164"/>
  <c r="CK245" i="164"/>
  <c r="CL251" i="164"/>
  <c r="CK251" i="164"/>
  <c r="CL257" i="164"/>
  <c r="CK257" i="164"/>
  <c r="CL263" i="164"/>
  <c r="CK263" i="164"/>
  <c r="CL269" i="164"/>
  <c r="CK269" i="164"/>
  <c r="CL275" i="164"/>
  <c r="CK275" i="164"/>
  <c r="CL293" i="164"/>
  <c r="CK293" i="164"/>
  <c r="CL317" i="164"/>
  <c r="CK317" i="164"/>
  <c r="CL318" i="164"/>
  <c r="DB58" i="164" s="1"/>
  <c r="EX27" i="164" s="1"/>
  <c r="EZ27" i="164" s="1"/>
  <c r="CK318" i="164"/>
  <c r="CX58" i="164" s="1"/>
  <c r="EU27" i="164" s="1"/>
  <c r="EW27" i="164" s="1"/>
  <c r="CL371" i="164"/>
  <c r="CK371" i="164"/>
  <c r="CL377" i="164"/>
  <c r="CK377" i="164"/>
  <c r="CL419" i="164"/>
  <c r="CK419" i="164"/>
  <c r="CL383" i="164"/>
  <c r="CK383" i="164"/>
  <c r="CL53" i="164"/>
  <c r="CK53" i="164"/>
  <c r="CL155" i="164"/>
  <c r="CK155" i="164"/>
  <c r="CL299" i="164"/>
  <c r="CK299" i="164"/>
  <c r="CL101" i="164"/>
  <c r="CK101" i="164"/>
  <c r="CL107" i="164"/>
  <c r="CK107" i="164"/>
  <c r="CL185" i="164"/>
  <c r="CK185" i="164"/>
  <c r="CL191" i="164"/>
  <c r="CK191" i="164"/>
  <c r="CL233" i="164"/>
  <c r="CK233" i="164"/>
  <c r="CL430" i="164"/>
  <c r="DA77" i="164" s="1"/>
  <c r="EO46" i="164" s="1"/>
  <c r="EQ46" i="164" s="1"/>
  <c r="CK430" i="164"/>
  <c r="CW77" i="164" s="1"/>
  <c r="EL46" i="164" s="1"/>
  <c r="EN46" i="164" s="1"/>
  <c r="CL71" i="164"/>
  <c r="CK71" i="164"/>
  <c r="CL281" i="164"/>
  <c r="CK281" i="164"/>
  <c r="CL131" i="164"/>
  <c r="CK131" i="164"/>
  <c r="CL239" i="164"/>
  <c r="CK239" i="164"/>
  <c r="CL311" i="164"/>
  <c r="CK311" i="164"/>
  <c r="CL449" i="164"/>
  <c r="CK449" i="164"/>
  <c r="CL77" i="164"/>
  <c r="CK77" i="164"/>
  <c r="CL83" i="164"/>
  <c r="CK83" i="164"/>
  <c r="CL89" i="164"/>
  <c r="CK89" i="164"/>
  <c r="CL95" i="164"/>
  <c r="CK95" i="164"/>
  <c r="CL119" i="164"/>
  <c r="CK119" i="164"/>
  <c r="CL173" i="164"/>
  <c r="CK173" i="164"/>
  <c r="CL179" i="164"/>
  <c r="CK179" i="164"/>
  <c r="CL203" i="164"/>
  <c r="CK203" i="164"/>
  <c r="CL209" i="164"/>
  <c r="CK209" i="164"/>
  <c r="CL215" i="164"/>
  <c r="CK215" i="164"/>
  <c r="CL221" i="164"/>
  <c r="CK221" i="164"/>
  <c r="CL227" i="164"/>
  <c r="CK227" i="164"/>
  <c r="CL335" i="164"/>
  <c r="CK335" i="164"/>
  <c r="CL341" i="164"/>
  <c r="CK341" i="164"/>
  <c r="CL347" i="164"/>
  <c r="CK347" i="164"/>
  <c r="CL353" i="164"/>
  <c r="CK353" i="164"/>
  <c r="CL359" i="164"/>
  <c r="CK359" i="164"/>
  <c r="CL365" i="164"/>
  <c r="CK365" i="164"/>
  <c r="CL389" i="164"/>
  <c r="CK389" i="164"/>
  <c r="CL395" i="164"/>
  <c r="CK395" i="164"/>
  <c r="CL401" i="164"/>
  <c r="CK401" i="164"/>
  <c r="CL407" i="164"/>
  <c r="CK407" i="164"/>
  <c r="CL413" i="164"/>
  <c r="CK413" i="164"/>
  <c r="CL431" i="164"/>
  <c r="CK431" i="164"/>
  <c r="CL437" i="164"/>
  <c r="CK437" i="164"/>
  <c r="CL443" i="164"/>
  <c r="CK443" i="164"/>
  <c r="BU52" i="143"/>
  <c r="BS53" i="143"/>
  <c r="BU21" i="143"/>
  <c r="BS22" i="143"/>
  <c r="BS52" i="143"/>
  <c r="BW51" i="143"/>
  <c r="BS46" i="143"/>
  <c r="BS45" i="143"/>
  <c r="BU45" i="143"/>
  <c r="BW34" i="143"/>
  <c r="CI11" i="143" s="1"/>
  <c r="BS34" i="143"/>
  <c r="BU33" i="143"/>
  <c r="BO455" i="164"/>
  <c r="BM455" i="164"/>
  <c r="BK455" i="164"/>
  <c r="BI455" i="164"/>
  <c r="BH455" i="164"/>
  <c r="BF455" i="164"/>
  <c r="BD455" i="164"/>
  <c r="BB455" i="164"/>
  <c r="AZ455" i="164"/>
  <c r="AY455" i="164"/>
  <c r="AW455" i="164"/>
  <c r="AU455" i="164"/>
  <c r="AS455" i="164"/>
  <c r="AQ455" i="164"/>
  <c r="AP455" i="164"/>
  <c r="AN455" i="164"/>
  <c r="AL455" i="164"/>
  <c r="AJ455" i="164"/>
  <c r="AH455" i="164"/>
  <c r="AG455" i="164"/>
  <c r="AE455" i="164"/>
  <c r="AC455" i="164"/>
  <c r="AA455" i="164"/>
  <c r="Y455" i="164"/>
  <c r="X455" i="164"/>
  <c r="V455" i="164"/>
  <c r="T455" i="164"/>
  <c r="R455" i="164"/>
  <c r="P455" i="164"/>
  <c r="O455" i="164"/>
  <c r="M455" i="164"/>
  <c r="K455" i="164"/>
  <c r="I455" i="164"/>
  <c r="G455" i="164"/>
  <c r="F455" i="164"/>
  <c r="BW21" i="143"/>
  <c r="CH9" i="143" s="1"/>
  <c r="BY28" i="143"/>
  <c r="BW17" i="143"/>
  <c r="BS21" i="143"/>
  <c r="BW22" i="143"/>
  <c r="CI9" i="143" s="1"/>
  <c r="BW28" i="143"/>
  <c r="CI10" i="143" s="1"/>
  <c r="BW45" i="143"/>
  <c r="CH13" i="143" s="1"/>
  <c r="BW52" i="143"/>
  <c r="BS16" i="143"/>
  <c r="BW29" i="143"/>
  <c r="BW39" i="143"/>
  <c r="BW46" i="143"/>
  <c r="CI13" i="143" s="1"/>
  <c r="BW53" i="143"/>
  <c r="BS17" i="143"/>
  <c r="BW27" i="143"/>
  <c r="CH10" i="143" s="1"/>
  <c r="BU28" i="143"/>
  <c r="BY40" i="143"/>
  <c r="BS41" i="143"/>
  <c r="BY15" i="143"/>
  <c r="BW16" i="143"/>
  <c r="CI8" i="143" s="1"/>
  <c r="BY35" i="143"/>
  <c r="BU40" i="143"/>
  <c r="BY16" i="143"/>
  <c r="BU23" i="143"/>
  <c r="BS27" i="143"/>
  <c r="BS29" i="143"/>
  <c r="BY33" i="143"/>
  <c r="BS51" i="143"/>
  <c r="BU15" i="143"/>
  <c r="BW23" i="143"/>
  <c r="BU35" i="143"/>
  <c r="BS39" i="143"/>
  <c r="BW40" i="143"/>
  <c r="BW41" i="143"/>
  <c r="BW15" i="143"/>
  <c r="CH8" i="143" s="1"/>
  <c r="BU16" i="143"/>
  <c r="BY17" i="143"/>
  <c r="BU22" i="143"/>
  <c r="BS23" i="143"/>
  <c r="BU27" i="143"/>
  <c r="BY29" i="143"/>
  <c r="BW33" i="143"/>
  <c r="CH11" i="143" s="1"/>
  <c r="BY34" i="143"/>
  <c r="BW35" i="143"/>
  <c r="BU39" i="143"/>
  <c r="BU41" i="143"/>
  <c r="BY46" i="143"/>
  <c r="BY47" i="143"/>
  <c r="BU51" i="143"/>
  <c r="BU53" i="143"/>
  <c r="BY21" i="143"/>
  <c r="BY23" i="143"/>
  <c r="BS28" i="143"/>
  <c r="BU34" i="143"/>
  <c r="BY45" i="143"/>
  <c r="BU46" i="143"/>
  <c r="BY52" i="143"/>
  <c r="BS15" i="143"/>
  <c r="BU17" i="143"/>
  <c r="BY22" i="143"/>
  <c r="BY27" i="143"/>
  <c r="BU29" i="143"/>
  <c r="BS33" i="143"/>
  <c r="BS35" i="143"/>
  <c r="BY39" i="143"/>
  <c r="BY41" i="143"/>
  <c r="BU47" i="143"/>
  <c r="BY51" i="143"/>
  <c r="BY53" i="143"/>
  <c r="BS47" i="143"/>
  <c r="BW47" i="143"/>
  <c r="BS40" i="143"/>
  <c r="BA59" i="143"/>
  <c r="Q59" i="143"/>
  <c r="AT59" i="143"/>
  <c r="U59" i="143"/>
  <c r="L59" i="143"/>
  <c r="AB59" i="143"/>
  <c r="BL59" i="143"/>
  <c r="BQ59" i="143"/>
  <c r="AR59" i="143"/>
  <c r="AV59" i="143"/>
  <c r="BC59" i="143"/>
  <c r="H59" i="143"/>
  <c r="AX59" i="143"/>
  <c r="BE59" i="143"/>
  <c r="AM59" i="143"/>
  <c r="S59" i="143"/>
  <c r="AO59" i="143"/>
  <c r="BX59" i="143"/>
  <c r="AI59" i="143"/>
  <c r="BT59" i="143"/>
  <c r="W59" i="143"/>
  <c r="AF59" i="143"/>
  <c r="AK59" i="143"/>
  <c r="BG59" i="143"/>
  <c r="BP59" i="143"/>
  <c r="J59" i="143"/>
  <c r="N59" i="143"/>
  <c r="Z59" i="143"/>
  <c r="AD59" i="143"/>
  <c r="BJ59" i="143"/>
  <c r="BN59" i="143"/>
  <c r="BR59" i="143"/>
  <c r="BV59" i="143"/>
  <c r="AC18" i="129"/>
  <c r="AC12" i="129"/>
  <c r="AC9" i="129"/>
  <c r="AC6" i="129"/>
  <c r="CH12" i="143" l="1"/>
  <c r="CH14" i="143"/>
  <c r="CI14" i="143"/>
  <c r="CI12" i="143"/>
  <c r="CA53" i="143"/>
  <c r="CB53" i="143"/>
  <c r="CB40" i="143"/>
  <c r="CM12" i="143" s="1"/>
  <c r="CA40" i="143"/>
  <c r="CK12" i="143" s="1"/>
  <c r="CB35" i="143"/>
  <c r="CA35" i="143"/>
  <c r="CB39" i="143"/>
  <c r="CA39" i="143"/>
  <c r="CJ12" i="143" s="1"/>
  <c r="CB51" i="143"/>
  <c r="CL14" i="143" s="1"/>
  <c r="CA51" i="143"/>
  <c r="CJ14" i="143" s="1"/>
  <c r="CB21" i="143"/>
  <c r="CA21" i="143"/>
  <c r="CJ9" i="143" s="1"/>
  <c r="CB22" i="143"/>
  <c r="CM9" i="143" s="1"/>
  <c r="CA22" i="143"/>
  <c r="CK9" i="143" s="1"/>
  <c r="CB33" i="143"/>
  <c r="CA33" i="143"/>
  <c r="CJ11" i="143" s="1"/>
  <c r="CB23" i="143"/>
  <c r="CA23" i="143"/>
  <c r="CB52" i="143"/>
  <c r="CM14" i="143" s="1"/>
  <c r="CA52" i="143"/>
  <c r="CK14" i="143" s="1"/>
  <c r="CB47" i="143"/>
  <c r="CA47" i="143"/>
  <c r="CB15" i="143"/>
  <c r="CA15" i="143"/>
  <c r="CJ8" i="143" s="1"/>
  <c r="CB29" i="143"/>
  <c r="CA29" i="143"/>
  <c r="CB41" i="143"/>
  <c r="CA41" i="143"/>
  <c r="CB17" i="143"/>
  <c r="CA17" i="143"/>
  <c r="CB45" i="143"/>
  <c r="CL13" i="143" s="1"/>
  <c r="CA45" i="143"/>
  <c r="CJ13" i="143" s="1"/>
  <c r="CB28" i="143"/>
  <c r="CM10" i="143" s="1"/>
  <c r="CA28" i="143"/>
  <c r="CK10" i="143" s="1"/>
  <c r="CB27" i="143"/>
  <c r="CA27" i="143"/>
  <c r="CJ10" i="143" s="1"/>
  <c r="CB16" i="143"/>
  <c r="CM8" i="143" s="1"/>
  <c r="CA16" i="143"/>
  <c r="CK8" i="143" s="1"/>
  <c r="CB34" i="143"/>
  <c r="CM11" i="143" s="1"/>
  <c r="CA34" i="143"/>
  <c r="CK11" i="143" s="1"/>
  <c r="CB46" i="143"/>
  <c r="CM13" i="143" s="1"/>
  <c r="CA46" i="143"/>
  <c r="CK13" i="143" s="1"/>
  <c r="BP455" i="164"/>
  <c r="BL455" i="164"/>
  <c r="BN455" i="164"/>
  <c r="BJ455" i="164"/>
  <c r="BG455" i="164"/>
  <c r="BC455" i="164"/>
  <c r="BA455" i="164"/>
  <c r="BE455" i="164"/>
  <c r="AX455" i="164"/>
  <c r="AT455" i="164"/>
  <c r="AV455" i="164"/>
  <c r="AR455" i="164"/>
  <c r="AO455" i="164"/>
  <c r="AK455" i="164"/>
  <c r="AI455" i="164"/>
  <c r="AM455" i="164"/>
  <c r="AF455" i="164"/>
  <c r="AB455" i="164"/>
  <c r="AD455" i="164"/>
  <c r="Z455" i="164"/>
  <c r="W455" i="164"/>
  <c r="S455" i="164"/>
  <c r="U455" i="164"/>
  <c r="Q455" i="164"/>
  <c r="BX455" i="164"/>
  <c r="N455" i="164"/>
  <c r="BV455" i="164"/>
  <c r="BT455" i="164"/>
  <c r="BR455" i="164"/>
  <c r="J455" i="164"/>
  <c r="H455" i="164"/>
  <c r="L455" i="164"/>
  <c r="BQ455" i="164"/>
  <c r="K10" i="142"/>
  <c r="I10" i="142"/>
  <c r="G10" i="142"/>
  <c r="D10" i="142"/>
  <c r="BS59" i="143"/>
  <c r="E10" i="142"/>
  <c r="BW59" i="143"/>
  <c r="BU59" i="143"/>
  <c r="BY59" i="143"/>
  <c r="H11" i="143"/>
  <c r="BX11" i="143"/>
  <c r="BV11" i="143"/>
  <c r="BT11" i="143"/>
  <c r="BR11" i="143"/>
  <c r="BQ11" i="143"/>
  <c r="BP11" i="143"/>
  <c r="BN11" i="143"/>
  <c r="BL11" i="143"/>
  <c r="BJ11" i="143"/>
  <c r="BG11" i="143"/>
  <c r="BE11" i="143"/>
  <c r="BC11" i="143"/>
  <c r="BA11" i="143"/>
  <c r="AX11" i="143"/>
  <c r="AV11" i="143"/>
  <c r="AT11" i="143"/>
  <c r="AR11" i="143"/>
  <c r="AO11" i="143"/>
  <c r="AM11" i="143"/>
  <c r="AK11" i="143"/>
  <c r="AI11" i="143"/>
  <c r="AF11" i="143"/>
  <c r="AD11" i="143"/>
  <c r="AB11" i="143"/>
  <c r="Z11" i="143"/>
  <c r="W11" i="143"/>
  <c r="U11" i="143"/>
  <c r="S11" i="143"/>
  <c r="Q11" i="143"/>
  <c r="N11" i="143"/>
  <c r="L11" i="143"/>
  <c r="J11" i="143"/>
  <c r="CQ79" i="160"/>
  <c r="CP79" i="160"/>
  <c r="CQ78" i="160"/>
  <c r="CP78" i="160"/>
  <c r="CQ77" i="160"/>
  <c r="CP77" i="160"/>
  <c r="CQ76" i="160"/>
  <c r="CP76" i="160"/>
  <c r="CQ75" i="160"/>
  <c r="CP75" i="160"/>
  <c r="CQ74" i="160"/>
  <c r="CP74" i="160"/>
  <c r="CQ73" i="160"/>
  <c r="CP73" i="160"/>
  <c r="CQ72" i="160"/>
  <c r="CP72" i="160"/>
  <c r="CQ71" i="160"/>
  <c r="CP71" i="160"/>
  <c r="CQ70" i="160"/>
  <c r="CP70" i="160"/>
  <c r="CQ69" i="160"/>
  <c r="CP69" i="160"/>
  <c r="CQ68" i="160"/>
  <c r="CP68" i="160"/>
  <c r="CQ67" i="160"/>
  <c r="CP67" i="160"/>
  <c r="CQ66" i="160"/>
  <c r="CP66" i="160"/>
  <c r="CQ65" i="160"/>
  <c r="CP65" i="160"/>
  <c r="CQ64" i="160"/>
  <c r="CP64" i="160"/>
  <c r="CQ63" i="160"/>
  <c r="CP63" i="160"/>
  <c r="CQ62" i="160"/>
  <c r="CP62" i="160"/>
  <c r="CQ61" i="160"/>
  <c r="CP61" i="160"/>
  <c r="CQ60" i="160"/>
  <c r="CP60" i="160"/>
  <c r="CQ59" i="160"/>
  <c r="CP59" i="160"/>
  <c r="CQ58" i="160"/>
  <c r="CP58" i="160"/>
  <c r="CQ57" i="160"/>
  <c r="CP57" i="160"/>
  <c r="CQ56" i="160"/>
  <c r="CP56" i="160"/>
  <c r="CQ55" i="160"/>
  <c r="CP55" i="160"/>
  <c r="CQ54" i="160"/>
  <c r="CP54" i="160"/>
  <c r="CQ53" i="160"/>
  <c r="CP53" i="160"/>
  <c r="CQ52" i="160"/>
  <c r="CP52" i="160"/>
  <c r="CQ51" i="160"/>
  <c r="CP51" i="160"/>
  <c r="CQ50" i="160"/>
  <c r="CP50" i="160"/>
  <c r="CQ49" i="160"/>
  <c r="CP49" i="160"/>
  <c r="CQ48" i="160"/>
  <c r="CP48" i="160"/>
  <c r="CQ47" i="160"/>
  <c r="CP47" i="160"/>
  <c r="CQ46" i="160"/>
  <c r="CP46" i="160"/>
  <c r="CQ45" i="160"/>
  <c r="CP45" i="160"/>
  <c r="CQ44" i="160"/>
  <c r="CP44" i="160"/>
  <c r="CQ43" i="160"/>
  <c r="CP43" i="160"/>
  <c r="CQ42" i="160"/>
  <c r="CP42" i="160"/>
  <c r="CQ41" i="160"/>
  <c r="CP41" i="160"/>
  <c r="CQ40" i="160"/>
  <c r="CP40" i="160"/>
  <c r="CQ39" i="160"/>
  <c r="CP39" i="160"/>
  <c r="CQ38" i="160"/>
  <c r="CP38" i="160"/>
  <c r="CQ37" i="160"/>
  <c r="CP37" i="160"/>
  <c r="CQ36" i="160"/>
  <c r="CP36" i="160"/>
  <c r="CQ35" i="160"/>
  <c r="CP35" i="160"/>
  <c r="CQ34" i="160"/>
  <c r="CP34" i="160"/>
  <c r="CQ33" i="160"/>
  <c r="CP33" i="160"/>
  <c r="CQ32" i="160"/>
  <c r="CP32" i="160"/>
  <c r="CQ31" i="160"/>
  <c r="CP31" i="160"/>
  <c r="CQ30" i="160"/>
  <c r="CP30" i="160"/>
  <c r="CQ29" i="160"/>
  <c r="CP29" i="160"/>
  <c r="CQ28" i="160"/>
  <c r="CP28" i="160"/>
  <c r="CQ27" i="160"/>
  <c r="CP27" i="160"/>
  <c r="CQ26" i="160"/>
  <c r="CP26" i="160"/>
  <c r="CQ25" i="160"/>
  <c r="CP25" i="160"/>
  <c r="CQ24" i="160"/>
  <c r="CP24" i="160"/>
  <c r="CQ23" i="160"/>
  <c r="CP23" i="160"/>
  <c r="CQ22" i="160"/>
  <c r="CP22" i="160"/>
  <c r="CQ21" i="160"/>
  <c r="CP21" i="160"/>
  <c r="CQ20" i="160"/>
  <c r="CP20" i="160"/>
  <c r="CQ19" i="160"/>
  <c r="CP19" i="160"/>
  <c r="CQ18" i="160"/>
  <c r="CP18" i="160"/>
  <c r="CQ17" i="160"/>
  <c r="CP17" i="160"/>
  <c r="CQ16" i="160"/>
  <c r="CP16" i="160"/>
  <c r="CQ15" i="160"/>
  <c r="CP15" i="160"/>
  <c r="CQ14" i="160"/>
  <c r="CP14" i="160"/>
  <c r="CQ13" i="160"/>
  <c r="CP13" i="160"/>
  <c r="CQ12" i="160"/>
  <c r="CP12" i="160"/>
  <c r="CQ11" i="160"/>
  <c r="CP11" i="160"/>
  <c r="CQ10" i="160"/>
  <c r="CP10" i="160"/>
  <c r="CQ9" i="160"/>
  <c r="CR9" i="160" s="1"/>
  <c r="CQ8" i="160"/>
  <c r="CP8" i="160"/>
  <c r="CQ7" i="160"/>
  <c r="CP7" i="160"/>
  <c r="CQ6" i="160"/>
  <c r="CH79" i="160"/>
  <c r="CG79" i="160"/>
  <c r="CH78" i="160"/>
  <c r="CG78" i="160"/>
  <c r="CH77" i="160"/>
  <c r="CG77" i="160"/>
  <c r="CH76" i="160"/>
  <c r="CG76" i="160"/>
  <c r="CH75" i="160"/>
  <c r="CG75" i="160"/>
  <c r="CH74" i="160"/>
  <c r="CG74" i="160"/>
  <c r="CH73" i="160"/>
  <c r="CG73" i="160"/>
  <c r="CH72" i="160"/>
  <c r="CG72" i="160"/>
  <c r="CH71" i="160"/>
  <c r="CG71" i="160"/>
  <c r="CH70" i="160"/>
  <c r="CG70" i="160"/>
  <c r="CH69" i="160"/>
  <c r="CG69" i="160"/>
  <c r="CH68" i="160"/>
  <c r="CG68" i="160"/>
  <c r="CH67" i="160"/>
  <c r="CG67" i="160"/>
  <c r="CH66" i="160"/>
  <c r="CG66" i="160"/>
  <c r="CH65" i="160"/>
  <c r="CG65" i="160"/>
  <c r="CH64" i="160"/>
  <c r="CG64" i="160"/>
  <c r="CH63" i="160"/>
  <c r="CG63" i="160"/>
  <c r="CH62" i="160"/>
  <c r="CG62" i="160"/>
  <c r="CH61" i="160"/>
  <c r="CG61" i="160"/>
  <c r="CH60" i="160"/>
  <c r="CG60" i="160"/>
  <c r="CH59" i="160"/>
  <c r="CG59" i="160"/>
  <c r="CH58" i="160"/>
  <c r="CG58" i="160"/>
  <c r="CH57" i="160"/>
  <c r="CG57" i="160"/>
  <c r="CH56" i="160"/>
  <c r="CG56" i="160"/>
  <c r="CH55" i="160"/>
  <c r="CG55" i="160"/>
  <c r="CH54" i="160"/>
  <c r="CG54" i="160"/>
  <c r="CH53" i="160"/>
  <c r="CG53" i="160"/>
  <c r="CH52" i="160"/>
  <c r="CG52" i="160"/>
  <c r="CH51" i="160"/>
  <c r="CG51" i="160"/>
  <c r="CH50" i="160"/>
  <c r="CG50" i="160"/>
  <c r="CH49" i="160"/>
  <c r="CG49" i="160"/>
  <c r="CH48" i="160"/>
  <c r="CG48" i="160"/>
  <c r="CH47" i="160"/>
  <c r="CG47" i="160"/>
  <c r="CH46" i="160"/>
  <c r="CG46" i="160"/>
  <c r="CH45" i="160"/>
  <c r="CG45" i="160"/>
  <c r="CH44" i="160"/>
  <c r="CG44" i="160"/>
  <c r="CH43" i="160"/>
  <c r="CG43" i="160"/>
  <c r="CH42" i="160"/>
  <c r="CG42" i="160"/>
  <c r="CH41" i="160"/>
  <c r="CG41" i="160"/>
  <c r="CH40" i="160"/>
  <c r="CG40" i="160"/>
  <c r="CH39" i="160"/>
  <c r="CG39" i="160"/>
  <c r="CH38" i="160"/>
  <c r="CG38" i="160"/>
  <c r="CH37" i="160"/>
  <c r="CG37" i="160"/>
  <c r="CH36" i="160"/>
  <c r="CG36" i="160"/>
  <c r="CH35" i="160"/>
  <c r="CG35" i="160"/>
  <c r="CH34" i="160"/>
  <c r="CG34" i="160"/>
  <c r="CH33" i="160"/>
  <c r="CG33" i="160"/>
  <c r="CH32" i="160"/>
  <c r="CG32" i="160"/>
  <c r="CH31" i="160"/>
  <c r="CG31" i="160"/>
  <c r="CH30" i="160"/>
  <c r="CG30" i="160"/>
  <c r="CH29" i="160"/>
  <c r="CG29" i="160"/>
  <c r="CH28" i="160"/>
  <c r="CG28" i="160"/>
  <c r="CH27" i="160"/>
  <c r="CG27" i="160"/>
  <c r="CH26" i="160"/>
  <c r="CG26" i="160"/>
  <c r="CH25" i="160"/>
  <c r="CG25" i="160"/>
  <c r="CH24" i="160"/>
  <c r="CG24" i="160"/>
  <c r="CH23" i="160"/>
  <c r="CG23" i="160"/>
  <c r="CH22" i="160"/>
  <c r="CG22" i="160"/>
  <c r="CH21" i="160"/>
  <c r="CG21" i="160"/>
  <c r="CH20" i="160"/>
  <c r="CG20" i="160"/>
  <c r="CH19" i="160"/>
  <c r="CG19" i="160"/>
  <c r="CH18" i="160"/>
  <c r="CG18" i="160"/>
  <c r="CH17" i="160"/>
  <c r="CG17" i="160"/>
  <c r="CH16" i="160"/>
  <c r="CG16" i="160"/>
  <c r="CH15" i="160"/>
  <c r="CG15" i="160"/>
  <c r="CH14" i="160"/>
  <c r="CG14" i="160"/>
  <c r="CH13" i="160"/>
  <c r="CG13" i="160"/>
  <c r="CH12" i="160"/>
  <c r="CG12" i="160"/>
  <c r="CH11" i="160"/>
  <c r="CG11" i="160"/>
  <c r="CH10" i="160"/>
  <c r="CG10" i="160"/>
  <c r="CG9" i="160"/>
  <c r="CH8" i="160"/>
  <c r="CH7" i="160"/>
  <c r="CG7" i="160"/>
  <c r="CH6" i="160"/>
  <c r="BV79" i="160"/>
  <c r="BU79" i="160"/>
  <c r="BV78" i="160"/>
  <c r="BU78" i="160"/>
  <c r="BV77" i="160"/>
  <c r="BU77" i="160"/>
  <c r="BV76" i="160"/>
  <c r="BU76" i="160"/>
  <c r="BV75" i="160"/>
  <c r="BU75" i="160"/>
  <c r="BV74" i="160"/>
  <c r="BU74" i="160"/>
  <c r="BV73" i="160"/>
  <c r="BU73" i="160"/>
  <c r="BV72" i="160"/>
  <c r="BU72" i="160"/>
  <c r="BV71" i="160"/>
  <c r="BU71" i="160"/>
  <c r="BV70" i="160"/>
  <c r="BU70" i="160"/>
  <c r="BV69" i="160"/>
  <c r="BU69" i="160"/>
  <c r="BV68" i="160"/>
  <c r="BU68" i="160"/>
  <c r="BV67" i="160"/>
  <c r="BU67" i="160"/>
  <c r="BV66" i="160"/>
  <c r="BU66" i="160"/>
  <c r="BV65" i="160"/>
  <c r="BU65" i="160"/>
  <c r="BV64" i="160"/>
  <c r="BU64" i="160"/>
  <c r="BV63" i="160"/>
  <c r="BU63" i="160"/>
  <c r="BV62" i="160"/>
  <c r="BU62" i="160"/>
  <c r="BV61" i="160"/>
  <c r="BU61" i="160"/>
  <c r="BV60" i="160"/>
  <c r="BU60" i="160"/>
  <c r="BV59" i="160"/>
  <c r="BU59" i="160"/>
  <c r="BV58" i="160"/>
  <c r="BU58" i="160"/>
  <c r="BV57" i="160"/>
  <c r="BU57" i="160"/>
  <c r="BV56" i="160"/>
  <c r="BU56" i="160"/>
  <c r="BV55" i="160"/>
  <c r="BU55" i="160"/>
  <c r="BV54" i="160"/>
  <c r="BU54" i="160"/>
  <c r="BV53" i="160"/>
  <c r="BU53" i="160"/>
  <c r="BV52" i="160"/>
  <c r="BU52" i="160"/>
  <c r="BV51" i="160"/>
  <c r="BU51" i="160"/>
  <c r="BV50" i="160"/>
  <c r="BU50" i="160"/>
  <c r="BV49" i="160"/>
  <c r="BU49" i="160"/>
  <c r="BV48" i="160"/>
  <c r="BU48" i="160"/>
  <c r="BV47" i="160"/>
  <c r="BU47" i="160"/>
  <c r="BV46" i="160"/>
  <c r="BU46" i="160"/>
  <c r="BV45" i="160"/>
  <c r="BU45" i="160"/>
  <c r="BV44" i="160"/>
  <c r="BU44" i="160"/>
  <c r="BV43" i="160"/>
  <c r="BU43" i="160"/>
  <c r="BV42" i="160"/>
  <c r="BU42" i="160"/>
  <c r="BV41" i="160"/>
  <c r="BU41" i="160"/>
  <c r="BV40" i="160"/>
  <c r="BU40" i="160"/>
  <c r="BV39" i="160"/>
  <c r="BU39" i="160"/>
  <c r="BV38" i="160"/>
  <c r="BU38" i="160"/>
  <c r="BV37" i="160"/>
  <c r="BU37" i="160"/>
  <c r="BV36" i="160"/>
  <c r="BU36" i="160"/>
  <c r="BV35" i="160"/>
  <c r="BU35" i="160"/>
  <c r="BV34" i="160"/>
  <c r="BU34" i="160"/>
  <c r="BV33" i="160"/>
  <c r="BU33" i="160"/>
  <c r="BV32" i="160"/>
  <c r="BU32" i="160"/>
  <c r="BV31" i="160"/>
  <c r="BU31" i="160"/>
  <c r="BV30" i="160"/>
  <c r="BU30" i="160"/>
  <c r="BV29" i="160"/>
  <c r="BU29" i="160"/>
  <c r="BV28" i="160"/>
  <c r="BU28" i="160"/>
  <c r="BV27" i="160"/>
  <c r="BU27" i="160"/>
  <c r="BV26" i="160"/>
  <c r="BU26" i="160"/>
  <c r="BV25" i="160"/>
  <c r="BU25" i="160"/>
  <c r="BV24" i="160"/>
  <c r="BU24" i="160"/>
  <c r="BV23" i="160"/>
  <c r="BU23" i="160"/>
  <c r="BV22" i="160"/>
  <c r="BU22" i="160"/>
  <c r="BV21" i="160"/>
  <c r="BU21" i="160"/>
  <c r="BV20" i="160"/>
  <c r="BU20" i="160"/>
  <c r="BV19" i="160"/>
  <c r="BU19" i="160"/>
  <c r="BV18" i="160"/>
  <c r="BU18" i="160"/>
  <c r="BV17" i="160"/>
  <c r="BU17" i="160"/>
  <c r="BV16" i="160"/>
  <c r="BU16" i="160"/>
  <c r="BV15" i="160"/>
  <c r="BU15" i="160"/>
  <c r="BV14" i="160"/>
  <c r="BU14" i="160"/>
  <c r="BV13" i="160"/>
  <c r="BU13" i="160"/>
  <c r="BV12" i="160"/>
  <c r="BU12" i="160"/>
  <c r="BV11" i="160"/>
  <c r="BU11" i="160"/>
  <c r="BV10" i="160"/>
  <c r="BU10" i="160"/>
  <c r="BV9" i="160"/>
  <c r="BU9" i="160"/>
  <c r="BV7" i="160"/>
  <c r="BU7" i="160"/>
  <c r="BV6" i="160"/>
  <c r="BJ6" i="160"/>
  <c r="BJ79" i="160"/>
  <c r="BI79" i="160"/>
  <c r="BJ78" i="160"/>
  <c r="BI78" i="160"/>
  <c r="BJ77" i="160"/>
  <c r="BI77" i="160"/>
  <c r="BJ76" i="160"/>
  <c r="BI76" i="160"/>
  <c r="BJ75" i="160"/>
  <c r="BI75" i="160"/>
  <c r="BJ74" i="160"/>
  <c r="BI74" i="160"/>
  <c r="BJ73" i="160"/>
  <c r="BI73" i="160"/>
  <c r="BJ72" i="160"/>
  <c r="BI72" i="160"/>
  <c r="BJ71" i="160"/>
  <c r="BI71" i="160"/>
  <c r="BJ70" i="160"/>
  <c r="BI70" i="160"/>
  <c r="BJ69" i="160"/>
  <c r="BI69" i="160"/>
  <c r="BJ68" i="160"/>
  <c r="BI68" i="160"/>
  <c r="BJ67" i="160"/>
  <c r="BI67" i="160"/>
  <c r="BJ66" i="160"/>
  <c r="BI66" i="160"/>
  <c r="BJ65" i="160"/>
  <c r="BI65" i="160"/>
  <c r="BJ64" i="160"/>
  <c r="BI64" i="160"/>
  <c r="BJ63" i="160"/>
  <c r="BI63" i="160"/>
  <c r="BJ62" i="160"/>
  <c r="BI62" i="160"/>
  <c r="BJ61" i="160"/>
  <c r="BI61" i="160"/>
  <c r="BJ60" i="160"/>
  <c r="BI60" i="160"/>
  <c r="BJ59" i="160"/>
  <c r="BI59" i="160"/>
  <c r="BJ58" i="160"/>
  <c r="BI58" i="160"/>
  <c r="BJ57" i="160"/>
  <c r="BI57" i="160"/>
  <c r="BJ56" i="160"/>
  <c r="BI56" i="160"/>
  <c r="BJ55" i="160"/>
  <c r="BI55" i="160"/>
  <c r="BJ54" i="160"/>
  <c r="BI54" i="160"/>
  <c r="BJ53" i="160"/>
  <c r="BI53" i="160"/>
  <c r="BJ52" i="160"/>
  <c r="BI52" i="160"/>
  <c r="BJ51" i="160"/>
  <c r="BI51" i="160"/>
  <c r="BJ50" i="160"/>
  <c r="BI50" i="160"/>
  <c r="BJ49" i="160"/>
  <c r="BI49" i="160"/>
  <c r="BJ48" i="160"/>
  <c r="BI48" i="160"/>
  <c r="BJ47" i="160"/>
  <c r="BI47" i="160"/>
  <c r="BJ46" i="160"/>
  <c r="BI46" i="160"/>
  <c r="BJ45" i="160"/>
  <c r="BI45" i="160"/>
  <c r="BJ44" i="160"/>
  <c r="BI44" i="160"/>
  <c r="BJ43" i="160"/>
  <c r="BI43" i="160"/>
  <c r="BJ42" i="160"/>
  <c r="BI42" i="160"/>
  <c r="BJ41" i="160"/>
  <c r="BI41" i="160"/>
  <c r="BJ40" i="160"/>
  <c r="BI40" i="160"/>
  <c r="BJ39" i="160"/>
  <c r="BI39" i="160"/>
  <c r="BJ38" i="160"/>
  <c r="BI38" i="160"/>
  <c r="BJ37" i="160"/>
  <c r="BI37" i="160"/>
  <c r="BJ36" i="160"/>
  <c r="BI36" i="160"/>
  <c r="BJ35" i="160"/>
  <c r="BI35" i="160"/>
  <c r="BJ34" i="160"/>
  <c r="BI34" i="160"/>
  <c r="BJ33" i="160"/>
  <c r="BI33" i="160"/>
  <c r="BJ32" i="160"/>
  <c r="BI32" i="160"/>
  <c r="BJ31" i="160"/>
  <c r="BI31" i="160"/>
  <c r="BJ30" i="160"/>
  <c r="BI30" i="160"/>
  <c r="BJ29" i="160"/>
  <c r="BI29" i="160"/>
  <c r="BJ28" i="160"/>
  <c r="BI28" i="160"/>
  <c r="BJ27" i="160"/>
  <c r="BI27" i="160"/>
  <c r="BJ26" i="160"/>
  <c r="BI26" i="160"/>
  <c r="BJ25" i="160"/>
  <c r="BI25" i="160"/>
  <c r="BJ24" i="160"/>
  <c r="BI24" i="160"/>
  <c r="BJ23" i="160"/>
  <c r="BI23" i="160"/>
  <c r="BJ22" i="160"/>
  <c r="BI22" i="160"/>
  <c r="BJ21" i="160"/>
  <c r="BI21" i="160"/>
  <c r="BJ20" i="160"/>
  <c r="BI20" i="160"/>
  <c r="BJ19" i="160"/>
  <c r="BI19" i="160"/>
  <c r="BJ18" i="160"/>
  <c r="BI18" i="160"/>
  <c r="BJ17" i="160"/>
  <c r="BI17" i="160"/>
  <c r="BJ16" i="160"/>
  <c r="BI16" i="160"/>
  <c r="BJ15" i="160"/>
  <c r="BI15" i="160"/>
  <c r="BJ14" i="160"/>
  <c r="BI14" i="160"/>
  <c r="BJ13" i="160"/>
  <c r="BI13" i="160"/>
  <c r="BJ12" i="160"/>
  <c r="BI12" i="160"/>
  <c r="BJ11" i="160"/>
  <c r="BI11" i="160"/>
  <c r="BJ10" i="160"/>
  <c r="BI10" i="160"/>
  <c r="BI9" i="160"/>
  <c r="BJ8" i="160"/>
  <c r="BJ7" i="160"/>
  <c r="BI7" i="160"/>
  <c r="BI6" i="160"/>
  <c r="AX79" i="160"/>
  <c r="AW79" i="160"/>
  <c r="AX78" i="160"/>
  <c r="AW78" i="160"/>
  <c r="AX77" i="160"/>
  <c r="AW77" i="160"/>
  <c r="AX76" i="160"/>
  <c r="AW76" i="160"/>
  <c r="AX75" i="160"/>
  <c r="AW75" i="160"/>
  <c r="AX74" i="160"/>
  <c r="AW74" i="160"/>
  <c r="AX73" i="160"/>
  <c r="AW73" i="160"/>
  <c r="AX72" i="160"/>
  <c r="AW72" i="160"/>
  <c r="AX71" i="160"/>
  <c r="AW71" i="160"/>
  <c r="AX70" i="160"/>
  <c r="AW70" i="160"/>
  <c r="AX69" i="160"/>
  <c r="AW69" i="160"/>
  <c r="AX68" i="160"/>
  <c r="AW68" i="160"/>
  <c r="AX67" i="160"/>
  <c r="AW67" i="160"/>
  <c r="AX66" i="160"/>
  <c r="AW66" i="160"/>
  <c r="AX65" i="160"/>
  <c r="AW65" i="160"/>
  <c r="AX64" i="160"/>
  <c r="AW64" i="160"/>
  <c r="AX63" i="160"/>
  <c r="AW63" i="160"/>
  <c r="AX62" i="160"/>
  <c r="AW62" i="160"/>
  <c r="AX61" i="160"/>
  <c r="AW61" i="160"/>
  <c r="AX60" i="160"/>
  <c r="AW60" i="160"/>
  <c r="AX59" i="160"/>
  <c r="AW59" i="160"/>
  <c r="AX58" i="160"/>
  <c r="AW58" i="160"/>
  <c r="AX57" i="160"/>
  <c r="AW57" i="160"/>
  <c r="AX56" i="160"/>
  <c r="AW56" i="160"/>
  <c r="AX55" i="160"/>
  <c r="AW55" i="160"/>
  <c r="AX54" i="160"/>
  <c r="AW54" i="160"/>
  <c r="AX53" i="160"/>
  <c r="AW53" i="160"/>
  <c r="AX52" i="160"/>
  <c r="AW52" i="160"/>
  <c r="AX51" i="160"/>
  <c r="AW51" i="160"/>
  <c r="AX50" i="160"/>
  <c r="AW50" i="160"/>
  <c r="AX49" i="160"/>
  <c r="AW49" i="160"/>
  <c r="AX48" i="160"/>
  <c r="AW48" i="160"/>
  <c r="AX47" i="160"/>
  <c r="AW47" i="160"/>
  <c r="AX46" i="160"/>
  <c r="AW46" i="160"/>
  <c r="AX45" i="160"/>
  <c r="AW45" i="160"/>
  <c r="AX44" i="160"/>
  <c r="AW44" i="160"/>
  <c r="AX43" i="160"/>
  <c r="AW43" i="160"/>
  <c r="AX42" i="160"/>
  <c r="AW42" i="160"/>
  <c r="AX41" i="160"/>
  <c r="AW41" i="160"/>
  <c r="AX40" i="160"/>
  <c r="AW40" i="160"/>
  <c r="AX39" i="160"/>
  <c r="AW39" i="160"/>
  <c r="AX38" i="160"/>
  <c r="AW38" i="160"/>
  <c r="AX37" i="160"/>
  <c r="AW37" i="160"/>
  <c r="AX36" i="160"/>
  <c r="AW36" i="160"/>
  <c r="AX35" i="160"/>
  <c r="AW35" i="160"/>
  <c r="AX34" i="160"/>
  <c r="AW34" i="160"/>
  <c r="AX33" i="160"/>
  <c r="AW33" i="160"/>
  <c r="AX32" i="160"/>
  <c r="AW32" i="160"/>
  <c r="AX31" i="160"/>
  <c r="AW31" i="160"/>
  <c r="AX30" i="160"/>
  <c r="AW30" i="160"/>
  <c r="AX29" i="160"/>
  <c r="AW29" i="160"/>
  <c r="AX28" i="160"/>
  <c r="AW28" i="160"/>
  <c r="AX27" i="160"/>
  <c r="AW27" i="160"/>
  <c r="AX26" i="160"/>
  <c r="AW26" i="160"/>
  <c r="AX25" i="160"/>
  <c r="AW25" i="160"/>
  <c r="AX24" i="160"/>
  <c r="AW24" i="160"/>
  <c r="AX23" i="160"/>
  <c r="AW23" i="160"/>
  <c r="AX22" i="160"/>
  <c r="AW22" i="160"/>
  <c r="AX21" i="160"/>
  <c r="AW21" i="160"/>
  <c r="AX20" i="160"/>
  <c r="AW20" i="160"/>
  <c r="AX19" i="160"/>
  <c r="AW19" i="160"/>
  <c r="AX18" i="160"/>
  <c r="AW18" i="160"/>
  <c r="AX17" i="160"/>
  <c r="AW17" i="160"/>
  <c r="AX16" i="160"/>
  <c r="AW16" i="160"/>
  <c r="AX15" i="160"/>
  <c r="AW15" i="160"/>
  <c r="AX14" i="160"/>
  <c r="AW14" i="160"/>
  <c r="AX13" i="160"/>
  <c r="AW13" i="160"/>
  <c r="AX12" i="160"/>
  <c r="AW12" i="160"/>
  <c r="AX11" i="160"/>
  <c r="AW11" i="160"/>
  <c r="AW10" i="160"/>
  <c r="AW9" i="160"/>
  <c r="AX8" i="160"/>
  <c r="AW8" i="160"/>
  <c r="AX7" i="160"/>
  <c r="AX6" i="160"/>
  <c r="AW6" i="160"/>
  <c r="AL79" i="160"/>
  <c r="AK79" i="160"/>
  <c r="AL78" i="160"/>
  <c r="AK78" i="160"/>
  <c r="AL77" i="160"/>
  <c r="AK77" i="160"/>
  <c r="AL76" i="160"/>
  <c r="AK76" i="160"/>
  <c r="AL75" i="160"/>
  <c r="AK75" i="160"/>
  <c r="AL74" i="160"/>
  <c r="AK74" i="160"/>
  <c r="AL73" i="160"/>
  <c r="AK73" i="160"/>
  <c r="AL72" i="160"/>
  <c r="AK72" i="160"/>
  <c r="AL71" i="160"/>
  <c r="AK71" i="160"/>
  <c r="AL70" i="160"/>
  <c r="AK70" i="160"/>
  <c r="AL69" i="160"/>
  <c r="AK69" i="160"/>
  <c r="AL68" i="160"/>
  <c r="AK68" i="160"/>
  <c r="AL67" i="160"/>
  <c r="AK67" i="160"/>
  <c r="AL66" i="160"/>
  <c r="AK66" i="160"/>
  <c r="AL65" i="160"/>
  <c r="AK65" i="160"/>
  <c r="AL64" i="160"/>
  <c r="AK64" i="160"/>
  <c r="AL63" i="160"/>
  <c r="AK63" i="160"/>
  <c r="AL62" i="160"/>
  <c r="AK62" i="160"/>
  <c r="AL61" i="160"/>
  <c r="AK61" i="160"/>
  <c r="AL60" i="160"/>
  <c r="AK60" i="160"/>
  <c r="AL59" i="160"/>
  <c r="AK59" i="160"/>
  <c r="AL58" i="160"/>
  <c r="AK58" i="160"/>
  <c r="AL57" i="160"/>
  <c r="AK57" i="160"/>
  <c r="AL56" i="160"/>
  <c r="AK56" i="160"/>
  <c r="AL55" i="160"/>
  <c r="AK55" i="160"/>
  <c r="AL54" i="160"/>
  <c r="AK54" i="160"/>
  <c r="AL53" i="160"/>
  <c r="AK53" i="160"/>
  <c r="AL52" i="160"/>
  <c r="AK52" i="160"/>
  <c r="AL51" i="160"/>
  <c r="AK51" i="160"/>
  <c r="AL50" i="160"/>
  <c r="AK50" i="160"/>
  <c r="AL49" i="160"/>
  <c r="AK49" i="160"/>
  <c r="AL48" i="160"/>
  <c r="AK48" i="160"/>
  <c r="AL47" i="160"/>
  <c r="AK47" i="160"/>
  <c r="AL46" i="160"/>
  <c r="AK46" i="160"/>
  <c r="AL45" i="160"/>
  <c r="AK45" i="160"/>
  <c r="AL44" i="160"/>
  <c r="AK44" i="160"/>
  <c r="AL43" i="160"/>
  <c r="AK43" i="160"/>
  <c r="AL42" i="160"/>
  <c r="AK42" i="160"/>
  <c r="AL41" i="160"/>
  <c r="AK41" i="160"/>
  <c r="AL40" i="160"/>
  <c r="AK40" i="160"/>
  <c r="AL39" i="160"/>
  <c r="AK39" i="160"/>
  <c r="AL38" i="160"/>
  <c r="AK38" i="160"/>
  <c r="AL37" i="160"/>
  <c r="AK37" i="160"/>
  <c r="AL36" i="160"/>
  <c r="AK36" i="160"/>
  <c r="AL35" i="160"/>
  <c r="AK35" i="160"/>
  <c r="AL34" i="160"/>
  <c r="AK34" i="160"/>
  <c r="AL33" i="160"/>
  <c r="AK33" i="160"/>
  <c r="AL32" i="160"/>
  <c r="AK32" i="160"/>
  <c r="AL31" i="160"/>
  <c r="AK31" i="160"/>
  <c r="AL30" i="160"/>
  <c r="AK30" i="160"/>
  <c r="AL29" i="160"/>
  <c r="AK29" i="160"/>
  <c r="AL28" i="160"/>
  <c r="AK28" i="160"/>
  <c r="AL27" i="160"/>
  <c r="AK27" i="160"/>
  <c r="AL26" i="160"/>
  <c r="AK26" i="160"/>
  <c r="AL25" i="160"/>
  <c r="AK25" i="160"/>
  <c r="AL24" i="160"/>
  <c r="AK24" i="160"/>
  <c r="AL23" i="160"/>
  <c r="AK23" i="160"/>
  <c r="AL22" i="160"/>
  <c r="AK22" i="160"/>
  <c r="AL21" i="160"/>
  <c r="AK21" i="160"/>
  <c r="AL20" i="160"/>
  <c r="AK20" i="160"/>
  <c r="AL19" i="160"/>
  <c r="AK19" i="160"/>
  <c r="AL18" i="160"/>
  <c r="AK18" i="160"/>
  <c r="AL17" i="160"/>
  <c r="AK17" i="160"/>
  <c r="AL16" i="160"/>
  <c r="AK16" i="160"/>
  <c r="AL15" i="160"/>
  <c r="AK15" i="160"/>
  <c r="AL14" i="160"/>
  <c r="AK14" i="160"/>
  <c r="AL13" i="160"/>
  <c r="AK13" i="160"/>
  <c r="AL12" i="160"/>
  <c r="AK12" i="160"/>
  <c r="AL11" i="160"/>
  <c r="AK11" i="160"/>
  <c r="AL10" i="160"/>
  <c r="AK10" i="160"/>
  <c r="AL9" i="160"/>
  <c r="AL8" i="160"/>
  <c r="AK8" i="160"/>
  <c r="AK7" i="160"/>
  <c r="AL6" i="160"/>
  <c r="Z79" i="160"/>
  <c r="Y79" i="160"/>
  <c r="Z78" i="160"/>
  <c r="Y78" i="160"/>
  <c r="Y77" i="160"/>
  <c r="Z76" i="160"/>
  <c r="Y76" i="160"/>
  <c r="Z75" i="160"/>
  <c r="Y75" i="160"/>
  <c r="Z74" i="160"/>
  <c r="Y74" i="160"/>
  <c r="Z73" i="160"/>
  <c r="Y73" i="160"/>
  <c r="Z72" i="160"/>
  <c r="Y72" i="160"/>
  <c r="Z71" i="160"/>
  <c r="Y71" i="160"/>
  <c r="Z70" i="160"/>
  <c r="Y70" i="160"/>
  <c r="Z69" i="160"/>
  <c r="Y69" i="160"/>
  <c r="Z68" i="160"/>
  <c r="Y68" i="160"/>
  <c r="Z67" i="160"/>
  <c r="Y67" i="160"/>
  <c r="Z66" i="160"/>
  <c r="Y66" i="160"/>
  <c r="Z65" i="160"/>
  <c r="Y65" i="160"/>
  <c r="Z64" i="160"/>
  <c r="Y64" i="160"/>
  <c r="Z63" i="160"/>
  <c r="Y63" i="160"/>
  <c r="Z62" i="160"/>
  <c r="Y62" i="160"/>
  <c r="Z61" i="160"/>
  <c r="Y61" i="160"/>
  <c r="Z60" i="160"/>
  <c r="Y60" i="160"/>
  <c r="Z59" i="160"/>
  <c r="Y59" i="160"/>
  <c r="Z58" i="160"/>
  <c r="Y58" i="160"/>
  <c r="Z57" i="160"/>
  <c r="Y57" i="160"/>
  <c r="Z56" i="160"/>
  <c r="Y56" i="160"/>
  <c r="Z55" i="160"/>
  <c r="Y55" i="160"/>
  <c r="Z54" i="160"/>
  <c r="Y54" i="160"/>
  <c r="Z53" i="160"/>
  <c r="Y53" i="160"/>
  <c r="Z52" i="160"/>
  <c r="Y52" i="160"/>
  <c r="Z51" i="160"/>
  <c r="Y51" i="160"/>
  <c r="Z50" i="160"/>
  <c r="Y50" i="160"/>
  <c r="Z49" i="160"/>
  <c r="Y49" i="160"/>
  <c r="Z48" i="160"/>
  <c r="Y48" i="160"/>
  <c r="Z47" i="160"/>
  <c r="Y47" i="160"/>
  <c r="Z46" i="160"/>
  <c r="Y46" i="160"/>
  <c r="Z45" i="160"/>
  <c r="Y45" i="160"/>
  <c r="Z44" i="160"/>
  <c r="Y44" i="160"/>
  <c r="Z43" i="160"/>
  <c r="Y43" i="160"/>
  <c r="Z42" i="160"/>
  <c r="Y42" i="160"/>
  <c r="Z41" i="160"/>
  <c r="Y41" i="160"/>
  <c r="Z40" i="160"/>
  <c r="Y40" i="160"/>
  <c r="Z39" i="160"/>
  <c r="Y39" i="160"/>
  <c r="Z38" i="160"/>
  <c r="Y38" i="160"/>
  <c r="Z37" i="160"/>
  <c r="Y37" i="160"/>
  <c r="Z36" i="160"/>
  <c r="Y36" i="160"/>
  <c r="Z35" i="160"/>
  <c r="Y35" i="160"/>
  <c r="Z34" i="160"/>
  <c r="Y34" i="160"/>
  <c r="Z33" i="160"/>
  <c r="Y33" i="160"/>
  <c r="Z32" i="160"/>
  <c r="Y32" i="160"/>
  <c r="Z31" i="160"/>
  <c r="Y31" i="160"/>
  <c r="Z30" i="160"/>
  <c r="Y30" i="160"/>
  <c r="Z29" i="160"/>
  <c r="Y29" i="160"/>
  <c r="Z28" i="160"/>
  <c r="Y28" i="160"/>
  <c r="Z27" i="160"/>
  <c r="Y27" i="160"/>
  <c r="Z26" i="160"/>
  <c r="Y26" i="160"/>
  <c r="Z25" i="160"/>
  <c r="Y25" i="160"/>
  <c r="Z24" i="160"/>
  <c r="Y24" i="160"/>
  <c r="Z23" i="160"/>
  <c r="Y23" i="160"/>
  <c r="Z22" i="160"/>
  <c r="Y22" i="160"/>
  <c r="Z21" i="160"/>
  <c r="Y21" i="160"/>
  <c r="Z20" i="160"/>
  <c r="Y20" i="160"/>
  <c r="Z19" i="160"/>
  <c r="Y19" i="160"/>
  <c r="Z18" i="160"/>
  <c r="Y18" i="160"/>
  <c r="Z17" i="160"/>
  <c r="Y17" i="160"/>
  <c r="Z16" i="160"/>
  <c r="Y16" i="160"/>
  <c r="Z15" i="160"/>
  <c r="Y15" i="160"/>
  <c r="Z14" i="160"/>
  <c r="Y14" i="160"/>
  <c r="Z13" i="160"/>
  <c r="Y13" i="160"/>
  <c r="Z12" i="160"/>
  <c r="Y12" i="160"/>
  <c r="Z11" i="160"/>
  <c r="Y11" i="160"/>
  <c r="Z10" i="160"/>
  <c r="Y10" i="160"/>
  <c r="Z9" i="160"/>
  <c r="Y9" i="160"/>
  <c r="Z8" i="160"/>
  <c r="Y8" i="160"/>
  <c r="Z7" i="160"/>
  <c r="Y7" i="160"/>
  <c r="Z6" i="160"/>
  <c r="N79" i="160"/>
  <c r="M79" i="160"/>
  <c r="N78" i="160"/>
  <c r="M78" i="160"/>
  <c r="N77" i="160"/>
  <c r="M77" i="160"/>
  <c r="N76" i="160"/>
  <c r="M76" i="160"/>
  <c r="N75" i="160"/>
  <c r="M75" i="160"/>
  <c r="N74" i="160"/>
  <c r="M74" i="160"/>
  <c r="N73" i="160"/>
  <c r="M73" i="160"/>
  <c r="N72" i="160"/>
  <c r="M72" i="160"/>
  <c r="N71" i="160"/>
  <c r="M71" i="160"/>
  <c r="N70" i="160"/>
  <c r="M70" i="160"/>
  <c r="N69" i="160"/>
  <c r="M69" i="160"/>
  <c r="N68" i="160"/>
  <c r="M68" i="160"/>
  <c r="N67" i="160"/>
  <c r="M67" i="160"/>
  <c r="N66" i="160"/>
  <c r="M66" i="160"/>
  <c r="N65" i="160"/>
  <c r="M65" i="160"/>
  <c r="N64" i="160"/>
  <c r="M64" i="160"/>
  <c r="N63" i="160"/>
  <c r="M63" i="160"/>
  <c r="N62" i="160"/>
  <c r="M62" i="160"/>
  <c r="N61" i="160"/>
  <c r="M61" i="160"/>
  <c r="N60" i="160"/>
  <c r="M60" i="160"/>
  <c r="N59" i="160"/>
  <c r="M59" i="160"/>
  <c r="N58" i="160"/>
  <c r="M58" i="160"/>
  <c r="N57" i="160"/>
  <c r="M57" i="160"/>
  <c r="N56" i="160"/>
  <c r="M56" i="160"/>
  <c r="N55" i="160"/>
  <c r="M55" i="160"/>
  <c r="N54" i="160"/>
  <c r="M54" i="160"/>
  <c r="N53" i="160"/>
  <c r="M53" i="160"/>
  <c r="N52" i="160"/>
  <c r="M52" i="160"/>
  <c r="N51" i="160"/>
  <c r="M51" i="160"/>
  <c r="N50" i="160"/>
  <c r="M50" i="160"/>
  <c r="N49" i="160"/>
  <c r="M49" i="160"/>
  <c r="N48" i="160"/>
  <c r="M48" i="160"/>
  <c r="N47" i="160"/>
  <c r="M47" i="160"/>
  <c r="N46" i="160"/>
  <c r="M46" i="160"/>
  <c r="N45" i="160"/>
  <c r="M45" i="160"/>
  <c r="N44" i="160"/>
  <c r="M44" i="160"/>
  <c r="N43" i="160"/>
  <c r="M43" i="160"/>
  <c r="N42" i="160"/>
  <c r="M42" i="160"/>
  <c r="N41" i="160"/>
  <c r="M41" i="160"/>
  <c r="N40" i="160"/>
  <c r="M40" i="160"/>
  <c r="N39" i="160"/>
  <c r="M39" i="160"/>
  <c r="N38" i="160"/>
  <c r="M38" i="160"/>
  <c r="N37" i="160"/>
  <c r="M37" i="160"/>
  <c r="N36" i="160"/>
  <c r="M36" i="160"/>
  <c r="N35" i="160"/>
  <c r="M35" i="160"/>
  <c r="N34" i="160"/>
  <c r="M34" i="160"/>
  <c r="N33" i="160"/>
  <c r="M33" i="160"/>
  <c r="N32" i="160"/>
  <c r="M32" i="160"/>
  <c r="N31" i="160"/>
  <c r="M31" i="160"/>
  <c r="N30" i="160"/>
  <c r="M30" i="160"/>
  <c r="N29" i="160"/>
  <c r="M29" i="160"/>
  <c r="N28" i="160"/>
  <c r="M28" i="160"/>
  <c r="N27" i="160"/>
  <c r="M27" i="160"/>
  <c r="N26" i="160"/>
  <c r="M26" i="160"/>
  <c r="N25" i="160"/>
  <c r="M25" i="160"/>
  <c r="N24" i="160"/>
  <c r="M24" i="160"/>
  <c r="N23" i="160"/>
  <c r="M23" i="160"/>
  <c r="N22" i="160"/>
  <c r="M22" i="160"/>
  <c r="N21" i="160"/>
  <c r="M21" i="160"/>
  <c r="N20" i="160"/>
  <c r="M20" i="160"/>
  <c r="N19" i="160"/>
  <c r="M19" i="160"/>
  <c r="N18" i="160"/>
  <c r="M18" i="160"/>
  <c r="N17" i="160"/>
  <c r="M17" i="160"/>
  <c r="N16" i="160"/>
  <c r="M16" i="160"/>
  <c r="N15" i="160"/>
  <c r="M15" i="160"/>
  <c r="N14" i="160"/>
  <c r="M14" i="160"/>
  <c r="N13" i="160"/>
  <c r="M13" i="160"/>
  <c r="N12" i="160"/>
  <c r="M12" i="160"/>
  <c r="N11" i="160"/>
  <c r="M11" i="160"/>
  <c r="N10" i="160"/>
  <c r="M10" i="160"/>
  <c r="N9" i="160"/>
  <c r="M9" i="160"/>
  <c r="N8" i="160"/>
  <c r="M8" i="160"/>
  <c r="N7" i="160"/>
  <c r="M7" i="160"/>
  <c r="CR77" i="160"/>
  <c r="CF79" i="160"/>
  <c r="CF78" i="160"/>
  <c r="CF77" i="160"/>
  <c r="CF76" i="160"/>
  <c r="CF75" i="160"/>
  <c r="CF74" i="160"/>
  <c r="CF73" i="160"/>
  <c r="CF72" i="160"/>
  <c r="CF71" i="160"/>
  <c r="CF70" i="160"/>
  <c r="CF69" i="160"/>
  <c r="CF68" i="160"/>
  <c r="CF67" i="160"/>
  <c r="CF66" i="160"/>
  <c r="CF65" i="160"/>
  <c r="CF64" i="160"/>
  <c r="CF63" i="160"/>
  <c r="CF62" i="160"/>
  <c r="CF61" i="160"/>
  <c r="CF60" i="160"/>
  <c r="CF59" i="160"/>
  <c r="CF58" i="160"/>
  <c r="CF57" i="160"/>
  <c r="CF56" i="160"/>
  <c r="CF55" i="160"/>
  <c r="CF54" i="160"/>
  <c r="CF53" i="160"/>
  <c r="CF52" i="160"/>
  <c r="CF51" i="160"/>
  <c r="CF50" i="160"/>
  <c r="CF49" i="160"/>
  <c r="CF48" i="160"/>
  <c r="CF47" i="160"/>
  <c r="CF46" i="160"/>
  <c r="CF45" i="160"/>
  <c r="CF44" i="160"/>
  <c r="CF43" i="160"/>
  <c r="CF42" i="160"/>
  <c r="CF41" i="160"/>
  <c r="CF40" i="160"/>
  <c r="CF39" i="160"/>
  <c r="CF38" i="160"/>
  <c r="CF37" i="160"/>
  <c r="CF36" i="160"/>
  <c r="CF35" i="160"/>
  <c r="CF34" i="160"/>
  <c r="CF33" i="160"/>
  <c r="CF32" i="160"/>
  <c r="CF31" i="160"/>
  <c r="CF30" i="160"/>
  <c r="CF29" i="160"/>
  <c r="CF28" i="160"/>
  <c r="CF27" i="160"/>
  <c r="CF26" i="160"/>
  <c r="CF25" i="160"/>
  <c r="CF24" i="160"/>
  <c r="CF23" i="160"/>
  <c r="CF22" i="160"/>
  <c r="CF21" i="160"/>
  <c r="CF20" i="160"/>
  <c r="CF19" i="160"/>
  <c r="CF18" i="160"/>
  <c r="CF17" i="160"/>
  <c r="CF16" i="160"/>
  <c r="CF15" i="160"/>
  <c r="CF14" i="160"/>
  <c r="CF13" i="160"/>
  <c r="CF12" i="160"/>
  <c r="CF11" i="160"/>
  <c r="CF10" i="160"/>
  <c r="CF9" i="160"/>
  <c r="CF8" i="160"/>
  <c r="CF7" i="160"/>
  <c r="CF6" i="160"/>
  <c r="BT79" i="160"/>
  <c r="BT78" i="160"/>
  <c r="BT77" i="160"/>
  <c r="BT76" i="160"/>
  <c r="BT75" i="160"/>
  <c r="BT74" i="160"/>
  <c r="BT73" i="160"/>
  <c r="BT72" i="160"/>
  <c r="BT71" i="160"/>
  <c r="BT70" i="160"/>
  <c r="BT69" i="160"/>
  <c r="BT68" i="160"/>
  <c r="BT67" i="160"/>
  <c r="BT66" i="160"/>
  <c r="BT65" i="160"/>
  <c r="BT64" i="160"/>
  <c r="BT63" i="160"/>
  <c r="BT62" i="160"/>
  <c r="BT61" i="160"/>
  <c r="BT60" i="160"/>
  <c r="BT59" i="160"/>
  <c r="BT58" i="160"/>
  <c r="BT57" i="160"/>
  <c r="BT56" i="160"/>
  <c r="BT55" i="160"/>
  <c r="BT54" i="160"/>
  <c r="BT53" i="160"/>
  <c r="BT52" i="160"/>
  <c r="BT51" i="160"/>
  <c r="BT50" i="160"/>
  <c r="BT49" i="160"/>
  <c r="BT48" i="160"/>
  <c r="BT47" i="160"/>
  <c r="BT46" i="160"/>
  <c r="BT45" i="160"/>
  <c r="BT44" i="160"/>
  <c r="BT43" i="160"/>
  <c r="BT42" i="160"/>
  <c r="BT41" i="160"/>
  <c r="BT40" i="160"/>
  <c r="BT39" i="160"/>
  <c r="BT38" i="160"/>
  <c r="BT37" i="160"/>
  <c r="BT36" i="160"/>
  <c r="BT35" i="160"/>
  <c r="BT34" i="160"/>
  <c r="BT33" i="160"/>
  <c r="BT32" i="160"/>
  <c r="BT31" i="160"/>
  <c r="BT30" i="160"/>
  <c r="BT29" i="160"/>
  <c r="BT28" i="160"/>
  <c r="BT27" i="160"/>
  <c r="BT26" i="160"/>
  <c r="BT25" i="160"/>
  <c r="BT24" i="160"/>
  <c r="BT23" i="160"/>
  <c r="BT22" i="160"/>
  <c r="BT21" i="160"/>
  <c r="BT20" i="160"/>
  <c r="BT19" i="160"/>
  <c r="BT18" i="160"/>
  <c r="BT17" i="160"/>
  <c r="BT16" i="160"/>
  <c r="BT15" i="160"/>
  <c r="BT14" i="160"/>
  <c r="BT13" i="160"/>
  <c r="BT12" i="160"/>
  <c r="BT11" i="160"/>
  <c r="BT10" i="160"/>
  <c r="BT9" i="160"/>
  <c r="BT8" i="160"/>
  <c r="BT7" i="160"/>
  <c r="BT6" i="160"/>
  <c r="BH79" i="160"/>
  <c r="BH78" i="160"/>
  <c r="BH77" i="160"/>
  <c r="BH76" i="160"/>
  <c r="BH75" i="160"/>
  <c r="BH74" i="160"/>
  <c r="BH73" i="160"/>
  <c r="BH72" i="160"/>
  <c r="BH71" i="160"/>
  <c r="BH70" i="160"/>
  <c r="BH69" i="160"/>
  <c r="BH68" i="160"/>
  <c r="BH67" i="160"/>
  <c r="BH66" i="160"/>
  <c r="BH65" i="160"/>
  <c r="BH64" i="160"/>
  <c r="BH63" i="160"/>
  <c r="BH62" i="160"/>
  <c r="BH61" i="160"/>
  <c r="BH60" i="160"/>
  <c r="BH59" i="160"/>
  <c r="BH58" i="160"/>
  <c r="BH57" i="160"/>
  <c r="BH56" i="160"/>
  <c r="BH55" i="160"/>
  <c r="BH54" i="160"/>
  <c r="BH53" i="160"/>
  <c r="BH52" i="160"/>
  <c r="BH51" i="160"/>
  <c r="BH50" i="160"/>
  <c r="BH49" i="160"/>
  <c r="BH48" i="160"/>
  <c r="BH47" i="160"/>
  <c r="BH46" i="160"/>
  <c r="BH45" i="160"/>
  <c r="BH44" i="160"/>
  <c r="BH43" i="160"/>
  <c r="BH42" i="160"/>
  <c r="BH41" i="160"/>
  <c r="BH40" i="160"/>
  <c r="BH39" i="160"/>
  <c r="BH38" i="160"/>
  <c r="BH37" i="160"/>
  <c r="BH36" i="160"/>
  <c r="BH35" i="160"/>
  <c r="BH34" i="160"/>
  <c r="BH33" i="160"/>
  <c r="BH32" i="160"/>
  <c r="BH31" i="160"/>
  <c r="BH30" i="160"/>
  <c r="BH29" i="160"/>
  <c r="BH28" i="160"/>
  <c r="BH27" i="160"/>
  <c r="BH26" i="160"/>
  <c r="BH25" i="160"/>
  <c r="BH24" i="160"/>
  <c r="BH23" i="160"/>
  <c r="BH22" i="160"/>
  <c r="BH21" i="160"/>
  <c r="BH20" i="160"/>
  <c r="BH19" i="160"/>
  <c r="BH18" i="160"/>
  <c r="BH17" i="160"/>
  <c r="BH16" i="160"/>
  <c r="BH15" i="160"/>
  <c r="BH14" i="160"/>
  <c r="BH13" i="160"/>
  <c r="BH12" i="160"/>
  <c r="BH11" i="160"/>
  <c r="BH10" i="160"/>
  <c r="BH9" i="160"/>
  <c r="BH8" i="160"/>
  <c r="BH7" i="160"/>
  <c r="BH6" i="160"/>
  <c r="AV79" i="160"/>
  <c r="AV78" i="160"/>
  <c r="AV77" i="160"/>
  <c r="AV76" i="160"/>
  <c r="AV75" i="160"/>
  <c r="AV74" i="160"/>
  <c r="AV73" i="160"/>
  <c r="AV72" i="160"/>
  <c r="AV71" i="160"/>
  <c r="AV70" i="160"/>
  <c r="AV69" i="160"/>
  <c r="AV68" i="160"/>
  <c r="AV67" i="160"/>
  <c r="AV66" i="160"/>
  <c r="AV65" i="160"/>
  <c r="AV64" i="160"/>
  <c r="AV63" i="160"/>
  <c r="AV62" i="160"/>
  <c r="AV61" i="160"/>
  <c r="AV60" i="160"/>
  <c r="AV59" i="160"/>
  <c r="AV58" i="160"/>
  <c r="AV57" i="160"/>
  <c r="AV56" i="160"/>
  <c r="AV55" i="160"/>
  <c r="AV54" i="160"/>
  <c r="AV53" i="160"/>
  <c r="AV52" i="160"/>
  <c r="AV51" i="160"/>
  <c r="AV50" i="160"/>
  <c r="AV49" i="160"/>
  <c r="AV48" i="160"/>
  <c r="AV47" i="160"/>
  <c r="AV46" i="160"/>
  <c r="AV45" i="160"/>
  <c r="AV44" i="160"/>
  <c r="AV43" i="160"/>
  <c r="AV42" i="160"/>
  <c r="AV41" i="160"/>
  <c r="AV40" i="160"/>
  <c r="AV39" i="160"/>
  <c r="AV38" i="160"/>
  <c r="AV37" i="160"/>
  <c r="AV36" i="160"/>
  <c r="AV35" i="160"/>
  <c r="AV34" i="160"/>
  <c r="AV33" i="160"/>
  <c r="AV32" i="160"/>
  <c r="AV31" i="160"/>
  <c r="AV30" i="160"/>
  <c r="AV29" i="160"/>
  <c r="AV28" i="160"/>
  <c r="AV27" i="160"/>
  <c r="AV26" i="160"/>
  <c r="AV25" i="160"/>
  <c r="AV24" i="160"/>
  <c r="AV23" i="160"/>
  <c r="AV22" i="160"/>
  <c r="AV21" i="160"/>
  <c r="AV20" i="160"/>
  <c r="AV19" i="160"/>
  <c r="AV18" i="160"/>
  <c r="AV17" i="160"/>
  <c r="AV16" i="160"/>
  <c r="AV15" i="160"/>
  <c r="AV14" i="160"/>
  <c r="AV13" i="160"/>
  <c r="AV12" i="160"/>
  <c r="AV11" i="160"/>
  <c r="AV10" i="160"/>
  <c r="AV9" i="160"/>
  <c r="AV8" i="160"/>
  <c r="AV7" i="160"/>
  <c r="AV6" i="160"/>
  <c r="X6" i="160"/>
  <c r="AJ79" i="160"/>
  <c r="AJ78" i="160"/>
  <c r="AJ77" i="160"/>
  <c r="AJ76" i="160"/>
  <c r="AJ75" i="160"/>
  <c r="AJ74" i="160"/>
  <c r="AJ73" i="160"/>
  <c r="AJ72" i="160"/>
  <c r="AJ71" i="160"/>
  <c r="AJ70" i="160"/>
  <c r="AJ69" i="160"/>
  <c r="AJ68" i="160"/>
  <c r="AJ67" i="160"/>
  <c r="AJ66" i="160"/>
  <c r="AJ65" i="160"/>
  <c r="AJ64" i="160"/>
  <c r="AJ63" i="160"/>
  <c r="AJ62" i="160"/>
  <c r="AJ61" i="160"/>
  <c r="AJ60" i="160"/>
  <c r="AJ59" i="160"/>
  <c r="AJ58" i="160"/>
  <c r="AJ57" i="160"/>
  <c r="AJ56" i="160"/>
  <c r="AJ55" i="160"/>
  <c r="AJ54" i="160"/>
  <c r="AJ53" i="160"/>
  <c r="AJ52" i="160"/>
  <c r="AJ51" i="160"/>
  <c r="AJ50" i="160"/>
  <c r="AJ49" i="160"/>
  <c r="AJ48" i="160"/>
  <c r="AJ47" i="160"/>
  <c r="AJ46" i="160"/>
  <c r="AJ45" i="160"/>
  <c r="AJ44" i="160"/>
  <c r="AJ43" i="160"/>
  <c r="AJ42" i="160"/>
  <c r="AJ41" i="160"/>
  <c r="AJ40" i="160"/>
  <c r="AJ39" i="160"/>
  <c r="AJ38" i="160"/>
  <c r="AJ37" i="160"/>
  <c r="AJ36" i="160"/>
  <c r="AJ35" i="160"/>
  <c r="AJ34" i="160"/>
  <c r="AJ33" i="160"/>
  <c r="AJ32" i="160"/>
  <c r="AJ31" i="160"/>
  <c r="AJ30" i="160"/>
  <c r="AJ29" i="160"/>
  <c r="AJ28" i="160"/>
  <c r="AJ27" i="160"/>
  <c r="AJ26" i="160"/>
  <c r="AJ25" i="160"/>
  <c r="AJ24" i="160"/>
  <c r="AJ23" i="160"/>
  <c r="AJ22" i="160"/>
  <c r="AJ21" i="160"/>
  <c r="AJ20" i="160"/>
  <c r="AJ19" i="160"/>
  <c r="AJ18" i="160"/>
  <c r="AJ17" i="160"/>
  <c r="AJ16" i="160"/>
  <c r="AJ15" i="160"/>
  <c r="AJ14" i="160"/>
  <c r="AJ13" i="160"/>
  <c r="AJ12" i="160"/>
  <c r="AJ11" i="160"/>
  <c r="AJ10" i="160"/>
  <c r="AJ9" i="160"/>
  <c r="AJ8" i="160"/>
  <c r="AJ7" i="160"/>
  <c r="AJ6" i="160"/>
  <c r="X79" i="160"/>
  <c r="X78" i="160"/>
  <c r="X77" i="160"/>
  <c r="X76" i="160"/>
  <c r="X75" i="160"/>
  <c r="X74" i="160"/>
  <c r="X73" i="160"/>
  <c r="X72" i="160"/>
  <c r="X71" i="160"/>
  <c r="X70" i="160"/>
  <c r="X69" i="160"/>
  <c r="X68" i="160"/>
  <c r="X67" i="160"/>
  <c r="X66" i="160"/>
  <c r="X65" i="160"/>
  <c r="X64" i="160"/>
  <c r="X63" i="160"/>
  <c r="X62" i="160"/>
  <c r="X61" i="160"/>
  <c r="X60" i="160"/>
  <c r="X59" i="160"/>
  <c r="X58" i="160"/>
  <c r="X57" i="160"/>
  <c r="X56" i="160"/>
  <c r="X55" i="160"/>
  <c r="X54" i="160"/>
  <c r="X53" i="160"/>
  <c r="X52" i="160"/>
  <c r="X51" i="160"/>
  <c r="X50" i="160"/>
  <c r="X49" i="160"/>
  <c r="X48" i="160"/>
  <c r="X47" i="160"/>
  <c r="X46" i="160"/>
  <c r="X45" i="160"/>
  <c r="X44" i="160"/>
  <c r="X43" i="160"/>
  <c r="X42" i="160"/>
  <c r="X41" i="160"/>
  <c r="X40" i="160"/>
  <c r="X39" i="160"/>
  <c r="X38" i="160"/>
  <c r="X37" i="160"/>
  <c r="X36" i="160"/>
  <c r="X35" i="160"/>
  <c r="X34" i="160"/>
  <c r="X33" i="160"/>
  <c r="X32" i="160"/>
  <c r="X31" i="160"/>
  <c r="X30" i="160"/>
  <c r="X29" i="160"/>
  <c r="X28" i="160"/>
  <c r="X27" i="160"/>
  <c r="X26" i="160"/>
  <c r="X25" i="160"/>
  <c r="X24" i="160"/>
  <c r="X23" i="160"/>
  <c r="X22" i="160"/>
  <c r="X21" i="160"/>
  <c r="X20" i="160"/>
  <c r="X19" i="160"/>
  <c r="X18" i="160"/>
  <c r="X17" i="160"/>
  <c r="X16" i="160"/>
  <c r="X15" i="160"/>
  <c r="X14" i="160"/>
  <c r="X13" i="160"/>
  <c r="X12" i="160"/>
  <c r="X11" i="160"/>
  <c r="X10" i="160"/>
  <c r="X9" i="160"/>
  <c r="X8" i="160"/>
  <c r="X7" i="160"/>
  <c r="L79" i="160"/>
  <c r="L78" i="160"/>
  <c r="L77" i="160"/>
  <c r="L76" i="160"/>
  <c r="L75" i="160"/>
  <c r="L74" i="160"/>
  <c r="L73" i="160"/>
  <c r="L72" i="160"/>
  <c r="L71" i="160"/>
  <c r="L70" i="160"/>
  <c r="L69" i="160"/>
  <c r="L68" i="160"/>
  <c r="L67" i="160"/>
  <c r="L66" i="160"/>
  <c r="L65" i="160"/>
  <c r="L64" i="160"/>
  <c r="L63" i="160"/>
  <c r="L62" i="160"/>
  <c r="L61" i="160"/>
  <c r="L60" i="160"/>
  <c r="L59" i="160"/>
  <c r="L58" i="160"/>
  <c r="L57" i="160"/>
  <c r="L56" i="160"/>
  <c r="L55" i="160"/>
  <c r="L54" i="160"/>
  <c r="L53" i="160"/>
  <c r="L52" i="160"/>
  <c r="L51" i="160"/>
  <c r="L50" i="160"/>
  <c r="L49" i="160"/>
  <c r="L48" i="160"/>
  <c r="L47" i="160"/>
  <c r="L46" i="160"/>
  <c r="L45" i="160"/>
  <c r="L44" i="160"/>
  <c r="L43" i="160"/>
  <c r="L42" i="160"/>
  <c r="L41" i="160"/>
  <c r="L40" i="160"/>
  <c r="L39" i="160"/>
  <c r="L38" i="160"/>
  <c r="L37" i="160"/>
  <c r="L36" i="160"/>
  <c r="L35" i="160"/>
  <c r="L34" i="160"/>
  <c r="L33" i="160"/>
  <c r="L32" i="160"/>
  <c r="L31" i="160"/>
  <c r="L30" i="160"/>
  <c r="L29" i="160"/>
  <c r="L28" i="160"/>
  <c r="L27" i="160"/>
  <c r="L26" i="160"/>
  <c r="L25" i="160"/>
  <c r="L24" i="160"/>
  <c r="L23" i="160"/>
  <c r="L22" i="160"/>
  <c r="L21" i="160"/>
  <c r="L20" i="160"/>
  <c r="L19" i="160"/>
  <c r="L18" i="160"/>
  <c r="L17" i="160"/>
  <c r="L16" i="160"/>
  <c r="L15" i="160"/>
  <c r="L14" i="160"/>
  <c r="L13" i="160"/>
  <c r="L12" i="160"/>
  <c r="L11" i="160"/>
  <c r="L10" i="160"/>
  <c r="L9" i="160"/>
  <c r="L8" i="160"/>
  <c r="L7" i="160"/>
  <c r="L6" i="160"/>
  <c r="M6" i="131"/>
  <c r="I5" i="129"/>
  <c r="CB59" i="143" l="1"/>
  <c r="CR13" i="160"/>
  <c r="CR19" i="160"/>
  <c r="CR23" i="160"/>
  <c r="CR25" i="160"/>
  <c r="CR29" i="160"/>
  <c r="CR37" i="160"/>
  <c r="CR41" i="160"/>
  <c r="CR49" i="160"/>
  <c r="CR53" i="160"/>
  <c r="CR59" i="160"/>
  <c r="CR63" i="160"/>
  <c r="CR65" i="160"/>
  <c r="CS6" i="160"/>
  <c r="CR10" i="160"/>
  <c r="CR14" i="160"/>
  <c r="CR18" i="160"/>
  <c r="CR22" i="160"/>
  <c r="CR26" i="160"/>
  <c r="CR34" i="160"/>
  <c r="CR38" i="160"/>
  <c r="CR46" i="160"/>
  <c r="CR54" i="160"/>
  <c r="CR58" i="160"/>
  <c r="CR62" i="160"/>
  <c r="CA59" i="143"/>
  <c r="CR30" i="160"/>
  <c r="CR50" i="160"/>
  <c r="CR66" i="160"/>
  <c r="CR70" i="160"/>
  <c r="CR74" i="160"/>
  <c r="CR78" i="160"/>
  <c r="CR71" i="160"/>
  <c r="CR75" i="160"/>
  <c r="CR7" i="160"/>
  <c r="CR42" i="160"/>
  <c r="CR11" i="160"/>
  <c r="CR15" i="160"/>
  <c r="CR17" i="160"/>
  <c r="CR21" i="160"/>
  <c r="CR27" i="160"/>
  <c r="CR31" i="160"/>
  <c r="CR33" i="160"/>
  <c r="CR39" i="160"/>
  <c r="CR43" i="160"/>
  <c r="CR45" i="160"/>
  <c r="CR51" i="160"/>
  <c r="CR55" i="160"/>
  <c r="CR57" i="160"/>
  <c r="CR61" i="160"/>
  <c r="CR69" i="160"/>
  <c r="CR73" i="160"/>
  <c r="CT8" i="160"/>
  <c r="BY455" i="164"/>
  <c r="BU455" i="164"/>
  <c r="BS455" i="164"/>
  <c r="BW455" i="164"/>
  <c r="CR79" i="160"/>
  <c r="CR76" i="160"/>
  <c r="CR72" i="160"/>
  <c r="CR68" i="160"/>
  <c r="CR67" i="160"/>
  <c r="CR64" i="160"/>
  <c r="CR60" i="160"/>
  <c r="CR56" i="160"/>
  <c r="CR52" i="160"/>
  <c r="CR48" i="160"/>
  <c r="CR47" i="160"/>
  <c r="CR44" i="160"/>
  <c r="CR40" i="160"/>
  <c r="CR36" i="160"/>
  <c r="CR35" i="160"/>
  <c r="CR32" i="160"/>
  <c r="CR28" i="160"/>
  <c r="CR24" i="160"/>
  <c r="CR20" i="160"/>
  <c r="CR16" i="160"/>
  <c r="CR12" i="160"/>
  <c r="CR8" i="160"/>
  <c r="CS7" i="160"/>
  <c r="J10" i="142"/>
  <c r="H10" i="142"/>
  <c r="L10" i="142"/>
  <c r="F10" i="142"/>
  <c r="BU11" i="143"/>
  <c r="BY11" i="143"/>
  <c r="BW11" i="143"/>
  <c r="BS11" i="143"/>
  <c r="CR6" i="160"/>
  <c r="CH11" i="131"/>
  <c r="CG10" i="131"/>
  <c r="CH7" i="131"/>
  <c r="CG6" i="131"/>
  <c r="CH8" i="131"/>
  <c r="CH9" i="131"/>
  <c r="CH10" i="131"/>
  <c r="CH12" i="131"/>
  <c r="CH13" i="131"/>
  <c r="CH6" i="131"/>
  <c r="CG7" i="131"/>
  <c r="CG8" i="131"/>
  <c r="CG9" i="131"/>
  <c r="CG11" i="131"/>
  <c r="CG12" i="131"/>
  <c r="CG13" i="131"/>
  <c r="BU9" i="131"/>
  <c r="BV10" i="131"/>
  <c r="BV6" i="131"/>
  <c r="BU6" i="131"/>
  <c r="BV7" i="131"/>
  <c r="BV8" i="131"/>
  <c r="BV9" i="131"/>
  <c r="BV11" i="131"/>
  <c r="BV12" i="131"/>
  <c r="BV13" i="131"/>
  <c r="BU7" i="131"/>
  <c r="BU8" i="131"/>
  <c r="BU10" i="131"/>
  <c r="BU11" i="131"/>
  <c r="BU12" i="131"/>
  <c r="BU13" i="131"/>
  <c r="BJ12" i="131"/>
  <c r="BI13" i="131"/>
  <c r="BI6" i="131"/>
  <c r="BJ7" i="131"/>
  <c r="BJ8" i="131"/>
  <c r="BJ9" i="131"/>
  <c r="BJ10" i="131"/>
  <c r="BJ11" i="131"/>
  <c r="BJ13" i="131"/>
  <c r="BJ6" i="131"/>
  <c r="BI7" i="131"/>
  <c r="BI8" i="131"/>
  <c r="BI9" i="131"/>
  <c r="BI10" i="131"/>
  <c r="BI11" i="131"/>
  <c r="BI12" i="131"/>
  <c r="AX12" i="131"/>
  <c r="AW11" i="131"/>
  <c r="AX6" i="131"/>
  <c r="AX7" i="131"/>
  <c r="AX8" i="131"/>
  <c r="AX9" i="131"/>
  <c r="AX10" i="131"/>
  <c r="AX11" i="131"/>
  <c r="AX13" i="131"/>
  <c r="AW7" i="131"/>
  <c r="AW8" i="131"/>
  <c r="AW9" i="131"/>
  <c r="AW10" i="131"/>
  <c r="AW12" i="131"/>
  <c r="AW13" i="131"/>
  <c r="AW6" i="131"/>
  <c r="AK13" i="131"/>
  <c r="AL13" i="131"/>
  <c r="AL7" i="131"/>
  <c r="AL8" i="131"/>
  <c r="AL9" i="131"/>
  <c r="AL10" i="131"/>
  <c r="AL11" i="131"/>
  <c r="AL12" i="131"/>
  <c r="AL6" i="131"/>
  <c r="AK7" i="131"/>
  <c r="AK8" i="131"/>
  <c r="AK9" i="131"/>
  <c r="AK10" i="131"/>
  <c r="AK11" i="131"/>
  <c r="AK12" i="131"/>
  <c r="AK6" i="131"/>
  <c r="Z7" i="131"/>
  <c r="Z8" i="131"/>
  <c r="Z9" i="131"/>
  <c r="Z10" i="131"/>
  <c r="Z11" i="131"/>
  <c r="Z12" i="131"/>
  <c r="Z13" i="131"/>
  <c r="Z6" i="131"/>
  <c r="Y7" i="131"/>
  <c r="Y8" i="131"/>
  <c r="Y9" i="131"/>
  <c r="Y10" i="131"/>
  <c r="Y11" i="131"/>
  <c r="Y12" i="131"/>
  <c r="Y13" i="131"/>
  <c r="Y6" i="131"/>
  <c r="N13" i="131"/>
  <c r="N6" i="131"/>
  <c r="N7" i="131"/>
  <c r="N8" i="131"/>
  <c r="N9" i="131"/>
  <c r="N10" i="131"/>
  <c r="N11" i="131"/>
  <c r="N12" i="131"/>
  <c r="M7" i="131"/>
  <c r="M8" i="131"/>
  <c r="M9" i="131"/>
  <c r="M10" i="131"/>
  <c r="M11" i="131"/>
  <c r="M12" i="131"/>
  <c r="M13" i="131"/>
  <c r="F6" i="131"/>
  <c r="CQ6" i="131"/>
  <c r="CP11" i="131"/>
  <c r="CP6" i="131"/>
  <c r="CM6" i="131"/>
  <c r="CQ13" i="131"/>
  <c r="CP13" i="131"/>
  <c r="CQ12" i="131"/>
  <c r="CP12" i="131"/>
  <c r="CQ11" i="131"/>
  <c r="CQ10" i="131"/>
  <c r="CP10" i="131"/>
  <c r="CQ9" i="131"/>
  <c r="CP9" i="131"/>
  <c r="CQ8" i="131"/>
  <c r="CP8" i="131"/>
  <c r="CQ7" i="131"/>
  <c r="CP7" i="131"/>
  <c r="CE14" i="131"/>
  <c r="CD14" i="131"/>
  <c r="CF11" i="131"/>
  <c r="CF6" i="131"/>
  <c r="CF13" i="131"/>
  <c r="CF12" i="131"/>
  <c r="CF10" i="131"/>
  <c r="CF9" i="131"/>
  <c r="CF8" i="131"/>
  <c r="CF7" i="131"/>
  <c r="BT13" i="131"/>
  <c r="BT9" i="131"/>
  <c r="BS14" i="131"/>
  <c r="BR14" i="131"/>
  <c r="BT12" i="131"/>
  <c r="BT11" i="131"/>
  <c r="BT10" i="131"/>
  <c r="BT8" i="131"/>
  <c r="BT7" i="131"/>
  <c r="BT6" i="131"/>
  <c r="BG14" i="131"/>
  <c r="BF14" i="131"/>
  <c r="BH10" i="131"/>
  <c r="BH6" i="131"/>
  <c r="BH13" i="131"/>
  <c r="BH12" i="131"/>
  <c r="BH11" i="131"/>
  <c r="BH9" i="131"/>
  <c r="BH8" i="131"/>
  <c r="BH7" i="131"/>
  <c r="AU14" i="131"/>
  <c r="AT14" i="131"/>
  <c r="AV11" i="131"/>
  <c r="AV9" i="131"/>
  <c r="AV6" i="131"/>
  <c r="AV13" i="131"/>
  <c r="AV12" i="131"/>
  <c r="AV10" i="131"/>
  <c r="AV8" i="131"/>
  <c r="AV7" i="131"/>
  <c r="AJ7" i="131"/>
  <c r="AJ6" i="131"/>
  <c r="AI14" i="131"/>
  <c r="AH14" i="131"/>
  <c r="AJ13" i="131"/>
  <c r="AJ12" i="131"/>
  <c r="AJ11" i="131"/>
  <c r="AJ10" i="131"/>
  <c r="AJ9" i="131"/>
  <c r="AJ8" i="131"/>
  <c r="K14" i="131"/>
  <c r="J14" i="131"/>
  <c r="L8" i="131"/>
  <c r="L7" i="131"/>
  <c r="X7" i="131"/>
  <c r="X8" i="131"/>
  <c r="W14" i="131"/>
  <c r="V14" i="131"/>
  <c r="X13" i="131"/>
  <c r="X12" i="131"/>
  <c r="X11" i="131"/>
  <c r="X10" i="131"/>
  <c r="X9" i="131"/>
  <c r="X6" i="131"/>
  <c r="L6" i="131"/>
  <c r="L13" i="131"/>
  <c r="L12" i="131"/>
  <c r="L11" i="131"/>
  <c r="L10" i="131"/>
  <c r="L9" i="131"/>
  <c r="J7" i="129"/>
  <c r="J8" i="129"/>
  <c r="J9" i="129"/>
  <c r="J10" i="129"/>
  <c r="J11" i="129"/>
  <c r="J12" i="129"/>
  <c r="J13" i="129"/>
  <c r="J14" i="129"/>
  <c r="J15" i="129"/>
  <c r="J16" i="129"/>
  <c r="J17" i="129"/>
  <c r="J18" i="129"/>
  <c r="J19" i="129"/>
  <c r="J20" i="129"/>
  <c r="J21" i="129"/>
  <c r="J22" i="129"/>
  <c r="J23" i="129"/>
  <c r="J24" i="129"/>
  <c r="J25" i="129"/>
  <c r="J6" i="129"/>
  <c r="I7" i="129"/>
  <c r="I8" i="129"/>
  <c r="I9" i="129"/>
  <c r="I10" i="129"/>
  <c r="I11" i="129"/>
  <c r="I12" i="129"/>
  <c r="I13" i="129"/>
  <c r="I14" i="129"/>
  <c r="I15" i="129"/>
  <c r="I16" i="129"/>
  <c r="I17" i="129"/>
  <c r="I18" i="129"/>
  <c r="I19" i="129"/>
  <c r="I20" i="129"/>
  <c r="I21" i="129"/>
  <c r="I22" i="129"/>
  <c r="I23" i="129"/>
  <c r="I24" i="129"/>
  <c r="I25" i="129"/>
  <c r="I6" i="129"/>
  <c r="J5" i="129"/>
  <c r="F5" i="129"/>
  <c r="K5" i="129" l="1"/>
  <c r="CL455" i="164"/>
  <c r="K10" i="129"/>
  <c r="CK455" i="164"/>
  <c r="CB11" i="143"/>
  <c r="CA11" i="143"/>
  <c r="CE80" i="160"/>
  <c r="CD80" i="160"/>
  <c r="BS80" i="160"/>
  <c r="BR80" i="160"/>
  <c r="BG80" i="160"/>
  <c r="BF80" i="160"/>
  <c r="AU80" i="160"/>
  <c r="AT80" i="160"/>
  <c r="AI80" i="160"/>
  <c r="AH80" i="160"/>
  <c r="W80" i="160"/>
  <c r="V80" i="160"/>
  <c r="K80" i="160"/>
  <c r="J80" i="160"/>
  <c r="CR7" i="131"/>
  <c r="CR8" i="131"/>
  <c r="CR10" i="131"/>
  <c r="CF14" i="131"/>
  <c r="CS6" i="131"/>
  <c r="AX14" i="131"/>
  <c r="BH14" i="131"/>
  <c r="CT11" i="131"/>
  <c r="CT7" i="131"/>
  <c r="CS8" i="131"/>
  <c r="N14" i="131"/>
  <c r="CR9" i="131"/>
  <c r="CR6" i="131"/>
  <c r="M14" i="131"/>
  <c r="AV14" i="131"/>
  <c r="L14" i="131"/>
  <c r="AJ14" i="131"/>
  <c r="CR12" i="131"/>
  <c r="CP14" i="131"/>
  <c r="X14" i="131"/>
  <c r="BT14" i="131"/>
  <c r="CR13" i="131"/>
  <c r="CR11" i="131"/>
  <c r="CQ14" i="131"/>
  <c r="K7" i="129"/>
  <c r="K11" i="129"/>
  <c r="K6" i="129"/>
  <c r="K22" i="129"/>
  <c r="K18" i="129"/>
  <c r="K14" i="129"/>
  <c r="K23" i="129"/>
  <c r="K15" i="129"/>
  <c r="K25" i="129"/>
  <c r="K21" i="129"/>
  <c r="K17" i="129"/>
  <c r="K13" i="129"/>
  <c r="K9" i="129"/>
  <c r="K19" i="129"/>
  <c r="K24" i="129"/>
  <c r="K20" i="129"/>
  <c r="K16" i="129"/>
  <c r="K12" i="129"/>
  <c r="K8" i="129"/>
  <c r="CT6" i="160"/>
  <c r="CN6" i="160"/>
  <c r="CM6" i="160"/>
  <c r="CJ6" i="160"/>
  <c r="CK6" i="160"/>
  <c r="I7" i="177" l="1"/>
  <c r="J7" i="177"/>
  <c r="CL6" i="160"/>
  <c r="CF80" i="160"/>
  <c r="BT80" i="160"/>
  <c r="BH80" i="160"/>
  <c r="AV80" i="160"/>
  <c r="AJ80" i="160"/>
  <c r="X80" i="160"/>
  <c r="L80" i="160"/>
  <c r="CP80" i="160"/>
  <c r="I27" i="129"/>
  <c r="CQ80" i="160"/>
  <c r="J27" i="129"/>
  <c r="CR14" i="131"/>
  <c r="AC7" i="129"/>
  <c r="AD13" i="129"/>
  <c r="DH6" i="160" l="1"/>
  <c r="DI6" i="160" s="1"/>
  <c r="DL6" i="160" s="1"/>
  <c r="K7" i="177"/>
  <c r="CR80" i="160"/>
  <c r="K27" i="129"/>
  <c r="O60" i="143"/>
  <c r="O55" i="143"/>
  <c r="X55" i="143"/>
  <c r="U50" i="143"/>
  <c r="V55" i="143"/>
  <c r="G60" i="143" l="1"/>
  <c r="BO60" i="143"/>
  <c r="BM60" i="143"/>
  <c r="BK60" i="143"/>
  <c r="BI60" i="143"/>
  <c r="BH60" i="143"/>
  <c r="BF60" i="143"/>
  <c r="BD60" i="143"/>
  <c r="BB60" i="143"/>
  <c r="AZ60" i="143"/>
  <c r="AY60" i="143"/>
  <c r="AW60" i="143"/>
  <c r="AU60" i="143"/>
  <c r="AS60" i="143"/>
  <c r="AQ60" i="143"/>
  <c r="AP60" i="143"/>
  <c r="AN60" i="143"/>
  <c r="AL60" i="143"/>
  <c r="AJ60" i="143"/>
  <c r="AH60" i="143"/>
  <c r="AG60" i="143"/>
  <c r="AE60" i="143"/>
  <c r="AC60" i="143"/>
  <c r="AA60" i="143"/>
  <c r="Y60" i="143"/>
  <c r="X60" i="143"/>
  <c r="V60" i="143"/>
  <c r="T60" i="143"/>
  <c r="R60" i="143"/>
  <c r="P60" i="143"/>
  <c r="M60" i="143"/>
  <c r="K60" i="143"/>
  <c r="I60" i="143"/>
  <c r="F60" i="143"/>
  <c r="BO58" i="143"/>
  <c r="BM58" i="143"/>
  <c r="BK58" i="143"/>
  <c r="BI58" i="143"/>
  <c r="BH58" i="143"/>
  <c r="BF58" i="143"/>
  <c r="BD58" i="143"/>
  <c r="BB58" i="143"/>
  <c r="AZ58" i="143"/>
  <c r="AY58" i="143"/>
  <c r="AW58" i="143"/>
  <c r="AU58" i="143"/>
  <c r="AS58" i="143"/>
  <c r="AQ58" i="143"/>
  <c r="AP58" i="143"/>
  <c r="AN58" i="143"/>
  <c r="AL58" i="143"/>
  <c r="AJ58" i="143"/>
  <c r="AH58" i="143"/>
  <c r="AG58" i="143"/>
  <c r="AE58" i="143"/>
  <c r="AC58" i="143"/>
  <c r="AA58" i="143"/>
  <c r="Y58" i="143"/>
  <c r="X58" i="143"/>
  <c r="V58" i="143"/>
  <c r="T58" i="143"/>
  <c r="R58" i="143"/>
  <c r="P58" i="143"/>
  <c r="O58" i="143"/>
  <c r="M58" i="143"/>
  <c r="K58" i="143"/>
  <c r="I58" i="143"/>
  <c r="G58" i="143"/>
  <c r="F58" i="143"/>
  <c r="BO57" i="143"/>
  <c r="BM57" i="143"/>
  <c r="BK57" i="143"/>
  <c r="BI57" i="143"/>
  <c r="BH57" i="143"/>
  <c r="BF57" i="143"/>
  <c r="BD57" i="143"/>
  <c r="BB57" i="143"/>
  <c r="AZ57" i="143"/>
  <c r="AY57" i="143"/>
  <c r="AW57" i="143"/>
  <c r="AU57" i="143"/>
  <c r="AS57" i="143"/>
  <c r="AQ57" i="143"/>
  <c r="AP57" i="143"/>
  <c r="AN57" i="143"/>
  <c r="AL57" i="143"/>
  <c r="AJ57" i="143"/>
  <c r="AH57" i="143"/>
  <c r="AG57" i="143"/>
  <c r="AE57" i="143"/>
  <c r="AC57" i="143"/>
  <c r="AA57" i="143"/>
  <c r="Y57" i="143"/>
  <c r="X57" i="143"/>
  <c r="V57" i="143"/>
  <c r="T57" i="143"/>
  <c r="R57" i="143"/>
  <c r="P57" i="143"/>
  <c r="O57" i="143"/>
  <c r="M57" i="143"/>
  <c r="K57" i="143"/>
  <c r="I57" i="143"/>
  <c r="G57" i="143"/>
  <c r="F57" i="143"/>
  <c r="BO56" i="143"/>
  <c r="BM56" i="143"/>
  <c r="BK56" i="143"/>
  <c r="BI56" i="143"/>
  <c r="BH56" i="143"/>
  <c r="BF56" i="143"/>
  <c r="BD56" i="143"/>
  <c r="BB56" i="143"/>
  <c r="AZ56" i="143"/>
  <c r="AY56" i="143"/>
  <c r="AW56" i="143"/>
  <c r="AU56" i="143"/>
  <c r="AS56" i="143"/>
  <c r="AQ56" i="143"/>
  <c r="AP56" i="143"/>
  <c r="AN56" i="143"/>
  <c r="AL56" i="143"/>
  <c r="AJ56" i="143"/>
  <c r="AH56" i="143"/>
  <c r="AG56" i="143"/>
  <c r="AE56" i="143"/>
  <c r="AC56" i="143"/>
  <c r="AA56" i="143"/>
  <c r="Y56" i="143"/>
  <c r="X56" i="143"/>
  <c r="V56" i="143"/>
  <c r="T56" i="143"/>
  <c r="R56" i="143"/>
  <c r="P56" i="143"/>
  <c r="O56" i="143"/>
  <c r="M56" i="143"/>
  <c r="K56" i="143"/>
  <c r="I56" i="143"/>
  <c r="G56" i="143"/>
  <c r="F56" i="143"/>
  <c r="BO55" i="143"/>
  <c r="BM55" i="143"/>
  <c r="BK55" i="143"/>
  <c r="BI55" i="143"/>
  <c r="BH55" i="143"/>
  <c r="BF55" i="143"/>
  <c r="BD55" i="143"/>
  <c r="BB55" i="143"/>
  <c r="AZ55" i="143"/>
  <c r="AY55" i="143"/>
  <c r="AW55" i="143"/>
  <c r="AU55" i="143"/>
  <c r="AS55" i="143"/>
  <c r="AQ55" i="143"/>
  <c r="AP55" i="143"/>
  <c r="AN55" i="143"/>
  <c r="AL55" i="143"/>
  <c r="AJ55" i="143"/>
  <c r="AH55" i="143"/>
  <c r="AG55" i="143"/>
  <c r="AE55" i="143"/>
  <c r="AC55" i="143"/>
  <c r="AA55" i="143"/>
  <c r="Y55" i="143"/>
  <c r="T55" i="143"/>
  <c r="R55" i="143"/>
  <c r="P55" i="143"/>
  <c r="M55" i="143"/>
  <c r="K55" i="143"/>
  <c r="I55" i="143"/>
  <c r="G55" i="143"/>
  <c r="F55" i="143"/>
  <c r="U60" i="143" l="1"/>
  <c r="Q60" i="143"/>
  <c r="AD55" i="143"/>
  <c r="Z55" i="143"/>
  <c r="U55" i="143"/>
  <c r="Q55" i="143"/>
  <c r="BL60" i="143"/>
  <c r="AM60" i="143"/>
  <c r="L55" i="143"/>
  <c r="AB56" i="143"/>
  <c r="BL56" i="143"/>
  <c r="AK60" i="143"/>
  <c r="AR60" i="143"/>
  <c r="BG60" i="143"/>
  <c r="J60" i="143"/>
  <c r="AM57" i="143"/>
  <c r="BL55" i="143"/>
  <c r="W56" i="143"/>
  <c r="AR56" i="143"/>
  <c r="BG56" i="143"/>
  <c r="Q57" i="143"/>
  <c r="AF57" i="143"/>
  <c r="BA57" i="143"/>
  <c r="BP57" i="143"/>
  <c r="BV58" i="143"/>
  <c r="Z58" i="143"/>
  <c r="BR55" i="143"/>
  <c r="AR55" i="143"/>
  <c r="BV57" i="143"/>
  <c r="AV57" i="143"/>
  <c r="BL58" i="143"/>
  <c r="AV60" i="143"/>
  <c r="AF55" i="143"/>
  <c r="BV56" i="143"/>
  <c r="AV58" i="143"/>
  <c r="AT55" i="143"/>
  <c r="AB58" i="143"/>
  <c r="AF60" i="143"/>
  <c r="AT60" i="143"/>
  <c r="AV55" i="143"/>
  <c r="AK58" i="143"/>
  <c r="AR58" i="143"/>
  <c r="Z60" i="143"/>
  <c r="AB55" i="143"/>
  <c r="AF58" i="143"/>
  <c r="BV60" i="143"/>
  <c r="AB60" i="143"/>
  <c r="Q56" i="143"/>
  <c r="BQ56" i="143"/>
  <c r="AF56" i="143"/>
  <c r="BA56" i="143"/>
  <c r="BP56" i="143"/>
  <c r="S57" i="143"/>
  <c r="Z57" i="143"/>
  <c r="BC57" i="143"/>
  <c r="N58" i="143"/>
  <c r="AO58" i="143"/>
  <c r="AO60" i="143"/>
  <c r="BN60" i="143"/>
  <c r="AM55" i="143"/>
  <c r="AO55" i="143"/>
  <c r="BP55" i="143"/>
  <c r="S56" i="143"/>
  <c r="AV56" i="143"/>
  <c r="BC56" i="143"/>
  <c r="N57" i="143"/>
  <c r="AB57" i="143"/>
  <c r="AI57" i="143"/>
  <c r="AX57" i="143"/>
  <c r="BL57" i="143"/>
  <c r="BR58" i="143"/>
  <c r="AI58" i="143"/>
  <c r="BJ58" i="143"/>
  <c r="BP58" i="143"/>
  <c r="N60" i="143"/>
  <c r="W60" i="143"/>
  <c r="AI60" i="143"/>
  <c r="BJ60" i="143"/>
  <c r="BP60" i="143"/>
  <c r="BV55" i="143"/>
  <c r="AI55" i="143"/>
  <c r="AI56" i="143"/>
  <c r="BE56" i="143"/>
  <c r="BR57" i="143"/>
  <c r="W57" i="143"/>
  <c r="AK57" i="143"/>
  <c r="AR57" i="143"/>
  <c r="BN57" i="143"/>
  <c r="AD58" i="143"/>
  <c r="AX60" i="143"/>
  <c r="H60" i="143"/>
  <c r="N55" i="143"/>
  <c r="BA55" i="143"/>
  <c r="BN55" i="143"/>
  <c r="L56" i="143"/>
  <c r="Z56" i="143"/>
  <c r="AK56" i="143"/>
  <c r="BJ56" i="143"/>
  <c r="H57" i="143"/>
  <c r="U57" i="143"/>
  <c r="BE57" i="143"/>
  <c r="Q58" i="143"/>
  <c r="BA58" i="143"/>
  <c r="BN58" i="143"/>
  <c r="AD60" i="143"/>
  <c r="BA60" i="143"/>
  <c r="N56" i="143"/>
  <c r="AM56" i="143"/>
  <c r="AX56" i="143"/>
  <c r="J57" i="143"/>
  <c r="AT57" i="143"/>
  <c r="S58" i="143"/>
  <c r="BC58" i="143"/>
  <c r="S60" i="143"/>
  <c r="BC60" i="143"/>
  <c r="BQ55" i="143"/>
  <c r="S55" i="143"/>
  <c r="BE55" i="143"/>
  <c r="AO56" i="143"/>
  <c r="BQ57" i="143"/>
  <c r="U58" i="143"/>
  <c r="BE58" i="143"/>
  <c r="BE60" i="143"/>
  <c r="AD56" i="143"/>
  <c r="BN56" i="143"/>
  <c r="L57" i="143"/>
  <c r="BJ57" i="143"/>
  <c r="J58" i="143"/>
  <c r="W58" i="143"/>
  <c r="AT58" i="143"/>
  <c r="H58" i="143"/>
  <c r="BR56" i="143"/>
  <c r="BQ58" i="143"/>
  <c r="BQ60" i="143"/>
  <c r="H55" i="143"/>
  <c r="W55" i="143"/>
  <c r="J55" i="143"/>
  <c r="AK55" i="143"/>
  <c r="BJ55" i="143"/>
  <c r="H56" i="143"/>
  <c r="U56" i="143"/>
  <c r="AO57" i="143"/>
  <c r="L58" i="143"/>
  <c r="BR60" i="143"/>
  <c r="AX55" i="143"/>
  <c r="J56" i="143"/>
  <c r="AT56" i="143"/>
  <c r="AD57" i="143"/>
  <c r="AM58" i="143"/>
  <c r="AX58" i="143"/>
  <c r="L60" i="143"/>
  <c r="BT55" i="143"/>
  <c r="BT56" i="143"/>
  <c r="BC55" i="143"/>
  <c r="BG55" i="143"/>
  <c r="BG57" i="143"/>
  <c r="BG58" i="143"/>
  <c r="BX55" i="143"/>
  <c r="BX56" i="143"/>
  <c r="BT57" i="143"/>
  <c r="BX57" i="143"/>
  <c r="BT58" i="143"/>
  <c r="BX58" i="143"/>
  <c r="BT60" i="143"/>
  <c r="BX60" i="143"/>
  <c r="BV44" i="143"/>
  <c r="BP49" i="143"/>
  <c r="BQ49" i="143"/>
  <c r="BQ50" i="143"/>
  <c r="BQ48" i="143"/>
  <c r="BP50" i="143"/>
  <c r="Z50" i="143"/>
  <c r="N49" i="143"/>
  <c r="L49" i="143"/>
  <c r="J49" i="143"/>
  <c r="H48" i="143"/>
  <c r="H49" i="143"/>
  <c r="D11" i="142" l="1"/>
  <c r="I11" i="142"/>
  <c r="I7" i="142"/>
  <c r="D9" i="142"/>
  <c r="D7" i="142"/>
  <c r="E11" i="142"/>
  <c r="E7" i="142"/>
  <c r="D8" i="142"/>
  <c r="D6" i="142"/>
  <c r="E8" i="142"/>
  <c r="I6" i="142"/>
  <c r="E9" i="142"/>
  <c r="E6" i="142"/>
  <c r="I8" i="142"/>
  <c r="I9" i="142"/>
  <c r="BS55" i="143"/>
  <c r="BW55" i="143"/>
  <c r="BS57" i="143"/>
  <c r="BW58" i="143"/>
  <c r="BW57" i="143"/>
  <c r="BW56" i="143"/>
  <c r="BY58" i="143"/>
  <c r="K9" i="142"/>
  <c r="BU58" i="143"/>
  <c r="G9" i="142"/>
  <c r="BY57" i="143"/>
  <c r="K8" i="142"/>
  <c r="BU56" i="143"/>
  <c r="G7" i="142"/>
  <c r="BW60" i="143"/>
  <c r="BU57" i="143"/>
  <c r="G8" i="142"/>
  <c r="BU55" i="143"/>
  <c r="G6" i="142"/>
  <c r="BY56" i="143"/>
  <c r="K7" i="142"/>
  <c r="BS60" i="143"/>
  <c r="BU60" i="143"/>
  <c r="G11" i="142"/>
  <c r="BY55" i="143"/>
  <c r="K6" i="142"/>
  <c r="BS58" i="143"/>
  <c r="BY60" i="143"/>
  <c r="K11" i="142"/>
  <c r="BS56" i="143"/>
  <c r="CB57" i="143" l="1"/>
  <c r="CL15" i="143" s="1"/>
  <c r="CB60" i="143"/>
  <c r="CP15" i="143" s="1"/>
  <c r="CB58" i="143"/>
  <c r="CM15" i="143" s="1"/>
  <c r="CA55" i="143"/>
  <c r="CF15" i="143" s="1"/>
  <c r="CB55" i="143"/>
  <c r="CG15" i="143" s="1"/>
  <c r="CA56" i="143"/>
  <c r="CB56" i="143"/>
  <c r="CL12" i="143" s="1"/>
  <c r="CA58" i="143"/>
  <c r="CK15" i="143" s="1"/>
  <c r="CA57" i="143"/>
  <c r="CJ15" i="143" s="1"/>
  <c r="CA60" i="143"/>
  <c r="CO15" i="143" s="1"/>
  <c r="CN15" i="143"/>
  <c r="CI15" i="143"/>
  <c r="CH15" i="143"/>
  <c r="CE15" i="143"/>
  <c r="H11" i="142"/>
  <c r="H6" i="142"/>
  <c r="J7" i="142"/>
  <c r="H7" i="142"/>
  <c r="J8" i="142"/>
  <c r="J11" i="142"/>
  <c r="H8" i="142"/>
  <c r="F6" i="142"/>
  <c r="J6" i="142"/>
  <c r="J9" i="142"/>
  <c r="F8" i="142"/>
  <c r="F11" i="142"/>
  <c r="F9" i="142"/>
  <c r="F7" i="142"/>
  <c r="L6" i="142"/>
  <c r="L8" i="142"/>
  <c r="L9" i="142"/>
  <c r="L11" i="142"/>
  <c r="L7" i="142"/>
  <c r="H9" i="142"/>
  <c r="H7" i="164"/>
  <c r="J7" i="164"/>
  <c r="L7" i="164"/>
  <c r="N7" i="164"/>
  <c r="Q7" i="164"/>
  <c r="S7" i="164"/>
  <c r="U7" i="164"/>
  <c r="W7" i="164"/>
  <c r="Z7" i="164"/>
  <c r="AB7" i="164"/>
  <c r="AD7" i="164"/>
  <c r="AF7" i="164"/>
  <c r="AI7" i="164"/>
  <c r="AK7" i="164"/>
  <c r="AM7" i="164"/>
  <c r="AO7" i="164"/>
  <c r="AR7" i="164"/>
  <c r="AT7" i="164"/>
  <c r="AV7" i="164"/>
  <c r="AX7" i="164"/>
  <c r="BA7" i="164"/>
  <c r="BC7" i="164"/>
  <c r="BE7" i="164"/>
  <c r="BG7" i="164"/>
  <c r="BJ7" i="164"/>
  <c r="BL7" i="164"/>
  <c r="BN7" i="164"/>
  <c r="BP7" i="164"/>
  <c r="BQ7" i="164"/>
  <c r="BR7" i="164"/>
  <c r="BT7" i="164"/>
  <c r="BV7" i="164"/>
  <c r="BX7" i="164"/>
  <c r="H8" i="164"/>
  <c r="J8" i="164"/>
  <c r="L8" i="164"/>
  <c r="N8" i="164"/>
  <c r="Q8" i="164"/>
  <c r="S8" i="164"/>
  <c r="U8" i="164"/>
  <c r="W8" i="164"/>
  <c r="Z8" i="164"/>
  <c r="AB8" i="164"/>
  <c r="AD8" i="164"/>
  <c r="AF8" i="164"/>
  <c r="AI8" i="164"/>
  <c r="AK8" i="164"/>
  <c r="AM8" i="164"/>
  <c r="AO8" i="164"/>
  <c r="AR8" i="164"/>
  <c r="AT8" i="164"/>
  <c r="AV8" i="164"/>
  <c r="AX8" i="164"/>
  <c r="BA8" i="164"/>
  <c r="BC8" i="164"/>
  <c r="BE8" i="164"/>
  <c r="BG8" i="164"/>
  <c r="BJ8" i="164"/>
  <c r="BL8" i="164"/>
  <c r="BN8" i="164"/>
  <c r="BP8" i="164"/>
  <c r="BQ8" i="164"/>
  <c r="BR8" i="164"/>
  <c r="BT8" i="164"/>
  <c r="BV8" i="164"/>
  <c r="BX8" i="164"/>
  <c r="H9" i="164"/>
  <c r="J9" i="164"/>
  <c r="L9" i="164"/>
  <c r="N9" i="164"/>
  <c r="Q9" i="164"/>
  <c r="S9" i="164"/>
  <c r="U9" i="164"/>
  <c r="W9" i="164"/>
  <c r="Z9" i="164"/>
  <c r="AB9" i="164"/>
  <c r="AD9" i="164"/>
  <c r="AF9" i="164"/>
  <c r="AI9" i="164"/>
  <c r="AK9" i="164"/>
  <c r="AM9" i="164"/>
  <c r="AO9" i="164"/>
  <c r="AR9" i="164"/>
  <c r="AT9" i="164"/>
  <c r="AV9" i="164"/>
  <c r="AX9" i="164"/>
  <c r="BA9" i="164"/>
  <c r="BC9" i="164"/>
  <c r="BE9" i="164"/>
  <c r="BG9" i="164"/>
  <c r="BJ9" i="164"/>
  <c r="BL9" i="164"/>
  <c r="BN9" i="164"/>
  <c r="BP9" i="164"/>
  <c r="BQ9" i="164"/>
  <c r="BR9" i="164"/>
  <c r="BT9" i="164"/>
  <c r="BV9" i="164"/>
  <c r="BX9" i="164"/>
  <c r="H10" i="164"/>
  <c r="J10" i="164"/>
  <c r="L10" i="164"/>
  <c r="N10" i="164"/>
  <c r="Q10" i="164"/>
  <c r="S10" i="164"/>
  <c r="U10" i="164"/>
  <c r="W10" i="164"/>
  <c r="Z10" i="164"/>
  <c r="AB10" i="164"/>
  <c r="AD10" i="164"/>
  <c r="AF10" i="164"/>
  <c r="AI10" i="164"/>
  <c r="AK10" i="164"/>
  <c r="AM10" i="164"/>
  <c r="AO10" i="164"/>
  <c r="AR10" i="164"/>
  <c r="AT10" i="164"/>
  <c r="AV10" i="164"/>
  <c r="AX10" i="164"/>
  <c r="BA10" i="164"/>
  <c r="BC10" i="164"/>
  <c r="BE10" i="164"/>
  <c r="BG10" i="164"/>
  <c r="BJ10" i="164"/>
  <c r="BL10" i="164"/>
  <c r="BN10" i="164"/>
  <c r="BP10" i="164"/>
  <c r="BQ10" i="164"/>
  <c r="BR10" i="164"/>
  <c r="BT10" i="164"/>
  <c r="BV10" i="164"/>
  <c r="BX10" i="164"/>
  <c r="H12" i="164"/>
  <c r="J12" i="164"/>
  <c r="L12" i="164"/>
  <c r="N12" i="164"/>
  <c r="Q12" i="164"/>
  <c r="S12" i="164"/>
  <c r="U12" i="164"/>
  <c r="W12" i="164"/>
  <c r="Z12" i="164"/>
  <c r="AB12" i="164"/>
  <c r="AD12" i="164"/>
  <c r="AF12" i="164"/>
  <c r="AI12" i="164"/>
  <c r="AK12" i="164"/>
  <c r="AM12" i="164"/>
  <c r="AO12" i="164"/>
  <c r="AR12" i="164"/>
  <c r="AT12" i="164"/>
  <c r="AV12" i="164"/>
  <c r="AX12" i="164"/>
  <c r="BA12" i="164"/>
  <c r="BC12" i="164"/>
  <c r="BE12" i="164"/>
  <c r="BG12" i="164"/>
  <c r="BJ12" i="164"/>
  <c r="BL12" i="164"/>
  <c r="BN12" i="164"/>
  <c r="BP12" i="164"/>
  <c r="BQ12" i="164"/>
  <c r="BR12" i="164"/>
  <c r="BT12" i="164"/>
  <c r="BV12" i="164"/>
  <c r="BX12" i="164"/>
  <c r="H13" i="164"/>
  <c r="J13" i="164"/>
  <c r="L13" i="164"/>
  <c r="N13" i="164"/>
  <c r="Q13" i="164"/>
  <c r="S13" i="164"/>
  <c r="U13" i="164"/>
  <c r="W13" i="164"/>
  <c r="Z13" i="164"/>
  <c r="AB13" i="164"/>
  <c r="AD13" i="164"/>
  <c r="AF13" i="164"/>
  <c r="AI13" i="164"/>
  <c r="AK13" i="164"/>
  <c r="AM13" i="164"/>
  <c r="AO13" i="164"/>
  <c r="AR13" i="164"/>
  <c r="AT13" i="164"/>
  <c r="AV13" i="164"/>
  <c r="AX13" i="164"/>
  <c r="BA13" i="164"/>
  <c r="BC13" i="164"/>
  <c r="BE13" i="164"/>
  <c r="BG13" i="164"/>
  <c r="BJ13" i="164"/>
  <c r="BL13" i="164"/>
  <c r="BN13" i="164"/>
  <c r="BP13" i="164"/>
  <c r="BQ13" i="164"/>
  <c r="BR13" i="164"/>
  <c r="BT13" i="164"/>
  <c r="BV13" i="164"/>
  <c r="BX13" i="164"/>
  <c r="H14" i="164"/>
  <c r="J14" i="164"/>
  <c r="L14" i="164"/>
  <c r="N14" i="164"/>
  <c r="Q14" i="164"/>
  <c r="S14" i="164"/>
  <c r="U14" i="164"/>
  <c r="W14" i="164"/>
  <c r="Z14" i="164"/>
  <c r="AB14" i="164"/>
  <c r="AD14" i="164"/>
  <c r="AF14" i="164"/>
  <c r="AI14" i="164"/>
  <c r="AK14" i="164"/>
  <c r="AM14" i="164"/>
  <c r="AO14" i="164"/>
  <c r="AR14" i="164"/>
  <c r="AT14" i="164"/>
  <c r="AV14" i="164"/>
  <c r="AX14" i="164"/>
  <c r="BA14" i="164"/>
  <c r="BC14" i="164"/>
  <c r="BE14" i="164"/>
  <c r="BG14" i="164"/>
  <c r="BJ14" i="164"/>
  <c r="BL14" i="164"/>
  <c r="BN14" i="164"/>
  <c r="BP14" i="164"/>
  <c r="BQ14" i="164"/>
  <c r="BR14" i="164"/>
  <c r="BT14" i="164"/>
  <c r="BV14" i="164"/>
  <c r="BX14" i="164"/>
  <c r="H15" i="164"/>
  <c r="J15" i="164"/>
  <c r="L15" i="164"/>
  <c r="N15" i="164"/>
  <c r="Q15" i="164"/>
  <c r="S15" i="164"/>
  <c r="U15" i="164"/>
  <c r="W15" i="164"/>
  <c r="Z15" i="164"/>
  <c r="AB15" i="164"/>
  <c r="AD15" i="164"/>
  <c r="AF15" i="164"/>
  <c r="AI15" i="164"/>
  <c r="AK15" i="164"/>
  <c r="AM15" i="164"/>
  <c r="AO15" i="164"/>
  <c r="AR15" i="164"/>
  <c r="AT15" i="164"/>
  <c r="AV15" i="164"/>
  <c r="AX15" i="164"/>
  <c r="BA15" i="164"/>
  <c r="BC15" i="164"/>
  <c r="BE15" i="164"/>
  <c r="BG15" i="164"/>
  <c r="BJ15" i="164"/>
  <c r="BL15" i="164"/>
  <c r="BN15" i="164"/>
  <c r="BP15" i="164"/>
  <c r="BQ15" i="164"/>
  <c r="BR15" i="164"/>
  <c r="BT15" i="164"/>
  <c r="BV15" i="164"/>
  <c r="BX15" i="164"/>
  <c r="H16" i="164"/>
  <c r="J16" i="164"/>
  <c r="L16" i="164"/>
  <c r="N16" i="164"/>
  <c r="Q16" i="164"/>
  <c r="S16" i="164"/>
  <c r="U16" i="164"/>
  <c r="W16" i="164"/>
  <c r="Z16" i="164"/>
  <c r="AB16" i="164"/>
  <c r="AD16" i="164"/>
  <c r="AF16" i="164"/>
  <c r="AI16" i="164"/>
  <c r="AK16" i="164"/>
  <c r="AM16" i="164"/>
  <c r="AO16" i="164"/>
  <c r="AR16" i="164"/>
  <c r="AT16" i="164"/>
  <c r="AV16" i="164"/>
  <c r="AX16" i="164"/>
  <c r="BA16" i="164"/>
  <c r="BC16" i="164"/>
  <c r="BE16" i="164"/>
  <c r="BG16" i="164"/>
  <c r="BJ16" i="164"/>
  <c r="BL16" i="164"/>
  <c r="BN16" i="164"/>
  <c r="BP16" i="164"/>
  <c r="BQ16" i="164"/>
  <c r="BR16" i="164"/>
  <c r="BT16" i="164"/>
  <c r="BV16" i="164"/>
  <c r="BX16" i="164"/>
  <c r="H18" i="164"/>
  <c r="J18" i="164"/>
  <c r="L18" i="164"/>
  <c r="N18" i="164"/>
  <c r="Q18" i="164"/>
  <c r="S18" i="164"/>
  <c r="U18" i="164"/>
  <c r="W18" i="164"/>
  <c r="Z18" i="164"/>
  <c r="AB18" i="164"/>
  <c r="AD18" i="164"/>
  <c r="AF18" i="164"/>
  <c r="AI18" i="164"/>
  <c r="AK18" i="164"/>
  <c r="AM18" i="164"/>
  <c r="AO18" i="164"/>
  <c r="AR18" i="164"/>
  <c r="AT18" i="164"/>
  <c r="AV18" i="164"/>
  <c r="AX18" i="164"/>
  <c r="BA18" i="164"/>
  <c r="BC18" i="164"/>
  <c r="BE18" i="164"/>
  <c r="BG18" i="164"/>
  <c r="BJ18" i="164"/>
  <c r="BL18" i="164"/>
  <c r="BN18" i="164"/>
  <c r="BP18" i="164"/>
  <c r="BQ18" i="164"/>
  <c r="BR18" i="164"/>
  <c r="BT18" i="164"/>
  <c r="BV18" i="164"/>
  <c r="BX18" i="164"/>
  <c r="H19" i="164"/>
  <c r="J19" i="164"/>
  <c r="L19" i="164"/>
  <c r="N19" i="164"/>
  <c r="Q19" i="164"/>
  <c r="S19" i="164"/>
  <c r="U19" i="164"/>
  <c r="W19" i="164"/>
  <c r="Z19" i="164"/>
  <c r="AB19" i="164"/>
  <c r="AD19" i="164"/>
  <c r="AF19" i="164"/>
  <c r="AI19" i="164"/>
  <c r="AK19" i="164"/>
  <c r="AM19" i="164"/>
  <c r="AO19" i="164"/>
  <c r="AR19" i="164"/>
  <c r="AT19" i="164"/>
  <c r="AV19" i="164"/>
  <c r="AX19" i="164"/>
  <c r="BA19" i="164"/>
  <c r="BC19" i="164"/>
  <c r="BE19" i="164"/>
  <c r="BG19" i="164"/>
  <c r="BJ19" i="164"/>
  <c r="BL19" i="164"/>
  <c r="BN19" i="164"/>
  <c r="BP19" i="164"/>
  <c r="BQ19" i="164"/>
  <c r="BR19" i="164"/>
  <c r="BT19" i="164"/>
  <c r="BV19" i="164"/>
  <c r="BX19" i="164"/>
  <c r="H20" i="164"/>
  <c r="J20" i="164"/>
  <c r="L20" i="164"/>
  <c r="N20" i="164"/>
  <c r="Q20" i="164"/>
  <c r="S20" i="164"/>
  <c r="U20" i="164"/>
  <c r="W20" i="164"/>
  <c r="Z20" i="164"/>
  <c r="AB20" i="164"/>
  <c r="AD20" i="164"/>
  <c r="AF20" i="164"/>
  <c r="AI20" i="164"/>
  <c r="AK20" i="164"/>
  <c r="AM20" i="164"/>
  <c r="AO20" i="164"/>
  <c r="AR20" i="164"/>
  <c r="AT20" i="164"/>
  <c r="AV20" i="164"/>
  <c r="AX20" i="164"/>
  <c r="BA20" i="164"/>
  <c r="BC20" i="164"/>
  <c r="BE20" i="164"/>
  <c r="BG20" i="164"/>
  <c r="BJ20" i="164"/>
  <c r="BL20" i="164"/>
  <c r="BN20" i="164"/>
  <c r="BP20" i="164"/>
  <c r="BQ20" i="164"/>
  <c r="BR20" i="164"/>
  <c r="BT20" i="164"/>
  <c r="BV20" i="164"/>
  <c r="BX20" i="164"/>
  <c r="H21" i="164"/>
  <c r="J21" i="164"/>
  <c r="L21" i="164"/>
  <c r="N21" i="164"/>
  <c r="Q21" i="164"/>
  <c r="S21" i="164"/>
  <c r="U21" i="164"/>
  <c r="W21" i="164"/>
  <c r="Z21" i="164"/>
  <c r="AB21" i="164"/>
  <c r="AD21" i="164"/>
  <c r="AF21" i="164"/>
  <c r="AI21" i="164"/>
  <c r="AK21" i="164"/>
  <c r="AM21" i="164"/>
  <c r="AO21" i="164"/>
  <c r="AR21" i="164"/>
  <c r="AT21" i="164"/>
  <c r="AV21" i="164"/>
  <c r="AX21" i="164"/>
  <c r="BA21" i="164"/>
  <c r="BC21" i="164"/>
  <c r="BE21" i="164"/>
  <c r="BG21" i="164"/>
  <c r="BJ21" i="164"/>
  <c r="BL21" i="164"/>
  <c r="BN21" i="164"/>
  <c r="BP21" i="164"/>
  <c r="BQ21" i="164"/>
  <c r="BR21" i="164"/>
  <c r="BT21" i="164"/>
  <c r="BV21" i="164"/>
  <c r="BX21" i="164"/>
  <c r="H22" i="164"/>
  <c r="J22" i="164"/>
  <c r="L22" i="164"/>
  <c r="N22" i="164"/>
  <c r="Q22" i="164"/>
  <c r="S22" i="164"/>
  <c r="U22" i="164"/>
  <c r="W22" i="164"/>
  <c r="Z22" i="164"/>
  <c r="AB22" i="164"/>
  <c r="AD22" i="164"/>
  <c r="AF22" i="164"/>
  <c r="AI22" i="164"/>
  <c r="AK22" i="164"/>
  <c r="AM22" i="164"/>
  <c r="AO22" i="164"/>
  <c r="AR22" i="164"/>
  <c r="AT22" i="164"/>
  <c r="AV22" i="164"/>
  <c r="AX22" i="164"/>
  <c r="BA22" i="164"/>
  <c r="BC22" i="164"/>
  <c r="BE22" i="164"/>
  <c r="BG22" i="164"/>
  <c r="BJ22" i="164"/>
  <c r="BL22" i="164"/>
  <c r="BN22" i="164"/>
  <c r="BP22" i="164"/>
  <c r="BQ22" i="164"/>
  <c r="BR22" i="164"/>
  <c r="BT22" i="164"/>
  <c r="BV22" i="164"/>
  <c r="BX22" i="164"/>
  <c r="H24" i="164"/>
  <c r="J24" i="164"/>
  <c r="L24" i="164"/>
  <c r="N24" i="164"/>
  <c r="Q24" i="164"/>
  <c r="S24" i="164"/>
  <c r="U24" i="164"/>
  <c r="W24" i="164"/>
  <c r="Z24" i="164"/>
  <c r="AB24" i="164"/>
  <c r="AD24" i="164"/>
  <c r="AF24" i="164"/>
  <c r="AI24" i="164"/>
  <c r="AK24" i="164"/>
  <c r="AM24" i="164"/>
  <c r="AO24" i="164"/>
  <c r="AR24" i="164"/>
  <c r="AT24" i="164"/>
  <c r="AV24" i="164"/>
  <c r="AX24" i="164"/>
  <c r="BA24" i="164"/>
  <c r="BC24" i="164"/>
  <c r="BE24" i="164"/>
  <c r="BG24" i="164"/>
  <c r="BJ24" i="164"/>
  <c r="BL24" i="164"/>
  <c r="BN24" i="164"/>
  <c r="BP24" i="164"/>
  <c r="BQ24" i="164"/>
  <c r="BR24" i="164"/>
  <c r="BT24" i="164"/>
  <c r="BV24" i="164"/>
  <c r="BX24" i="164"/>
  <c r="H25" i="164"/>
  <c r="J25" i="164"/>
  <c r="L25" i="164"/>
  <c r="N25" i="164"/>
  <c r="Q25" i="164"/>
  <c r="S25" i="164"/>
  <c r="U25" i="164"/>
  <c r="W25" i="164"/>
  <c r="Z25" i="164"/>
  <c r="AB25" i="164"/>
  <c r="AD25" i="164"/>
  <c r="AF25" i="164"/>
  <c r="AI25" i="164"/>
  <c r="AK25" i="164"/>
  <c r="AM25" i="164"/>
  <c r="AO25" i="164"/>
  <c r="AR25" i="164"/>
  <c r="AT25" i="164"/>
  <c r="AV25" i="164"/>
  <c r="AX25" i="164"/>
  <c r="BA25" i="164"/>
  <c r="BC25" i="164"/>
  <c r="BE25" i="164"/>
  <c r="BG25" i="164"/>
  <c r="BJ25" i="164"/>
  <c r="BL25" i="164"/>
  <c r="BN25" i="164"/>
  <c r="BP25" i="164"/>
  <c r="BQ25" i="164"/>
  <c r="BR25" i="164"/>
  <c r="BT25" i="164"/>
  <c r="BV25" i="164"/>
  <c r="BX25" i="164"/>
  <c r="H26" i="164"/>
  <c r="J26" i="164"/>
  <c r="L26" i="164"/>
  <c r="N26" i="164"/>
  <c r="Q26" i="164"/>
  <c r="S26" i="164"/>
  <c r="U26" i="164"/>
  <c r="W26" i="164"/>
  <c r="Z26" i="164"/>
  <c r="AB26" i="164"/>
  <c r="AD26" i="164"/>
  <c r="AF26" i="164"/>
  <c r="AI26" i="164"/>
  <c r="AK26" i="164"/>
  <c r="AM26" i="164"/>
  <c r="AO26" i="164"/>
  <c r="AR26" i="164"/>
  <c r="AT26" i="164"/>
  <c r="AV26" i="164"/>
  <c r="AX26" i="164"/>
  <c r="BA26" i="164"/>
  <c r="BC26" i="164"/>
  <c r="BE26" i="164"/>
  <c r="BG26" i="164"/>
  <c r="BJ26" i="164"/>
  <c r="BL26" i="164"/>
  <c r="BN26" i="164"/>
  <c r="BP26" i="164"/>
  <c r="BQ26" i="164"/>
  <c r="BR26" i="164"/>
  <c r="BT26" i="164"/>
  <c r="BV26" i="164"/>
  <c r="BX26" i="164"/>
  <c r="H27" i="164"/>
  <c r="J27" i="164"/>
  <c r="L27" i="164"/>
  <c r="N27" i="164"/>
  <c r="Q27" i="164"/>
  <c r="S27" i="164"/>
  <c r="U27" i="164"/>
  <c r="W27" i="164"/>
  <c r="Z27" i="164"/>
  <c r="AB27" i="164"/>
  <c r="AD27" i="164"/>
  <c r="AF27" i="164"/>
  <c r="AI27" i="164"/>
  <c r="AK27" i="164"/>
  <c r="AM27" i="164"/>
  <c r="AO27" i="164"/>
  <c r="AR27" i="164"/>
  <c r="AT27" i="164"/>
  <c r="AV27" i="164"/>
  <c r="AX27" i="164"/>
  <c r="BA27" i="164"/>
  <c r="BC27" i="164"/>
  <c r="BE27" i="164"/>
  <c r="BG27" i="164"/>
  <c r="BJ27" i="164"/>
  <c r="BL27" i="164"/>
  <c r="BN27" i="164"/>
  <c r="BP27" i="164"/>
  <c r="BQ27" i="164"/>
  <c r="BR27" i="164"/>
  <c r="BT27" i="164"/>
  <c r="BV27" i="164"/>
  <c r="BX27" i="164"/>
  <c r="H28" i="164"/>
  <c r="J28" i="164"/>
  <c r="L28" i="164"/>
  <c r="N28" i="164"/>
  <c r="Q28" i="164"/>
  <c r="S28" i="164"/>
  <c r="U28" i="164"/>
  <c r="W28" i="164"/>
  <c r="Z28" i="164"/>
  <c r="AB28" i="164"/>
  <c r="AD28" i="164"/>
  <c r="AF28" i="164"/>
  <c r="AI28" i="164"/>
  <c r="AK28" i="164"/>
  <c r="AM28" i="164"/>
  <c r="AO28" i="164"/>
  <c r="AR28" i="164"/>
  <c r="AT28" i="164"/>
  <c r="AV28" i="164"/>
  <c r="AX28" i="164"/>
  <c r="BA28" i="164"/>
  <c r="BC28" i="164"/>
  <c r="BE28" i="164"/>
  <c r="BG28" i="164"/>
  <c r="BJ28" i="164"/>
  <c r="BL28" i="164"/>
  <c r="BN28" i="164"/>
  <c r="BP28" i="164"/>
  <c r="BQ28" i="164"/>
  <c r="BR28" i="164"/>
  <c r="BT28" i="164"/>
  <c r="BV28" i="164"/>
  <c r="BX28" i="164"/>
  <c r="H30" i="164"/>
  <c r="J30" i="164"/>
  <c r="L30" i="164"/>
  <c r="N30" i="164"/>
  <c r="Q30" i="164"/>
  <c r="S30" i="164"/>
  <c r="U30" i="164"/>
  <c r="W30" i="164"/>
  <c r="Z30" i="164"/>
  <c r="AB30" i="164"/>
  <c r="AD30" i="164"/>
  <c r="AF30" i="164"/>
  <c r="AI30" i="164"/>
  <c r="AK30" i="164"/>
  <c r="AM30" i="164"/>
  <c r="AO30" i="164"/>
  <c r="AR30" i="164"/>
  <c r="AT30" i="164"/>
  <c r="AV30" i="164"/>
  <c r="AX30" i="164"/>
  <c r="BA30" i="164"/>
  <c r="BC30" i="164"/>
  <c r="BE30" i="164"/>
  <c r="BG30" i="164"/>
  <c r="BJ30" i="164"/>
  <c r="BL30" i="164"/>
  <c r="BN30" i="164"/>
  <c r="BP30" i="164"/>
  <c r="BQ30" i="164"/>
  <c r="BR30" i="164"/>
  <c r="BT30" i="164"/>
  <c r="BV30" i="164"/>
  <c r="BX30" i="164"/>
  <c r="H31" i="164"/>
  <c r="J31" i="164"/>
  <c r="L31" i="164"/>
  <c r="N31" i="164"/>
  <c r="Q31" i="164"/>
  <c r="S31" i="164"/>
  <c r="U31" i="164"/>
  <c r="W31" i="164"/>
  <c r="Z31" i="164"/>
  <c r="AB31" i="164"/>
  <c r="AD31" i="164"/>
  <c r="AF31" i="164"/>
  <c r="AI31" i="164"/>
  <c r="AK31" i="164"/>
  <c r="AM31" i="164"/>
  <c r="AO31" i="164"/>
  <c r="AR31" i="164"/>
  <c r="AT31" i="164"/>
  <c r="AV31" i="164"/>
  <c r="AX31" i="164"/>
  <c r="BA31" i="164"/>
  <c r="BC31" i="164"/>
  <c r="BE31" i="164"/>
  <c r="BG31" i="164"/>
  <c r="BJ31" i="164"/>
  <c r="BL31" i="164"/>
  <c r="BN31" i="164"/>
  <c r="BP31" i="164"/>
  <c r="BQ31" i="164"/>
  <c r="BR31" i="164"/>
  <c r="BT31" i="164"/>
  <c r="BV31" i="164"/>
  <c r="BX31" i="164"/>
  <c r="H32" i="164"/>
  <c r="J32" i="164"/>
  <c r="L32" i="164"/>
  <c r="N32" i="164"/>
  <c r="Q32" i="164"/>
  <c r="S32" i="164"/>
  <c r="U32" i="164"/>
  <c r="W32" i="164"/>
  <c r="Z32" i="164"/>
  <c r="AB32" i="164"/>
  <c r="AD32" i="164"/>
  <c r="AF32" i="164"/>
  <c r="AI32" i="164"/>
  <c r="AK32" i="164"/>
  <c r="AM32" i="164"/>
  <c r="AO32" i="164"/>
  <c r="AR32" i="164"/>
  <c r="AT32" i="164"/>
  <c r="AV32" i="164"/>
  <c r="AX32" i="164"/>
  <c r="BA32" i="164"/>
  <c r="BC32" i="164"/>
  <c r="BE32" i="164"/>
  <c r="BG32" i="164"/>
  <c r="BJ32" i="164"/>
  <c r="BL32" i="164"/>
  <c r="BN32" i="164"/>
  <c r="BP32" i="164"/>
  <c r="BQ32" i="164"/>
  <c r="BR32" i="164"/>
  <c r="BT32" i="164"/>
  <c r="BV32" i="164"/>
  <c r="BX32" i="164"/>
  <c r="H33" i="164"/>
  <c r="J33" i="164"/>
  <c r="L33" i="164"/>
  <c r="N33" i="164"/>
  <c r="Q33" i="164"/>
  <c r="S33" i="164"/>
  <c r="U33" i="164"/>
  <c r="W33" i="164"/>
  <c r="Z33" i="164"/>
  <c r="AB33" i="164"/>
  <c r="AD33" i="164"/>
  <c r="AF33" i="164"/>
  <c r="AI33" i="164"/>
  <c r="AK33" i="164"/>
  <c r="AM33" i="164"/>
  <c r="AO33" i="164"/>
  <c r="AR33" i="164"/>
  <c r="AT33" i="164"/>
  <c r="AV33" i="164"/>
  <c r="AX33" i="164"/>
  <c r="BA33" i="164"/>
  <c r="BC33" i="164"/>
  <c r="BE33" i="164"/>
  <c r="BG33" i="164"/>
  <c r="BJ33" i="164"/>
  <c r="BL33" i="164"/>
  <c r="BN33" i="164"/>
  <c r="BP33" i="164"/>
  <c r="BQ33" i="164"/>
  <c r="BR33" i="164"/>
  <c r="BT33" i="164"/>
  <c r="BV33" i="164"/>
  <c r="BX33" i="164"/>
  <c r="H34" i="164"/>
  <c r="J34" i="164"/>
  <c r="L34" i="164"/>
  <c r="N34" i="164"/>
  <c r="Q34" i="164"/>
  <c r="S34" i="164"/>
  <c r="U34" i="164"/>
  <c r="W34" i="164"/>
  <c r="Z34" i="164"/>
  <c r="AB34" i="164"/>
  <c r="AD34" i="164"/>
  <c r="AF34" i="164"/>
  <c r="AI34" i="164"/>
  <c r="AK34" i="164"/>
  <c r="AM34" i="164"/>
  <c r="AO34" i="164"/>
  <c r="AR34" i="164"/>
  <c r="AT34" i="164"/>
  <c r="AV34" i="164"/>
  <c r="AX34" i="164"/>
  <c r="BA34" i="164"/>
  <c r="BC34" i="164"/>
  <c r="BE34" i="164"/>
  <c r="BG34" i="164"/>
  <c r="BJ34" i="164"/>
  <c r="BL34" i="164"/>
  <c r="BN34" i="164"/>
  <c r="BP34" i="164"/>
  <c r="BQ34" i="164"/>
  <c r="BR34" i="164"/>
  <c r="BT34" i="164"/>
  <c r="BV34" i="164"/>
  <c r="BX34" i="164"/>
  <c r="H36" i="164"/>
  <c r="J36" i="164"/>
  <c r="L36" i="164"/>
  <c r="N36" i="164"/>
  <c r="Q36" i="164"/>
  <c r="S36" i="164"/>
  <c r="U36" i="164"/>
  <c r="W36" i="164"/>
  <c r="Z36" i="164"/>
  <c r="AB36" i="164"/>
  <c r="AD36" i="164"/>
  <c r="AF36" i="164"/>
  <c r="AI36" i="164"/>
  <c r="AK36" i="164"/>
  <c r="AM36" i="164"/>
  <c r="AO36" i="164"/>
  <c r="AR36" i="164"/>
  <c r="AT36" i="164"/>
  <c r="AV36" i="164"/>
  <c r="AX36" i="164"/>
  <c r="BA36" i="164"/>
  <c r="BC36" i="164"/>
  <c r="BE36" i="164"/>
  <c r="BG36" i="164"/>
  <c r="BJ36" i="164"/>
  <c r="BL36" i="164"/>
  <c r="BN36" i="164"/>
  <c r="BP36" i="164"/>
  <c r="BQ36" i="164"/>
  <c r="BR36" i="164"/>
  <c r="BT36" i="164"/>
  <c r="BV36" i="164"/>
  <c r="BX36" i="164"/>
  <c r="H37" i="164"/>
  <c r="J37" i="164"/>
  <c r="L37" i="164"/>
  <c r="N37" i="164"/>
  <c r="Q37" i="164"/>
  <c r="S37" i="164"/>
  <c r="U37" i="164"/>
  <c r="W37" i="164"/>
  <c r="Z37" i="164"/>
  <c r="AB37" i="164"/>
  <c r="AD37" i="164"/>
  <c r="AF37" i="164"/>
  <c r="AI37" i="164"/>
  <c r="AK37" i="164"/>
  <c r="AM37" i="164"/>
  <c r="AO37" i="164"/>
  <c r="AR37" i="164"/>
  <c r="AT37" i="164"/>
  <c r="AV37" i="164"/>
  <c r="AX37" i="164"/>
  <c r="BA37" i="164"/>
  <c r="BC37" i="164"/>
  <c r="BE37" i="164"/>
  <c r="BG37" i="164"/>
  <c r="BJ37" i="164"/>
  <c r="BL37" i="164"/>
  <c r="BN37" i="164"/>
  <c r="BP37" i="164"/>
  <c r="BQ37" i="164"/>
  <c r="BR37" i="164"/>
  <c r="BT37" i="164"/>
  <c r="BV37" i="164"/>
  <c r="BX37" i="164"/>
  <c r="H38" i="164"/>
  <c r="J38" i="164"/>
  <c r="L38" i="164"/>
  <c r="N38" i="164"/>
  <c r="Q38" i="164"/>
  <c r="S38" i="164"/>
  <c r="U38" i="164"/>
  <c r="W38" i="164"/>
  <c r="Z38" i="164"/>
  <c r="AB38" i="164"/>
  <c r="AD38" i="164"/>
  <c r="AF38" i="164"/>
  <c r="AI38" i="164"/>
  <c r="AK38" i="164"/>
  <c r="AM38" i="164"/>
  <c r="AO38" i="164"/>
  <c r="AR38" i="164"/>
  <c r="AT38" i="164"/>
  <c r="AV38" i="164"/>
  <c r="AX38" i="164"/>
  <c r="BA38" i="164"/>
  <c r="BC38" i="164"/>
  <c r="BE38" i="164"/>
  <c r="BG38" i="164"/>
  <c r="BJ38" i="164"/>
  <c r="BL38" i="164"/>
  <c r="BN38" i="164"/>
  <c r="BP38" i="164"/>
  <c r="BQ38" i="164"/>
  <c r="BR38" i="164"/>
  <c r="BT38" i="164"/>
  <c r="BV38" i="164"/>
  <c r="BX38" i="164"/>
  <c r="H39" i="164"/>
  <c r="J39" i="164"/>
  <c r="L39" i="164"/>
  <c r="N39" i="164"/>
  <c r="Q39" i="164"/>
  <c r="S39" i="164"/>
  <c r="U39" i="164"/>
  <c r="W39" i="164"/>
  <c r="Z39" i="164"/>
  <c r="AB39" i="164"/>
  <c r="AD39" i="164"/>
  <c r="AF39" i="164"/>
  <c r="AI39" i="164"/>
  <c r="AK39" i="164"/>
  <c r="AM39" i="164"/>
  <c r="AO39" i="164"/>
  <c r="AR39" i="164"/>
  <c r="AT39" i="164"/>
  <c r="AV39" i="164"/>
  <c r="AX39" i="164"/>
  <c r="BA39" i="164"/>
  <c r="BC39" i="164"/>
  <c r="BE39" i="164"/>
  <c r="BG39" i="164"/>
  <c r="BJ39" i="164"/>
  <c r="BL39" i="164"/>
  <c r="BN39" i="164"/>
  <c r="BP39" i="164"/>
  <c r="BQ39" i="164"/>
  <c r="BR39" i="164"/>
  <c r="BT39" i="164"/>
  <c r="BV39" i="164"/>
  <c r="BX39" i="164"/>
  <c r="H40" i="164"/>
  <c r="J40" i="164"/>
  <c r="L40" i="164"/>
  <c r="N40" i="164"/>
  <c r="Q40" i="164"/>
  <c r="S40" i="164"/>
  <c r="U40" i="164"/>
  <c r="W40" i="164"/>
  <c r="Z40" i="164"/>
  <c r="AB40" i="164"/>
  <c r="AD40" i="164"/>
  <c r="AF40" i="164"/>
  <c r="AI40" i="164"/>
  <c r="AK40" i="164"/>
  <c r="AM40" i="164"/>
  <c r="AO40" i="164"/>
  <c r="AR40" i="164"/>
  <c r="AT40" i="164"/>
  <c r="AV40" i="164"/>
  <c r="AX40" i="164"/>
  <c r="BA40" i="164"/>
  <c r="BC40" i="164"/>
  <c r="BE40" i="164"/>
  <c r="BG40" i="164"/>
  <c r="BJ40" i="164"/>
  <c r="BL40" i="164"/>
  <c r="BN40" i="164"/>
  <c r="BP40" i="164"/>
  <c r="BQ40" i="164"/>
  <c r="BR40" i="164"/>
  <c r="BT40" i="164"/>
  <c r="BV40" i="164"/>
  <c r="BX40" i="164"/>
  <c r="H42" i="164"/>
  <c r="J42" i="164"/>
  <c r="L42" i="164"/>
  <c r="N42" i="164"/>
  <c r="Q42" i="164"/>
  <c r="S42" i="164"/>
  <c r="U42" i="164"/>
  <c r="W42" i="164"/>
  <c r="Z42" i="164"/>
  <c r="AB42" i="164"/>
  <c r="AD42" i="164"/>
  <c r="AF42" i="164"/>
  <c r="AI42" i="164"/>
  <c r="AK42" i="164"/>
  <c r="AM42" i="164"/>
  <c r="AO42" i="164"/>
  <c r="AR42" i="164"/>
  <c r="AT42" i="164"/>
  <c r="AV42" i="164"/>
  <c r="AX42" i="164"/>
  <c r="BA42" i="164"/>
  <c r="BC42" i="164"/>
  <c r="BE42" i="164"/>
  <c r="BG42" i="164"/>
  <c r="BJ42" i="164"/>
  <c r="BL42" i="164"/>
  <c r="BN42" i="164"/>
  <c r="BP42" i="164"/>
  <c r="BQ42" i="164"/>
  <c r="BR42" i="164"/>
  <c r="BT42" i="164"/>
  <c r="BV42" i="164"/>
  <c r="BX42" i="164"/>
  <c r="H43" i="164"/>
  <c r="J43" i="164"/>
  <c r="L43" i="164"/>
  <c r="N43" i="164"/>
  <c r="Q43" i="164"/>
  <c r="S43" i="164"/>
  <c r="U43" i="164"/>
  <c r="W43" i="164"/>
  <c r="Z43" i="164"/>
  <c r="AB43" i="164"/>
  <c r="AD43" i="164"/>
  <c r="AF43" i="164"/>
  <c r="AI43" i="164"/>
  <c r="AK43" i="164"/>
  <c r="AM43" i="164"/>
  <c r="AO43" i="164"/>
  <c r="AR43" i="164"/>
  <c r="AT43" i="164"/>
  <c r="AV43" i="164"/>
  <c r="AX43" i="164"/>
  <c r="BA43" i="164"/>
  <c r="BC43" i="164"/>
  <c r="BE43" i="164"/>
  <c r="BG43" i="164"/>
  <c r="BJ43" i="164"/>
  <c r="BL43" i="164"/>
  <c r="BN43" i="164"/>
  <c r="BP43" i="164"/>
  <c r="BQ43" i="164"/>
  <c r="BR43" i="164"/>
  <c r="BT43" i="164"/>
  <c r="BV43" i="164"/>
  <c r="BX43" i="164"/>
  <c r="H44" i="164"/>
  <c r="J44" i="164"/>
  <c r="L44" i="164"/>
  <c r="N44" i="164"/>
  <c r="Q44" i="164"/>
  <c r="S44" i="164"/>
  <c r="U44" i="164"/>
  <c r="W44" i="164"/>
  <c r="Z44" i="164"/>
  <c r="AB44" i="164"/>
  <c r="AD44" i="164"/>
  <c r="AF44" i="164"/>
  <c r="AI44" i="164"/>
  <c r="AK44" i="164"/>
  <c r="AM44" i="164"/>
  <c r="AO44" i="164"/>
  <c r="AR44" i="164"/>
  <c r="AT44" i="164"/>
  <c r="AV44" i="164"/>
  <c r="AX44" i="164"/>
  <c r="BA44" i="164"/>
  <c r="BC44" i="164"/>
  <c r="BE44" i="164"/>
  <c r="BG44" i="164"/>
  <c r="BJ44" i="164"/>
  <c r="BL44" i="164"/>
  <c r="BN44" i="164"/>
  <c r="BP44" i="164"/>
  <c r="BQ44" i="164"/>
  <c r="BR44" i="164"/>
  <c r="BT44" i="164"/>
  <c r="BV44" i="164"/>
  <c r="BX44" i="164"/>
  <c r="H45" i="164"/>
  <c r="J45" i="164"/>
  <c r="L45" i="164"/>
  <c r="N45" i="164"/>
  <c r="Q45" i="164"/>
  <c r="S45" i="164"/>
  <c r="U45" i="164"/>
  <c r="W45" i="164"/>
  <c r="Z45" i="164"/>
  <c r="AB45" i="164"/>
  <c r="AD45" i="164"/>
  <c r="AF45" i="164"/>
  <c r="AI45" i="164"/>
  <c r="AK45" i="164"/>
  <c r="AM45" i="164"/>
  <c r="AO45" i="164"/>
  <c r="AR45" i="164"/>
  <c r="AT45" i="164"/>
  <c r="AV45" i="164"/>
  <c r="AX45" i="164"/>
  <c r="BA45" i="164"/>
  <c r="BC45" i="164"/>
  <c r="BE45" i="164"/>
  <c r="BG45" i="164"/>
  <c r="BJ45" i="164"/>
  <c r="BL45" i="164"/>
  <c r="BN45" i="164"/>
  <c r="BP45" i="164"/>
  <c r="BQ45" i="164"/>
  <c r="BR45" i="164"/>
  <c r="BT45" i="164"/>
  <c r="BV45" i="164"/>
  <c r="BX45" i="164"/>
  <c r="H46" i="164"/>
  <c r="J46" i="164"/>
  <c r="L46" i="164"/>
  <c r="N46" i="164"/>
  <c r="Q46" i="164"/>
  <c r="S46" i="164"/>
  <c r="U46" i="164"/>
  <c r="W46" i="164"/>
  <c r="Z46" i="164"/>
  <c r="AB46" i="164"/>
  <c r="AD46" i="164"/>
  <c r="AF46" i="164"/>
  <c r="AI46" i="164"/>
  <c r="AK46" i="164"/>
  <c r="AM46" i="164"/>
  <c r="AO46" i="164"/>
  <c r="AR46" i="164"/>
  <c r="AT46" i="164"/>
  <c r="AV46" i="164"/>
  <c r="AX46" i="164"/>
  <c r="BA46" i="164"/>
  <c r="BC46" i="164"/>
  <c r="BE46" i="164"/>
  <c r="BG46" i="164"/>
  <c r="BJ46" i="164"/>
  <c r="BL46" i="164"/>
  <c r="BN46" i="164"/>
  <c r="BP46" i="164"/>
  <c r="BQ46" i="164"/>
  <c r="BR46" i="164"/>
  <c r="BT46" i="164"/>
  <c r="BV46" i="164"/>
  <c r="BX46" i="164"/>
  <c r="H48" i="164"/>
  <c r="J48" i="164"/>
  <c r="L48" i="164"/>
  <c r="N48" i="164"/>
  <c r="Q48" i="164"/>
  <c r="S48" i="164"/>
  <c r="U48" i="164"/>
  <c r="W48" i="164"/>
  <c r="Z48" i="164"/>
  <c r="AB48" i="164"/>
  <c r="AD48" i="164"/>
  <c r="AF48" i="164"/>
  <c r="AI48" i="164"/>
  <c r="AK48" i="164"/>
  <c r="AM48" i="164"/>
  <c r="AO48" i="164"/>
  <c r="AR48" i="164"/>
  <c r="AT48" i="164"/>
  <c r="AV48" i="164"/>
  <c r="AX48" i="164"/>
  <c r="BA48" i="164"/>
  <c r="BC48" i="164"/>
  <c r="BE48" i="164"/>
  <c r="BG48" i="164"/>
  <c r="BJ48" i="164"/>
  <c r="BL48" i="164"/>
  <c r="BN48" i="164"/>
  <c r="BP48" i="164"/>
  <c r="BQ48" i="164"/>
  <c r="BR48" i="164"/>
  <c r="BT48" i="164"/>
  <c r="BV48" i="164"/>
  <c r="BX48" i="164"/>
  <c r="H49" i="164"/>
  <c r="J49" i="164"/>
  <c r="L49" i="164"/>
  <c r="N49" i="164"/>
  <c r="Q49" i="164"/>
  <c r="S49" i="164"/>
  <c r="U49" i="164"/>
  <c r="W49" i="164"/>
  <c r="Z49" i="164"/>
  <c r="AB49" i="164"/>
  <c r="AD49" i="164"/>
  <c r="AF49" i="164"/>
  <c r="AI49" i="164"/>
  <c r="AK49" i="164"/>
  <c r="AM49" i="164"/>
  <c r="AO49" i="164"/>
  <c r="AR49" i="164"/>
  <c r="AT49" i="164"/>
  <c r="AV49" i="164"/>
  <c r="AX49" i="164"/>
  <c r="BA49" i="164"/>
  <c r="BC49" i="164"/>
  <c r="BE49" i="164"/>
  <c r="BG49" i="164"/>
  <c r="BJ49" i="164"/>
  <c r="BL49" i="164"/>
  <c r="BN49" i="164"/>
  <c r="BP49" i="164"/>
  <c r="BQ49" i="164"/>
  <c r="BR49" i="164"/>
  <c r="BT49" i="164"/>
  <c r="BV49" i="164"/>
  <c r="BX49" i="164"/>
  <c r="H50" i="164"/>
  <c r="J50" i="164"/>
  <c r="L50" i="164"/>
  <c r="N50" i="164"/>
  <c r="Q50" i="164"/>
  <c r="S50" i="164"/>
  <c r="U50" i="164"/>
  <c r="W50" i="164"/>
  <c r="Z50" i="164"/>
  <c r="AB50" i="164"/>
  <c r="AD50" i="164"/>
  <c r="AF50" i="164"/>
  <c r="AI50" i="164"/>
  <c r="AK50" i="164"/>
  <c r="AM50" i="164"/>
  <c r="AO50" i="164"/>
  <c r="AR50" i="164"/>
  <c r="AT50" i="164"/>
  <c r="AV50" i="164"/>
  <c r="AX50" i="164"/>
  <c r="BA50" i="164"/>
  <c r="BC50" i="164"/>
  <c r="BE50" i="164"/>
  <c r="BG50" i="164"/>
  <c r="BJ50" i="164"/>
  <c r="BL50" i="164"/>
  <c r="BN50" i="164"/>
  <c r="BP50" i="164"/>
  <c r="BQ50" i="164"/>
  <c r="BR50" i="164"/>
  <c r="BT50" i="164"/>
  <c r="BV50" i="164"/>
  <c r="BX50" i="164"/>
  <c r="H51" i="164"/>
  <c r="J51" i="164"/>
  <c r="L51" i="164"/>
  <c r="N51" i="164"/>
  <c r="Q51" i="164"/>
  <c r="S51" i="164"/>
  <c r="U51" i="164"/>
  <c r="W51" i="164"/>
  <c r="Z51" i="164"/>
  <c r="AB51" i="164"/>
  <c r="AD51" i="164"/>
  <c r="AF51" i="164"/>
  <c r="AI51" i="164"/>
  <c r="AK51" i="164"/>
  <c r="AM51" i="164"/>
  <c r="AO51" i="164"/>
  <c r="AR51" i="164"/>
  <c r="AT51" i="164"/>
  <c r="AV51" i="164"/>
  <c r="AX51" i="164"/>
  <c r="BA51" i="164"/>
  <c r="BC51" i="164"/>
  <c r="BE51" i="164"/>
  <c r="BG51" i="164"/>
  <c r="BJ51" i="164"/>
  <c r="BL51" i="164"/>
  <c r="BN51" i="164"/>
  <c r="BP51" i="164"/>
  <c r="BQ51" i="164"/>
  <c r="BR51" i="164"/>
  <c r="BT51" i="164"/>
  <c r="BV51" i="164"/>
  <c r="BX51" i="164"/>
  <c r="H52" i="164"/>
  <c r="J52" i="164"/>
  <c r="L52" i="164"/>
  <c r="N52" i="164"/>
  <c r="Q52" i="164"/>
  <c r="S52" i="164"/>
  <c r="U52" i="164"/>
  <c r="W52" i="164"/>
  <c r="Z52" i="164"/>
  <c r="AB52" i="164"/>
  <c r="AD52" i="164"/>
  <c r="AF52" i="164"/>
  <c r="AI52" i="164"/>
  <c r="AK52" i="164"/>
  <c r="AM52" i="164"/>
  <c r="AO52" i="164"/>
  <c r="AR52" i="164"/>
  <c r="AT52" i="164"/>
  <c r="AV52" i="164"/>
  <c r="AX52" i="164"/>
  <c r="BA52" i="164"/>
  <c r="BC52" i="164"/>
  <c r="BE52" i="164"/>
  <c r="BG52" i="164"/>
  <c r="BJ52" i="164"/>
  <c r="BL52" i="164"/>
  <c r="BN52" i="164"/>
  <c r="BP52" i="164"/>
  <c r="BQ52" i="164"/>
  <c r="BR52" i="164"/>
  <c r="BT52" i="164"/>
  <c r="BV52" i="164"/>
  <c r="BX52" i="164"/>
  <c r="H54" i="164"/>
  <c r="J54" i="164"/>
  <c r="L54" i="164"/>
  <c r="N54" i="164"/>
  <c r="Q54" i="164"/>
  <c r="S54" i="164"/>
  <c r="U54" i="164"/>
  <c r="W54" i="164"/>
  <c r="Z54" i="164"/>
  <c r="AB54" i="164"/>
  <c r="AD54" i="164"/>
  <c r="AF54" i="164"/>
  <c r="AI54" i="164"/>
  <c r="AK54" i="164"/>
  <c r="AM54" i="164"/>
  <c r="AO54" i="164"/>
  <c r="AR54" i="164"/>
  <c r="AT54" i="164"/>
  <c r="AV54" i="164"/>
  <c r="AX54" i="164"/>
  <c r="BA54" i="164"/>
  <c r="BC54" i="164"/>
  <c r="BE54" i="164"/>
  <c r="BG54" i="164"/>
  <c r="BJ54" i="164"/>
  <c r="BL54" i="164"/>
  <c r="BN54" i="164"/>
  <c r="BP54" i="164"/>
  <c r="BQ54" i="164"/>
  <c r="BR54" i="164"/>
  <c r="BT54" i="164"/>
  <c r="BV54" i="164"/>
  <c r="BX54" i="164"/>
  <c r="H55" i="164"/>
  <c r="J55" i="164"/>
  <c r="L55" i="164"/>
  <c r="N55" i="164"/>
  <c r="Q55" i="164"/>
  <c r="S55" i="164"/>
  <c r="U55" i="164"/>
  <c r="W55" i="164"/>
  <c r="Z55" i="164"/>
  <c r="AB55" i="164"/>
  <c r="AD55" i="164"/>
  <c r="AF55" i="164"/>
  <c r="AI55" i="164"/>
  <c r="AK55" i="164"/>
  <c r="AM55" i="164"/>
  <c r="AO55" i="164"/>
  <c r="AR55" i="164"/>
  <c r="AT55" i="164"/>
  <c r="AV55" i="164"/>
  <c r="AX55" i="164"/>
  <c r="BA55" i="164"/>
  <c r="BC55" i="164"/>
  <c r="BE55" i="164"/>
  <c r="BG55" i="164"/>
  <c r="BJ55" i="164"/>
  <c r="BL55" i="164"/>
  <c r="BN55" i="164"/>
  <c r="BP55" i="164"/>
  <c r="BQ55" i="164"/>
  <c r="BR55" i="164"/>
  <c r="BT55" i="164"/>
  <c r="BV55" i="164"/>
  <c r="BX55" i="164"/>
  <c r="H56" i="164"/>
  <c r="J56" i="164"/>
  <c r="L56" i="164"/>
  <c r="N56" i="164"/>
  <c r="Q56" i="164"/>
  <c r="S56" i="164"/>
  <c r="U56" i="164"/>
  <c r="W56" i="164"/>
  <c r="Z56" i="164"/>
  <c r="AB56" i="164"/>
  <c r="AD56" i="164"/>
  <c r="AF56" i="164"/>
  <c r="AI56" i="164"/>
  <c r="AK56" i="164"/>
  <c r="AM56" i="164"/>
  <c r="AO56" i="164"/>
  <c r="AR56" i="164"/>
  <c r="AT56" i="164"/>
  <c r="AV56" i="164"/>
  <c r="AX56" i="164"/>
  <c r="BA56" i="164"/>
  <c r="BC56" i="164"/>
  <c r="BE56" i="164"/>
  <c r="BG56" i="164"/>
  <c r="BJ56" i="164"/>
  <c r="BL56" i="164"/>
  <c r="BN56" i="164"/>
  <c r="BP56" i="164"/>
  <c r="BQ56" i="164"/>
  <c r="BR56" i="164"/>
  <c r="BT56" i="164"/>
  <c r="BV56" i="164"/>
  <c r="BX56" i="164"/>
  <c r="H57" i="164"/>
  <c r="J57" i="164"/>
  <c r="L57" i="164"/>
  <c r="N57" i="164"/>
  <c r="Q57" i="164"/>
  <c r="S57" i="164"/>
  <c r="U57" i="164"/>
  <c r="W57" i="164"/>
  <c r="Z57" i="164"/>
  <c r="AB57" i="164"/>
  <c r="AD57" i="164"/>
  <c r="AF57" i="164"/>
  <c r="AI57" i="164"/>
  <c r="AK57" i="164"/>
  <c r="AM57" i="164"/>
  <c r="AO57" i="164"/>
  <c r="AR57" i="164"/>
  <c r="AT57" i="164"/>
  <c r="AV57" i="164"/>
  <c r="AX57" i="164"/>
  <c r="BA57" i="164"/>
  <c r="BC57" i="164"/>
  <c r="BE57" i="164"/>
  <c r="BG57" i="164"/>
  <c r="BJ57" i="164"/>
  <c r="BL57" i="164"/>
  <c r="BN57" i="164"/>
  <c r="BP57" i="164"/>
  <c r="BQ57" i="164"/>
  <c r="BR57" i="164"/>
  <c r="BT57" i="164"/>
  <c r="BV57" i="164"/>
  <c r="BX57" i="164"/>
  <c r="H58" i="164"/>
  <c r="J58" i="164"/>
  <c r="L58" i="164"/>
  <c r="N58" i="164"/>
  <c r="Q58" i="164"/>
  <c r="S58" i="164"/>
  <c r="U58" i="164"/>
  <c r="W58" i="164"/>
  <c r="Z58" i="164"/>
  <c r="AB58" i="164"/>
  <c r="AD58" i="164"/>
  <c r="AF58" i="164"/>
  <c r="AI58" i="164"/>
  <c r="AK58" i="164"/>
  <c r="AM58" i="164"/>
  <c r="AO58" i="164"/>
  <c r="AR58" i="164"/>
  <c r="AT58" i="164"/>
  <c r="AV58" i="164"/>
  <c r="AX58" i="164"/>
  <c r="BA58" i="164"/>
  <c r="BC58" i="164"/>
  <c r="BE58" i="164"/>
  <c r="BG58" i="164"/>
  <c r="BJ58" i="164"/>
  <c r="BL58" i="164"/>
  <c r="BN58" i="164"/>
  <c r="BP58" i="164"/>
  <c r="BQ58" i="164"/>
  <c r="BR58" i="164"/>
  <c r="BT58" i="164"/>
  <c r="BV58" i="164"/>
  <c r="BX58" i="164"/>
  <c r="H60" i="164"/>
  <c r="J60" i="164"/>
  <c r="L60" i="164"/>
  <c r="N60" i="164"/>
  <c r="Q60" i="164"/>
  <c r="S60" i="164"/>
  <c r="U60" i="164"/>
  <c r="W60" i="164"/>
  <c r="Z60" i="164"/>
  <c r="AB60" i="164"/>
  <c r="AD60" i="164"/>
  <c r="AF60" i="164"/>
  <c r="AI60" i="164"/>
  <c r="AK60" i="164"/>
  <c r="AM60" i="164"/>
  <c r="AO60" i="164"/>
  <c r="AR60" i="164"/>
  <c r="AT60" i="164"/>
  <c r="AV60" i="164"/>
  <c r="AX60" i="164"/>
  <c r="BA60" i="164"/>
  <c r="BC60" i="164"/>
  <c r="BE60" i="164"/>
  <c r="BG60" i="164"/>
  <c r="BJ60" i="164"/>
  <c r="BL60" i="164"/>
  <c r="BN60" i="164"/>
  <c r="BP60" i="164"/>
  <c r="BQ60" i="164"/>
  <c r="BR60" i="164"/>
  <c r="BT60" i="164"/>
  <c r="BV60" i="164"/>
  <c r="BX60" i="164"/>
  <c r="H61" i="164"/>
  <c r="J61" i="164"/>
  <c r="L61" i="164"/>
  <c r="N61" i="164"/>
  <c r="Q61" i="164"/>
  <c r="S61" i="164"/>
  <c r="U61" i="164"/>
  <c r="W61" i="164"/>
  <c r="Z61" i="164"/>
  <c r="AB61" i="164"/>
  <c r="AD61" i="164"/>
  <c r="AF61" i="164"/>
  <c r="AI61" i="164"/>
  <c r="AK61" i="164"/>
  <c r="AM61" i="164"/>
  <c r="AO61" i="164"/>
  <c r="AR61" i="164"/>
  <c r="AT61" i="164"/>
  <c r="AV61" i="164"/>
  <c r="AX61" i="164"/>
  <c r="BA61" i="164"/>
  <c r="BC61" i="164"/>
  <c r="BE61" i="164"/>
  <c r="BG61" i="164"/>
  <c r="BJ61" i="164"/>
  <c r="BL61" i="164"/>
  <c r="BN61" i="164"/>
  <c r="BP61" i="164"/>
  <c r="BQ61" i="164"/>
  <c r="BR61" i="164"/>
  <c r="BT61" i="164"/>
  <c r="BV61" i="164"/>
  <c r="BX61" i="164"/>
  <c r="H62" i="164"/>
  <c r="J62" i="164"/>
  <c r="L62" i="164"/>
  <c r="N62" i="164"/>
  <c r="Q62" i="164"/>
  <c r="S62" i="164"/>
  <c r="U62" i="164"/>
  <c r="W62" i="164"/>
  <c r="Z62" i="164"/>
  <c r="AB62" i="164"/>
  <c r="AD62" i="164"/>
  <c r="AF62" i="164"/>
  <c r="AI62" i="164"/>
  <c r="AK62" i="164"/>
  <c r="AM62" i="164"/>
  <c r="AO62" i="164"/>
  <c r="AR62" i="164"/>
  <c r="AT62" i="164"/>
  <c r="AV62" i="164"/>
  <c r="AX62" i="164"/>
  <c r="BA62" i="164"/>
  <c r="BC62" i="164"/>
  <c r="BE62" i="164"/>
  <c r="BG62" i="164"/>
  <c r="BJ62" i="164"/>
  <c r="BL62" i="164"/>
  <c r="BN62" i="164"/>
  <c r="BP62" i="164"/>
  <c r="BQ62" i="164"/>
  <c r="BR62" i="164"/>
  <c r="BT62" i="164"/>
  <c r="BV62" i="164"/>
  <c r="BX62" i="164"/>
  <c r="H63" i="164"/>
  <c r="J63" i="164"/>
  <c r="L63" i="164"/>
  <c r="N63" i="164"/>
  <c r="Q63" i="164"/>
  <c r="S63" i="164"/>
  <c r="U63" i="164"/>
  <c r="W63" i="164"/>
  <c r="Z63" i="164"/>
  <c r="AB63" i="164"/>
  <c r="AD63" i="164"/>
  <c r="AF63" i="164"/>
  <c r="AI63" i="164"/>
  <c r="AK63" i="164"/>
  <c r="AM63" i="164"/>
  <c r="AO63" i="164"/>
  <c r="AR63" i="164"/>
  <c r="AT63" i="164"/>
  <c r="AV63" i="164"/>
  <c r="AX63" i="164"/>
  <c r="BA63" i="164"/>
  <c r="BC63" i="164"/>
  <c r="BE63" i="164"/>
  <c r="BG63" i="164"/>
  <c r="BJ63" i="164"/>
  <c r="BL63" i="164"/>
  <c r="BN63" i="164"/>
  <c r="BP63" i="164"/>
  <c r="BQ63" i="164"/>
  <c r="BR63" i="164"/>
  <c r="BT63" i="164"/>
  <c r="BV63" i="164"/>
  <c r="BX63" i="164"/>
  <c r="H64" i="164"/>
  <c r="J64" i="164"/>
  <c r="L64" i="164"/>
  <c r="N64" i="164"/>
  <c r="Q64" i="164"/>
  <c r="S64" i="164"/>
  <c r="U64" i="164"/>
  <c r="W64" i="164"/>
  <c r="Z64" i="164"/>
  <c r="AB64" i="164"/>
  <c r="AD64" i="164"/>
  <c r="AF64" i="164"/>
  <c r="AI64" i="164"/>
  <c r="AK64" i="164"/>
  <c r="AM64" i="164"/>
  <c r="AO64" i="164"/>
  <c r="AR64" i="164"/>
  <c r="AT64" i="164"/>
  <c r="AV64" i="164"/>
  <c r="AX64" i="164"/>
  <c r="BA64" i="164"/>
  <c r="BC64" i="164"/>
  <c r="BE64" i="164"/>
  <c r="BG64" i="164"/>
  <c r="BJ64" i="164"/>
  <c r="BL64" i="164"/>
  <c r="BN64" i="164"/>
  <c r="BP64" i="164"/>
  <c r="BQ64" i="164"/>
  <c r="BR64" i="164"/>
  <c r="BT64" i="164"/>
  <c r="BV64" i="164"/>
  <c r="BX64" i="164"/>
  <c r="H66" i="164"/>
  <c r="J66" i="164"/>
  <c r="L66" i="164"/>
  <c r="N66" i="164"/>
  <c r="Q66" i="164"/>
  <c r="S66" i="164"/>
  <c r="U66" i="164"/>
  <c r="W66" i="164"/>
  <c r="Z66" i="164"/>
  <c r="AB66" i="164"/>
  <c r="AD66" i="164"/>
  <c r="AF66" i="164"/>
  <c r="AI66" i="164"/>
  <c r="AK66" i="164"/>
  <c r="AM66" i="164"/>
  <c r="AO66" i="164"/>
  <c r="AR66" i="164"/>
  <c r="AT66" i="164"/>
  <c r="AV66" i="164"/>
  <c r="AX66" i="164"/>
  <c r="BA66" i="164"/>
  <c r="BC66" i="164"/>
  <c r="BE66" i="164"/>
  <c r="BG66" i="164"/>
  <c r="BJ66" i="164"/>
  <c r="BL66" i="164"/>
  <c r="BN66" i="164"/>
  <c r="BP66" i="164"/>
  <c r="BQ66" i="164"/>
  <c r="BR66" i="164"/>
  <c r="BT66" i="164"/>
  <c r="BV66" i="164"/>
  <c r="BX66" i="164"/>
  <c r="H67" i="164"/>
  <c r="J67" i="164"/>
  <c r="L67" i="164"/>
  <c r="N67" i="164"/>
  <c r="Q67" i="164"/>
  <c r="S67" i="164"/>
  <c r="U67" i="164"/>
  <c r="W67" i="164"/>
  <c r="Z67" i="164"/>
  <c r="AB67" i="164"/>
  <c r="AD67" i="164"/>
  <c r="AF67" i="164"/>
  <c r="AI67" i="164"/>
  <c r="AK67" i="164"/>
  <c r="AM67" i="164"/>
  <c r="AO67" i="164"/>
  <c r="AR67" i="164"/>
  <c r="AT67" i="164"/>
  <c r="AV67" i="164"/>
  <c r="AX67" i="164"/>
  <c r="BA67" i="164"/>
  <c r="BC67" i="164"/>
  <c r="BE67" i="164"/>
  <c r="BG67" i="164"/>
  <c r="BJ67" i="164"/>
  <c r="BL67" i="164"/>
  <c r="BN67" i="164"/>
  <c r="BP67" i="164"/>
  <c r="BQ67" i="164"/>
  <c r="BR67" i="164"/>
  <c r="BT67" i="164"/>
  <c r="BV67" i="164"/>
  <c r="BX67" i="164"/>
  <c r="H68" i="164"/>
  <c r="J68" i="164"/>
  <c r="L68" i="164"/>
  <c r="N68" i="164"/>
  <c r="Q68" i="164"/>
  <c r="S68" i="164"/>
  <c r="U68" i="164"/>
  <c r="W68" i="164"/>
  <c r="Z68" i="164"/>
  <c r="AB68" i="164"/>
  <c r="AD68" i="164"/>
  <c r="AF68" i="164"/>
  <c r="AI68" i="164"/>
  <c r="AK68" i="164"/>
  <c r="AM68" i="164"/>
  <c r="AO68" i="164"/>
  <c r="AR68" i="164"/>
  <c r="AT68" i="164"/>
  <c r="AV68" i="164"/>
  <c r="AX68" i="164"/>
  <c r="BA68" i="164"/>
  <c r="BC68" i="164"/>
  <c r="BE68" i="164"/>
  <c r="BG68" i="164"/>
  <c r="BJ68" i="164"/>
  <c r="BL68" i="164"/>
  <c r="BN68" i="164"/>
  <c r="BP68" i="164"/>
  <c r="BQ68" i="164"/>
  <c r="BR68" i="164"/>
  <c r="BT68" i="164"/>
  <c r="BV68" i="164"/>
  <c r="BX68" i="164"/>
  <c r="H69" i="164"/>
  <c r="J69" i="164"/>
  <c r="L69" i="164"/>
  <c r="N69" i="164"/>
  <c r="Q69" i="164"/>
  <c r="S69" i="164"/>
  <c r="U69" i="164"/>
  <c r="W69" i="164"/>
  <c r="Z69" i="164"/>
  <c r="AB69" i="164"/>
  <c r="AD69" i="164"/>
  <c r="AF69" i="164"/>
  <c r="AI69" i="164"/>
  <c r="AK69" i="164"/>
  <c r="AM69" i="164"/>
  <c r="AO69" i="164"/>
  <c r="AR69" i="164"/>
  <c r="AT69" i="164"/>
  <c r="AV69" i="164"/>
  <c r="AX69" i="164"/>
  <c r="BA69" i="164"/>
  <c r="BC69" i="164"/>
  <c r="BE69" i="164"/>
  <c r="BG69" i="164"/>
  <c r="BJ69" i="164"/>
  <c r="BL69" i="164"/>
  <c r="BN69" i="164"/>
  <c r="BP69" i="164"/>
  <c r="BQ69" i="164"/>
  <c r="BR69" i="164"/>
  <c r="BT69" i="164"/>
  <c r="BV69" i="164"/>
  <c r="BX69" i="164"/>
  <c r="H70" i="164"/>
  <c r="J70" i="164"/>
  <c r="L70" i="164"/>
  <c r="N70" i="164"/>
  <c r="Q70" i="164"/>
  <c r="S70" i="164"/>
  <c r="U70" i="164"/>
  <c r="W70" i="164"/>
  <c r="Z70" i="164"/>
  <c r="AB70" i="164"/>
  <c r="AD70" i="164"/>
  <c r="AF70" i="164"/>
  <c r="AI70" i="164"/>
  <c r="AK70" i="164"/>
  <c r="AM70" i="164"/>
  <c r="AO70" i="164"/>
  <c r="AR70" i="164"/>
  <c r="AT70" i="164"/>
  <c r="AV70" i="164"/>
  <c r="AX70" i="164"/>
  <c r="BA70" i="164"/>
  <c r="BC70" i="164"/>
  <c r="BE70" i="164"/>
  <c r="BG70" i="164"/>
  <c r="BJ70" i="164"/>
  <c r="BL70" i="164"/>
  <c r="BN70" i="164"/>
  <c r="BP70" i="164"/>
  <c r="BQ70" i="164"/>
  <c r="BR70" i="164"/>
  <c r="BT70" i="164"/>
  <c r="BV70" i="164"/>
  <c r="BX70" i="164"/>
  <c r="H72" i="164"/>
  <c r="J72" i="164"/>
  <c r="L72" i="164"/>
  <c r="N72" i="164"/>
  <c r="Q72" i="164"/>
  <c r="S72" i="164"/>
  <c r="U72" i="164"/>
  <c r="W72" i="164"/>
  <c r="Z72" i="164"/>
  <c r="AB72" i="164"/>
  <c r="AD72" i="164"/>
  <c r="AF72" i="164"/>
  <c r="AI72" i="164"/>
  <c r="AK72" i="164"/>
  <c r="AM72" i="164"/>
  <c r="AO72" i="164"/>
  <c r="AR72" i="164"/>
  <c r="AT72" i="164"/>
  <c r="AV72" i="164"/>
  <c r="AX72" i="164"/>
  <c r="BA72" i="164"/>
  <c r="BC72" i="164"/>
  <c r="BE72" i="164"/>
  <c r="BG72" i="164"/>
  <c r="BJ72" i="164"/>
  <c r="BL72" i="164"/>
  <c r="BN72" i="164"/>
  <c r="BP72" i="164"/>
  <c r="BQ72" i="164"/>
  <c r="BR72" i="164"/>
  <c r="BT72" i="164"/>
  <c r="BV72" i="164"/>
  <c r="BX72" i="164"/>
  <c r="H73" i="164"/>
  <c r="J73" i="164"/>
  <c r="L73" i="164"/>
  <c r="N73" i="164"/>
  <c r="Q73" i="164"/>
  <c r="S73" i="164"/>
  <c r="U73" i="164"/>
  <c r="W73" i="164"/>
  <c r="Z73" i="164"/>
  <c r="AB73" i="164"/>
  <c r="AD73" i="164"/>
  <c r="AF73" i="164"/>
  <c r="AI73" i="164"/>
  <c r="AK73" i="164"/>
  <c r="AM73" i="164"/>
  <c r="AO73" i="164"/>
  <c r="AR73" i="164"/>
  <c r="AT73" i="164"/>
  <c r="AV73" i="164"/>
  <c r="AX73" i="164"/>
  <c r="BA73" i="164"/>
  <c r="BC73" i="164"/>
  <c r="BE73" i="164"/>
  <c r="BG73" i="164"/>
  <c r="BJ73" i="164"/>
  <c r="BL73" i="164"/>
  <c r="BN73" i="164"/>
  <c r="BP73" i="164"/>
  <c r="BQ73" i="164"/>
  <c r="BR73" i="164"/>
  <c r="BT73" i="164"/>
  <c r="BV73" i="164"/>
  <c r="BX73" i="164"/>
  <c r="H74" i="164"/>
  <c r="J74" i="164"/>
  <c r="L74" i="164"/>
  <c r="N74" i="164"/>
  <c r="Q74" i="164"/>
  <c r="S74" i="164"/>
  <c r="U74" i="164"/>
  <c r="W74" i="164"/>
  <c r="Z74" i="164"/>
  <c r="AB74" i="164"/>
  <c r="AD74" i="164"/>
  <c r="AF74" i="164"/>
  <c r="AI74" i="164"/>
  <c r="AK74" i="164"/>
  <c r="AM74" i="164"/>
  <c r="AO74" i="164"/>
  <c r="AR74" i="164"/>
  <c r="AT74" i="164"/>
  <c r="AV74" i="164"/>
  <c r="AX74" i="164"/>
  <c r="BA74" i="164"/>
  <c r="BC74" i="164"/>
  <c r="BE74" i="164"/>
  <c r="BG74" i="164"/>
  <c r="BJ74" i="164"/>
  <c r="BL74" i="164"/>
  <c r="BN74" i="164"/>
  <c r="BP74" i="164"/>
  <c r="BQ74" i="164"/>
  <c r="BR74" i="164"/>
  <c r="BT74" i="164"/>
  <c r="BV74" i="164"/>
  <c r="BX74" i="164"/>
  <c r="H75" i="164"/>
  <c r="J75" i="164"/>
  <c r="L75" i="164"/>
  <c r="N75" i="164"/>
  <c r="Q75" i="164"/>
  <c r="S75" i="164"/>
  <c r="U75" i="164"/>
  <c r="W75" i="164"/>
  <c r="Z75" i="164"/>
  <c r="AB75" i="164"/>
  <c r="AD75" i="164"/>
  <c r="AF75" i="164"/>
  <c r="AI75" i="164"/>
  <c r="AK75" i="164"/>
  <c r="AM75" i="164"/>
  <c r="AO75" i="164"/>
  <c r="AR75" i="164"/>
  <c r="AT75" i="164"/>
  <c r="AV75" i="164"/>
  <c r="AX75" i="164"/>
  <c r="BA75" i="164"/>
  <c r="BC75" i="164"/>
  <c r="BE75" i="164"/>
  <c r="BG75" i="164"/>
  <c r="BJ75" i="164"/>
  <c r="BL75" i="164"/>
  <c r="BN75" i="164"/>
  <c r="BP75" i="164"/>
  <c r="BQ75" i="164"/>
  <c r="BR75" i="164"/>
  <c r="BT75" i="164"/>
  <c r="BV75" i="164"/>
  <c r="BX75" i="164"/>
  <c r="H76" i="164"/>
  <c r="J76" i="164"/>
  <c r="L76" i="164"/>
  <c r="N76" i="164"/>
  <c r="Q76" i="164"/>
  <c r="S76" i="164"/>
  <c r="U76" i="164"/>
  <c r="W76" i="164"/>
  <c r="Z76" i="164"/>
  <c r="AB76" i="164"/>
  <c r="AD76" i="164"/>
  <c r="AF76" i="164"/>
  <c r="AI76" i="164"/>
  <c r="AK76" i="164"/>
  <c r="AM76" i="164"/>
  <c r="AO76" i="164"/>
  <c r="AR76" i="164"/>
  <c r="AT76" i="164"/>
  <c r="AV76" i="164"/>
  <c r="AX76" i="164"/>
  <c r="BA76" i="164"/>
  <c r="BC76" i="164"/>
  <c r="BE76" i="164"/>
  <c r="BG76" i="164"/>
  <c r="BJ76" i="164"/>
  <c r="BL76" i="164"/>
  <c r="BN76" i="164"/>
  <c r="BP76" i="164"/>
  <c r="BQ76" i="164"/>
  <c r="BR76" i="164"/>
  <c r="BT76" i="164"/>
  <c r="BV76" i="164"/>
  <c r="BX76" i="164"/>
  <c r="H78" i="164"/>
  <c r="J78" i="164"/>
  <c r="L78" i="164"/>
  <c r="N78" i="164"/>
  <c r="Q78" i="164"/>
  <c r="S78" i="164"/>
  <c r="U78" i="164"/>
  <c r="W78" i="164"/>
  <c r="Z78" i="164"/>
  <c r="AB78" i="164"/>
  <c r="AD78" i="164"/>
  <c r="AF78" i="164"/>
  <c r="AI78" i="164"/>
  <c r="AK78" i="164"/>
  <c r="AM78" i="164"/>
  <c r="AO78" i="164"/>
  <c r="AR78" i="164"/>
  <c r="AT78" i="164"/>
  <c r="AV78" i="164"/>
  <c r="AX78" i="164"/>
  <c r="BA78" i="164"/>
  <c r="BC78" i="164"/>
  <c r="BE78" i="164"/>
  <c r="BG78" i="164"/>
  <c r="BJ78" i="164"/>
  <c r="BL78" i="164"/>
  <c r="BN78" i="164"/>
  <c r="BP78" i="164"/>
  <c r="BQ78" i="164"/>
  <c r="BR78" i="164"/>
  <c r="BT78" i="164"/>
  <c r="BV78" i="164"/>
  <c r="BX78" i="164"/>
  <c r="H79" i="164"/>
  <c r="J79" i="164"/>
  <c r="L79" i="164"/>
  <c r="N79" i="164"/>
  <c r="Q79" i="164"/>
  <c r="S79" i="164"/>
  <c r="U79" i="164"/>
  <c r="W79" i="164"/>
  <c r="Z79" i="164"/>
  <c r="AB79" i="164"/>
  <c r="AD79" i="164"/>
  <c r="AF79" i="164"/>
  <c r="AI79" i="164"/>
  <c r="AK79" i="164"/>
  <c r="AM79" i="164"/>
  <c r="AO79" i="164"/>
  <c r="AR79" i="164"/>
  <c r="AT79" i="164"/>
  <c r="AV79" i="164"/>
  <c r="AX79" i="164"/>
  <c r="BA79" i="164"/>
  <c r="BC79" i="164"/>
  <c r="BE79" i="164"/>
  <c r="BG79" i="164"/>
  <c r="BJ79" i="164"/>
  <c r="BL79" i="164"/>
  <c r="BN79" i="164"/>
  <c r="BP79" i="164"/>
  <c r="BQ79" i="164"/>
  <c r="BR79" i="164"/>
  <c r="BT79" i="164"/>
  <c r="BV79" i="164"/>
  <c r="BX79" i="164"/>
  <c r="H80" i="164"/>
  <c r="J80" i="164"/>
  <c r="L80" i="164"/>
  <c r="N80" i="164"/>
  <c r="Q80" i="164"/>
  <c r="S80" i="164"/>
  <c r="U80" i="164"/>
  <c r="W80" i="164"/>
  <c r="Z80" i="164"/>
  <c r="AB80" i="164"/>
  <c r="AD80" i="164"/>
  <c r="AF80" i="164"/>
  <c r="AI80" i="164"/>
  <c r="AK80" i="164"/>
  <c r="AM80" i="164"/>
  <c r="AO80" i="164"/>
  <c r="AR80" i="164"/>
  <c r="AT80" i="164"/>
  <c r="AV80" i="164"/>
  <c r="AX80" i="164"/>
  <c r="BA80" i="164"/>
  <c r="BC80" i="164"/>
  <c r="BE80" i="164"/>
  <c r="BG80" i="164"/>
  <c r="BJ80" i="164"/>
  <c r="BL80" i="164"/>
  <c r="BN80" i="164"/>
  <c r="BP80" i="164"/>
  <c r="BQ80" i="164"/>
  <c r="BR80" i="164"/>
  <c r="BT80" i="164"/>
  <c r="BV80" i="164"/>
  <c r="BX80" i="164"/>
  <c r="H81" i="164"/>
  <c r="J81" i="164"/>
  <c r="L81" i="164"/>
  <c r="N81" i="164"/>
  <c r="Q81" i="164"/>
  <c r="S81" i="164"/>
  <c r="U81" i="164"/>
  <c r="W81" i="164"/>
  <c r="Z81" i="164"/>
  <c r="AB81" i="164"/>
  <c r="AD81" i="164"/>
  <c r="AF81" i="164"/>
  <c r="AI81" i="164"/>
  <c r="AK81" i="164"/>
  <c r="AM81" i="164"/>
  <c r="AO81" i="164"/>
  <c r="AR81" i="164"/>
  <c r="AT81" i="164"/>
  <c r="AV81" i="164"/>
  <c r="AX81" i="164"/>
  <c r="BA81" i="164"/>
  <c r="BC81" i="164"/>
  <c r="BE81" i="164"/>
  <c r="BG81" i="164"/>
  <c r="BJ81" i="164"/>
  <c r="BL81" i="164"/>
  <c r="BN81" i="164"/>
  <c r="BP81" i="164"/>
  <c r="BQ81" i="164"/>
  <c r="BR81" i="164"/>
  <c r="BT81" i="164"/>
  <c r="BV81" i="164"/>
  <c r="BX81" i="164"/>
  <c r="H82" i="164"/>
  <c r="J82" i="164"/>
  <c r="L82" i="164"/>
  <c r="N82" i="164"/>
  <c r="Q82" i="164"/>
  <c r="S82" i="164"/>
  <c r="U82" i="164"/>
  <c r="W82" i="164"/>
  <c r="Z82" i="164"/>
  <c r="AB82" i="164"/>
  <c r="AD82" i="164"/>
  <c r="AF82" i="164"/>
  <c r="AI82" i="164"/>
  <c r="AK82" i="164"/>
  <c r="AM82" i="164"/>
  <c r="AO82" i="164"/>
  <c r="AR82" i="164"/>
  <c r="AT82" i="164"/>
  <c r="AV82" i="164"/>
  <c r="AX82" i="164"/>
  <c r="BA82" i="164"/>
  <c r="BC82" i="164"/>
  <c r="BE82" i="164"/>
  <c r="BG82" i="164"/>
  <c r="BJ82" i="164"/>
  <c r="BL82" i="164"/>
  <c r="BN82" i="164"/>
  <c r="BP82" i="164"/>
  <c r="BQ82" i="164"/>
  <c r="BR82" i="164"/>
  <c r="BT82" i="164"/>
  <c r="BV82" i="164"/>
  <c r="BX82" i="164"/>
  <c r="H84" i="164"/>
  <c r="J84" i="164"/>
  <c r="L84" i="164"/>
  <c r="N84" i="164"/>
  <c r="Q84" i="164"/>
  <c r="S84" i="164"/>
  <c r="U84" i="164"/>
  <c r="W84" i="164"/>
  <c r="Z84" i="164"/>
  <c r="AB84" i="164"/>
  <c r="AD84" i="164"/>
  <c r="AF84" i="164"/>
  <c r="AI84" i="164"/>
  <c r="AK84" i="164"/>
  <c r="AM84" i="164"/>
  <c r="AO84" i="164"/>
  <c r="AR84" i="164"/>
  <c r="AT84" i="164"/>
  <c r="AV84" i="164"/>
  <c r="AX84" i="164"/>
  <c r="BA84" i="164"/>
  <c r="BC84" i="164"/>
  <c r="BE84" i="164"/>
  <c r="BG84" i="164"/>
  <c r="BJ84" i="164"/>
  <c r="BL84" i="164"/>
  <c r="BN84" i="164"/>
  <c r="BP84" i="164"/>
  <c r="BQ84" i="164"/>
  <c r="BR84" i="164"/>
  <c r="BT84" i="164"/>
  <c r="BV84" i="164"/>
  <c r="BX84" i="164"/>
  <c r="H85" i="164"/>
  <c r="J85" i="164"/>
  <c r="L85" i="164"/>
  <c r="N85" i="164"/>
  <c r="Q85" i="164"/>
  <c r="S85" i="164"/>
  <c r="U85" i="164"/>
  <c r="W85" i="164"/>
  <c r="Z85" i="164"/>
  <c r="AB85" i="164"/>
  <c r="AD85" i="164"/>
  <c r="AF85" i="164"/>
  <c r="AI85" i="164"/>
  <c r="AK85" i="164"/>
  <c r="AM85" i="164"/>
  <c r="AO85" i="164"/>
  <c r="AR85" i="164"/>
  <c r="AT85" i="164"/>
  <c r="AV85" i="164"/>
  <c r="AX85" i="164"/>
  <c r="BA85" i="164"/>
  <c r="BC85" i="164"/>
  <c r="BE85" i="164"/>
  <c r="BG85" i="164"/>
  <c r="BJ85" i="164"/>
  <c r="BL85" i="164"/>
  <c r="BN85" i="164"/>
  <c r="BP85" i="164"/>
  <c r="BQ85" i="164"/>
  <c r="BR85" i="164"/>
  <c r="BT85" i="164"/>
  <c r="BV85" i="164"/>
  <c r="BX85" i="164"/>
  <c r="H86" i="164"/>
  <c r="J86" i="164"/>
  <c r="L86" i="164"/>
  <c r="N86" i="164"/>
  <c r="Q86" i="164"/>
  <c r="S86" i="164"/>
  <c r="U86" i="164"/>
  <c r="W86" i="164"/>
  <c r="Z86" i="164"/>
  <c r="AB86" i="164"/>
  <c r="AD86" i="164"/>
  <c r="AF86" i="164"/>
  <c r="AI86" i="164"/>
  <c r="AK86" i="164"/>
  <c r="AM86" i="164"/>
  <c r="AO86" i="164"/>
  <c r="AR86" i="164"/>
  <c r="AT86" i="164"/>
  <c r="AV86" i="164"/>
  <c r="AX86" i="164"/>
  <c r="BA86" i="164"/>
  <c r="BC86" i="164"/>
  <c r="BE86" i="164"/>
  <c r="BG86" i="164"/>
  <c r="BJ86" i="164"/>
  <c r="BL86" i="164"/>
  <c r="BN86" i="164"/>
  <c r="BP86" i="164"/>
  <c r="BQ86" i="164"/>
  <c r="BR86" i="164"/>
  <c r="BT86" i="164"/>
  <c r="BV86" i="164"/>
  <c r="BX86" i="164"/>
  <c r="H87" i="164"/>
  <c r="J87" i="164"/>
  <c r="L87" i="164"/>
  <c r="N87" i="164"/>
  <c r="Q87" i="164"/>
  <c r="S87" i="164"/>
  <c r="U87" i="164"/>
  <c r="W87" i="164"/>
  <c r="Z87" i="164"/>
  <c r="AB87" i="164"/>
  <c r="AD87" i="164"/>
  <c r="AF87" i="164"/>
  <c r="AI87" i="164"/>
  <c r="AK87" i="164"/>
  <c r="AM87" i="164"/>
  <c r="AO87" i="164"/>
  <c r="AR87" i="164"/>
  <c r="AT87" i="164"/>
  <c r="AV87" i="164"/>
  <c r="AX87" i="164"/>
  <c r="BA87" i="164"/>
  <c r="BC87" i="164"/>
  <c r="BE87" i="164"/>
  <c r="BG87" i="164"/>
  <c r="BJ87" i="164"/>
  <c r="BL87" i="164"/>
  <c r="BN87" i="164"/>
  <c r="BP87" i="164"/>
  <c r="BQ87" i="164"/>
  <c r="BR87" i="164"/>
  <c r="BT87" i="164"/>
  <c r="BV87" i="164"/>
  <c r="BX87" i="164"/>
  <c r="H88" i="164"/>
  <c r="J88" i="164"/>
  <c r="L88" i="164"/>
  <c r="N88" i="164"/>
  <c r="Q88" i="164"/>
  <c r="S88" i="164"/>
  <c r="U88" i="164"/>
  <c r="W88" i="164"/>
  <c r="Z88" i="164"/>
  <c r="AB88" i="164"/>
  <c r="AD88" i="164"/>
  <c r="AF88" i="164"/>
  <c r="AI88" i="164"/>
  <c r="AK88" i="164"/>
  <c r="AM88" i="164"/>
  <c r="AO88" i="164"/>
  <c r="AR88" i="164"/>
  <c r="AT88" i="164"/>
  <c r="AV88" i="164"/>
  <c r="AX88" i="164"/>
  <c r="BA88" i="164"/>
  <c r="BC88" i="164"/>
  <c r="BE88" i="164"/>
  <c r="BG88" i="164"/>
  <c r="BJ88" i="164"/>
  <c r="BL88" i="164"/>
  <c r="BN88" i="164"/>
  <c r="BP88" i="164"/>
  <c r="BQ88" i="164"/>
  <c r="BR88" i="164"/>
  <c r="BT88" i="164"/>
  <c r="BV88" i="164"/>
  <c r="BX88" i="164"/>
  <c r="H90" i="164"/>
  <c r="J90" i="164"/>
  <c r="L90" i="164"/>
  <c r="N90" i="164"/>
  <c r="Q90" i="164"/>
  <c r="S90" i="164"/>
  <c r="U90" i="164"/>
  <c r="W90" i="164"/>
  <c r="Z90" i="164"/>
  <c r="AB90" i="164"/>
  <c r="AD90" i="164"/>
  <c r="AF90" i="164"/>
  <c r="AI90" i="164"/>
  <c r="AK90" i="164"/>
  <c r="AM90" i="164"/>
  <c r="AO90" i="164"/>
  <c r="AR90" i="164"/>
  <c r="AT90" i="164"/>
  <c r="AV90" i="164"/>
  <c r="AX90" i="164"/>
  <c r="BA90" i="164"/>
  <c r="BC90" i="164"/>
  <c r="BE90" i="164"/>
  <c r="BG90" i="164"/>
  <c r="BJ90" i="164"/>
  <c r="BL90" i="164"/>
  <c r="BN90" i="164"/>
  <c r="BP90" i="164"/>
  <c r="BQ90" i="164"/>
  <c r="BR90" i="164"/>
  <c r="BT90" i="164"/>
  <c r="BV90" i="164"/>
  <c r="BX90" i="164"/>
  <c r="H91" i="164"/>
  <c r="J91" i="164"/>
  <c r="L91" i="164"/>
  <c r="N91" i="164"/>
  <c r="Q91" i="164"/>
  <c r="S91" i="164"/>
  <c r="U91" i="164"/>
  <c r="W91" i="164"/>
  <c r="Z91" i="164"/>
  <c r="AB91" i="164"/>
  <c r="AD91" i="164"/>
  <c r="AF91" i="164"/>
  <c r="AI91" i="164"/>
  <c r="AK91" i="164"/>
  <c r="AM91" i="164"/>
  <c r="AO91" i="164"/>
  <c r="AR91" i="164"/>
  <c r="AT91" i="164"/>
  <c r="AV91" i="164"/>
  <c r="AX91" i="164"/>
  <c r="BA91" i="164"/>
  <c r="BC91" i="164"/>
  <c r="BE91" i="164"/>
  <c r="BG91" i="164"/>
  <c r="BJ91" i="164"/>
  <c r="BL91" i="164"/>
  <c r="BN91" i="164"/>
  <c r="BP91" i="164"/>
  <c r="BQ91" i="164"/>
  <c r="BR91" i="164"/>
  <c r="BT91" i="164"/>
  <c r="BV91" i="164"/>
  <c r="BX91" i="164"/>
  <c r="H92" i="164"/>
  <c r="J92" i="164"/>
  <c r="L92" i="164"/>
  <c r="N92" i="164"/>
  <c r="Q92" i="164"/>
  <c r="S92" i="164"/>
  <c r="U92" i="164"/>
  <c r="W92" i="164"/>
  <c r="Z92" i="164"/>
  <c r="AB92" i="164"/>
  <c r="AD92" i="164"/>
  <c r="AF92" i="164"/>
  <c r="AI92" i="164"/>
  <c r="AK92" i="164"/>
  <c r="AM92" i="164"/>
  <c r="AO92" i="164"/>
  <c r="AR92" i="164"/>
  <c r="AT92" i="164"/>
  <c r="AV92" i="164"/>
  <c r="AX92" i="164"/>
  <c r="BA92" i="164"/>
  <c r="BC92" i="164"/>
  <c r="BE92" i="164"/>
  <c r="BG92" i="164"/>
  <c r="BJ92" i="164"/>
  <c r="BL92" i="164"/>
  <c r="BN92" i="164"/>
  <c r="BP92" i="164"/>
  <c r="BQ92" i="164"/>
  <c r="BR92" i="164"/>
  <c r="BT92" i="164"/>
  <c r="BV92" i="164"/>
  <c r="BX92" i="164"/>
  <c r="H93" i="164"/>
  <c r="J93" i="164"/>
  <c r="L93" i="164"/>
  <c r="N93" i="164"/>
  <c r="Q93" i="164"/>
  <c r="S93" i="164"/>
  <c r="U93" i="164"/>
  <c r="W93" i="164"/>
  <c r="Z93" i="164"/>
  <c r="AB93" i="164"/>
  <c r="AD93" i="164"/>
  <c r="AF93" i="164"/>
  <c r="AI93" i="164"/>
  <c r="AK93" i="164"/>
  <c r="AM93" i="164"/>
  <c r="AO93" i="164"/>
  <c r="AR93" i="164"/>
  <c r="AT93" i="164"/>
  <c r="AV93" i="164"/>
  <c r="AX93" i="164"/>
  <c r="BA93" i="164"/>
  <c r="BC93" i="164"/>
  <c r="BE93" i="164"/>
  <c r="BG93" i="164"/>
  <c r="BJ93" i="164"/>
  <c r="BL93" i="164"/>
  <c r="BN93" i="164"/>
  <c r="BP93" i="164"/>
  <c r="BQ93" i="164"/>
  <c r="BR93" i="164"/>
  <c r="BT93" i="164"/>
  <c r="BV93" i="164"/>
  <c r="BX93" i="164"/>
  <c r="H94" i="164"/>
  <c r="J94" i="164"/>
  <c r="L94" i="164"/>
  <c r="N94" i="164"/>
  <c r="Q94" i="164"/>
  <c r="S94" i="164"/>
  <c r="U94" i="164"/>
  <c r="W94" i="164"/>
  <c r="Z94" i="164"/>
  <c r="AB94" i="164"/>
  <c r="AD94" i="164"/>
  <c r="AF94" i="164"/>
  <c r="AI94" i="164"/>
  <c r="AK94" i="164"/>
  <c r="AM94" i="164"/>
  <c r="AO94" i="164"/>
  <c r="AR94" i="164"/>
  <c r="AT94" i="164"/>
  <c r="AV94" i="164"/>
  <c r="AX94" i="164"/>
  <c r="BA94" i="164"/>
  <c r="BC94" i="164"/>
  <c r="BE94" i="164"/>
  <c r="BG94" i="164"/>
  <c r="BJ94" i="164"/>
  <c r="BL94" i="164"/>
  <c r="BN94" i="164"/>
  <c r="BP94" i="164"/>
  <c r="BQ94" i="164"/>
  <c r="BR94" i="164"/>
  <c r="BT94" i="164"/>
  <c r="BV94" i="164"/>
  <c r="BX94" i="164"/>
  <c r="H96" i="164"/>
  <c r="J96" i="164"/>
  <c r="L96" i="164"/>
  <c r="N96" i="164"/>
  <c r="Q96" i="164"/>
  <c r="S96" i="164"/>
  <c r="U96" i="164"/>
  <c r="W96" i="164"/>
  <c r="Z96" i="164"/>
  <c r="AB96" i="164"/>
  <c r="AD96" i="164"/>
  <c r="AF96" i="164"/>
  <c r="AI96" i="164"/>
  <c r="AK96" i="164"/>
  <c r="AM96" i="164"/>
  <c r="AO96" i="164"/>
  <c r="AR96" i="164"/>
  <c r="AT96" i="164"/>
  <c r="AV96" i="164"/>
  <c r="AX96" i="164"/>
  <c r="BA96" i="164"/>
  <c r="BC96" i="164"/>
  <c r="BE96" i="164"/>
  <c r="BG96" i="164"/>
  <c r="BJ96" i="164"/>
  <c r="BL96" i="164"/>
  <c r="BN96" i="164"/>
  <c r="BP96" i="164"/>
  <c r="BQ96" i="164"/>
  <c r="BR96" i="164"/>
  <c r="BT96" i="164"/>
  <c r="BV96" i="164"/>
  <c r="BX96" i="164"/>
  <c r="H97" i="164"/>
  <c r="J97" i="164"/>
  <c r="L97" i="164"/>
  <c r="N97" i="164"/>
  <c r="Q97" i="164"/>
  <c r="S97" i="164"/>
  <c r="U97" i="164"/>
  <c r="W97" i="164"/>
  <c r="Z97" i="164"/>
  <c r="AB97" i="164"/>
  <c r="AD97" i="164"/>
  <c r="AF97" i="164"/>
  <c r="AI97" i="164"/>
  <c r="AK97" i="164"/>
  <c r="AM97" i="164"/>
  <c r="AO97" i="164"/>
  <c r="AR97" i="164"/>
  <c r="AT97" i="164"/>
  <c r="AV97" i="164"/>
  <c r="AX97" i="164"/>
  <c r="BA97" i="164"/>
  <c r="BC97" i="164"/>
  <c r="BE97" i="164"/>
  <c r="BG97" i="164"/>
  <c r="BJ97" i="164"/>
  <c r="BL97" i="164"/>
  <c r="BN97" i="164"/>
  <c r="BP97" i="164"/>
  <c r="BQ97" i="164"/>
  <c r="BR97" i="164"/>
  <c r="BT97" i="164"/>
  <c r="BV97" i="164"/>
  <c r="BX97" i="164"/>
  <c r="H98" i="164"/>
  <c r="J98" i="164"/>
  <c r="L98" i="164"/>
  <c r="N98" i="164"/>
  <c r="Q98" i="164"/>
  <c r="S98" i="164"/>
  <c r="U98" i="164"/>
  <c r="W98" i="164"/>
  <c r="Z98" i="164"/>
  <c r="AB98" i="164"/>
  <c r="AD98" i="164"/>
  <c r="AF98" i="164"/>
  <c r="AI98" i="164"/>
  <c r="AK98" i="164"/>
  <c r="AM98" i="164"/>
  <c r="AO98" i="164"/>
  <c r="AR98" i="164"/>
  <c r="AT98" i="164"/>
  <c r="AV98" i="164"/>
  <c r="AX98" i="164"/>
  <c r="BA98" i="164"/>
  <c r="BC98" i="164"/>
  <c r="BE98" i="164"/>
  <c r="BG98" i="164"/>
  <c r="BJ98" i="164"/>
  <c r="BL98" i="164"/>
  <c r="BN98" i="164"/>
  <c r="BP98" i="164"/>
  <c r="BQ98" i="164"/>
  <c r="BR98" i="164"/>
  <c r="BT98" i="164"/>
  <c r="BV98" i="164"/>
  <c r="BX98" i="164"/>
  <c r="H99" i="164"/>
  <c r="J99" i="164"/>
  <c r="L99" i="164"/>
  <c r="N99" i="164"/>
  <c r="Q99" i="164"/>
  <c r="S99" i="164"/>
  <c r="U99" i="164"/>
  <c r="W99" i="164"/>
  <c r="Z99" i="164"/>
  <c r="AB99" i="164"/>
  <c r="AD99" i="164"/>
  <c r="AF99" i="164"/>
  <c r="AI99" i="164"/>
  <c r="AK99" i="164"/>
  <c r="AM99" i="164"/>
  <c r="AO99" i="164"/>
  <c r="AR99" i="164"/>
  <c r="AT99" i="164"/>
  <c r="AV99" i="164"/>
  <c r="AX99" i="164"/>
  <c r="BA99" i="164"/>
  <c r="BC99" i="164"/>
  <c r="BE99" i="164"/>
  <c r="BG99" i="164"/>
  <c r="BJ99" i="164"/>
  <c r="BL99" i="164"/>
  <c r="BN99" i="164"/>
  <c r="BP99" i="164"/>
  <c r="BQ99" i="164"/>
  <c r="BR99" i="164"/>
  <c r="BT99" i="164"/>
  <c r="BV99" i="164"/>
  <c r="BX99" i="164"/>
  <c r="H100" i="164"/>
  <c r="J100" i="164"/>
  <c r="L100" i="164"/>
  <c r="N100" i="164"/>
  <c r="Q100" i="164"/>
  <c r="S100" i="164"/>
  <c r="U100" i="164"/>
  <c r="W100" i="164"/>
  <c r="Z100" i="164"/>
  <c r="AB100" i="164"/>
  <c r="AD100" i="164"/>
  <c r="AF100" i="164"/>
  <c r="AI100" i="164"/>
  <c r="AK100" i="164"/>
  <c r="AM100" i="164"/>
  <c r="AO100" i="164"/>
  <c r="AR100" i="164"/>
  <c r="AT100" i="164"/>
  <c r="AV100" i="164"/>
  <c r="AX100" i="164"/>
  <c r="BA100" i="164"/>
  <c r="BC100" i="164"/>
  <c r="BE100" i="164"/>
  <c r="BG100" i="164"/>
  <c r="BJ100" i="164"/>
  <c r="BL100" i="164"/>
  <c r="BN100" i="164"/>
  <c r="BP100" i="164"/>
  <c r="BQ100" i="164"/>
  <c r="BR100" i="164"/>
  <c r="BT100" i="164"/>
  <c r="BV100" i="164"/>
  <c r="BX100" i="164"/>
  <c r="H102" i="164"/>
  <c r="J102" i="164"/>
  <c r="L102" i="164"/>
  <c r="N102" i="164"/>
  <c r="Q102" i="164"/>
  <c r="S102" i="164"/>
  <c r="U102" i="164"/>
  <c r="W102" i="164"/>
  <c r="Z102" i="164"/>
  <c r="AB102" i="164"/>
  <c r="AD102" i="164"/>
  <c r="AF102" i="164"/>
  <c r="AI102" i="164"/>
  <c r="AK102" i="164"/>
  <c r="AM102" i="164"/>
  <c r="AO102" i="164"/>
  <c r="AR102" i="164"/>
  <c r="AT102" i="164"/>
  <c r="AV102" i="164"/>
  <c r="AX102" i="164"/>
  <c r="BA102" i="164"/>
  <c r="BC102" i="164"/>
  <c r="BE102" i="164"/>
  <c r="BG102" i="164"/>
  <c r="BJ102" i="164"/>
  <c r="BL102" i="164"/>
  <c r="BN102" i="164"/>
  <c r="BP102" i="164"/>
  <c r="BQ102" i="164"/>
  <c r="BR102" i="164"/>
  <c r="BT102" i="164"/>
  <c r="BV102" i="164"/>
  <c r="BX102" i="164"/>
  <c r="H103" i="164"/>
  <c r="J103" i="164"/>
  <c r="L103" i="164"/>
  <c r="N103" i="164"/>
  <c r="Q103" i="164"/>
  <c r="S103" i="164"/>
  <c r="U103" i="164"/>
  <c r="W103" i="164"/>
  <c r="Z103" i="164"/>
  <c r="AB103" i="164"/>
  <c r="AD103" i="164"/>
  <c r="AF103" i="164"/>
  <c r="AI103" i="164"/>
  <c r="AK103" i="164"/>
  <c r="AM103" i="164"/>
  <c r="AO103" i="164"/>
  <c r="AR103" i="164"/>
  <c r="AT103" i="164"/>
  <c r="AV103" i="164"/>
  <c r="AX103" i="164"/>
  <c r="BA103" i="164"/>
  <c r="BC103" i="164"/>
  <c r="BE103" i="164"/>
  <c r="BG103" i="164"/>
  <c r="BJ103" i="164"/>
  <c r="BL103" i="164"/>
  <c r="BN103" i="164"/>
  <c r="BP103" i="164"/>
  <c r="BQ103" i="164"/>
  <c r="BR103" i="164"/>
  <c r="BT103" i="164"/>
  <c r="BV103" i="164"/>
  <c r="BX103" i="164"/>
  <c r="H104" i="164"/>
  <c r="J104" i="164"/>
  <c r="L104" i="164"/>
  <c r="N104" i="164"/>
  <c r="Q104" i="164"/>
  <c r="S104" i="164"/>
  <c r="U104" i="164"/>
  <c r="W104" i="164"/>
  <c r="Z104" i="164"/>
  <c r="AB104" i="164"/>
  <c r="AD104" i="164"/>
  <c r="AF104" i="164"/>
  <c r="AI104" i="164"/>
  <c r="AK104" i="164"/>
  <c r="AM104" i="164"/>
  <c r="AO104" i="164"/>
  <c r="AR104" i="164"/>
  <c r="AT104" i="164"/>
  <c r="AV104" i="164"/>
  <c r="AX104" i="164"/>
  <c r="BA104" i="164"/>
  <c r="BC104" i="164"/>
  <c r="BE104" i="164"/>
  <c r="BG104" i="164"/>
  <c r="BJ104" i="164"/>
  <c r="BL104" i="164"/>
  <c r="BN104" i="164"/>
  <c r="BP104" i="164"/>
  <c r="BQ104" i="164"/>
  <c r="BR104" i="164"/>
  <c r="BT104" i="164"/>
  <c r="BV104" i="164"/>
  <c r="BX104" i="164"/>
  <c r="H105" i="164"/>
  <c r="J105" i="164"/>
  <c r="L105" i="164"/>
  <c r="N105" i="164"/>
  <c r="Q105" i="164"/>
  <c r="S105" i="164"/>
  <c r="U105" i="164"/>
  <c r="W105" i="164"/>
  <c r="Z105" i="164"/>
  <c r="AB105" i="164"/>
  <c r="AD105" i="164"/>
  <c r="AF105" i="164"/>
  <c r="AI105" i="164"/>
  <c r="AK105" i="164"/>
  <c r="AM105" i="164"/>
  <c r="AO105" i="164"/>
  <c r="AR105" i="164"/>
  <c r="AT105" i="164"/>
  <c r="AV105" i="164"/>
  <c r="AX105" i="164"/>
  <c r="BA105" i="164"/>
  <c r="BC105" i="164"/>
  <c r="BE105" i="164"/>
  <c r="BG105" i="164"/>
  <c r="BJ105" i="164"/>
  <c r="BL105" i="164"/>
  <c r="BN105" i="164"/>
  <c r="BP105" i="164"/>
  <c r="BQ105" i="164"/>
  <c r="BR105" i="164"/>
  <c r="BT105" i="164"/>
  <c r="BV105" i="164"/>
  <c r="BX105" i="164"/>
  <c r="H106" i="164"/>
  <c r="J106" i="164"/>
  <c r="L106" i="164"/>
  <c r="N106" i="164"/>
  <c r="Q106" i="164"/>
  <c r="S106" i="164"/>
  <c r="U106" i="164"/>
  <c r="W106" i="164"/>
  <c r="Z106" i="164"/>
  <c r="AB106" i="164"/>
  <c r="AD106" i="164"/>
  <c r="AF106" i="164"/>
  <c r="AI106" i="164"/>
  <c r="AK106" i="164"/>
  <c r="AM106" i="164"/>
  <c r="AO106" i="164"/>
  <c r="AR106" i="164"/>
  <c r="AT106" i="164"/>
  <c r="AV106" i="164"/>
  <c r="AX106" i="164"/>
  <c r="BA106" i="164"/>
  <c r="BC106" i="164"/>
  <c r="BE106" i="164"/>
  <c r="BG106" i="164"/>
  <c r="BJ106" i="164"/>
  <c r="BL106" i="164"/>
  <c r="BN106" i="164"/>
  <c r="BP106" i="164"/>
  <c r="BQ106" i="164"/>
  <c r="BR106" i="164"/>
  <c r="BT106" i="164"/>
  <c r="BV106" i="164"/>
  <c r="BX106" i="164"/>
  <c r="H108" i="164"/>
  <c r="J108" i="164"/>
  <c r="L108" i="164"/>
  <c r="N108" i="164"/>
  <c r="Q108" i="164"/>
  <c r="S108" i="164"/>
  <c r="U108" i="164"/>
  <c r="W108" i="164"/>
  <c r="Z108" i="164"/>
  <c r="AB108" i="164"/>
  <c r="AD108" i="164"/>
  <c r="AF108" i="164"/>
  <c r="AI108" i="164"/>
  <c r="AK108" i="164"/>
  <c r="AM108" i="164"/>
  <c r="AO108" i="164"/>
  <c r="AR108" i="164"/>
  <c r="AT108" i="164"/>
  <c r="AV108" i="164"/>
  <c r="AX108" i="164"/>
  <c r="BA108" i="164"/>
  <c r="BC108" i="164"/>
  <c r="BE108" i="164"/>
  <c r="BG108" i="164"/>
  <c r="BJ108" i="164"/>
  <c r="BL108" i="164"/>
  <c r="BN108" i="164"/>
  <c r="BP108" i="164"/>
  <c r="BQ108" i="164"/>
  <c r="BR108" i="164"/>
  <c r="BT108" i="164"/>
  <c r="BV108" i="164"/>
  <c r="BX108" i="164"/>
  <c r="H109" i="164"/>
  <c r="J109" i="164"/>
  <c r="L109" i="164"/>
  <c r="N109" i="164"/>
  <c r="Q109" i="164"/>
  <c r="S109" i="164"/>
  <c r="U109" i="164"/>
  <c r="W109" i="164"/>
  <c r="Z109" i="164"/>
  <c r="AB109" i="164"/>
  <c r="AD109" i="164"/>
  <c r="AF109" i="164"/>
  <c r="AI109" i="164"/>
  <c r="AK109" i="164"/>
  <c r="AM109" i="164"/>
  <c r="AO109" i="164"/>
  <c r="AR109" i="164"/>
  <c r="AT109" i="164"/>
  <c r="AV109" i="164"/>
  <c r="AX109" i="164"/>
  <c r="BA109" i="164"/>
  <c r="BC109" i="164"/>
  <c r="BE109" i="164"/>
  <c r="BG109" i="164"/>
  <c r="BJ109" i="164"/>
  <c r="BL109" i="164"/>
  <c r="BN109" i="164"/>
  <c r="BP109" i="164"/>
  <c r="BQ109" i="164"/>
  <c r="BR109" i="164"/>
  <c r="BT109" i="164"/>
  <c r="BV109" i="164"/>
  <c r="BX109" i="164"/>
  <c r="H110" i="164"/>
  <c r="J110" i="164"/>
  <c r="L110" i="164"/>
  <c r="N110" i="164"/>
  <c r="Q110" i="164"/>
  <c r="S110" i="164"/>
  <c r="U110" i="164"/>
  <c r="W110" i="164"/>
  <c r="Z110" i="164"/>
  <c r="AB110" i="164"/>
  <c r="AD110" i="164"/>
  <c r="AF110" i="164"/>
  <c r="AI110" i="164"/>
  <c r="AK110" i="164"/>
  <c r="AM110" i="164"/>
  <c r="AO110" i="164"/>
  <c r="AR110" i="164"/>
  <c r="AT110" i="164"/>
  <c r="AV110" i="164"/>
  <c r="AX110" i="164"/>
  <c r="BA110" i="164"/>
  <c r="BC110" i="164"/>
  <c r="BE110" i="164"/>
  <c r="BG110" i="164"/>
  <c r="BJ110" i="164"/>
  <c r="BL110" i="164"/>
  <c r="BN110" i="164"/>
  <c r="BP110" i="164"/>
  <c r="BQ110" i="164"/>
  <c r="BR110" i="164"/>
  <c r="BT110" i="164"/>
  <c r="BV110" i="164"/>
  <c r="BX110" i="164"/>
  <c r="H111" i="164"/>
  <c r="J111" i="164"/>
  <c r="L111" i="164"/>
  <c r="N111" i="164"/>
  <c r="Q111" i="164"/>
  <c r="S111" i="164"/>
  <c r="U111" i="164"/>
  <c r="W111" i="164"/>
  <c r="Z111" i="164"/>
  <c r="AB111" i="164"/>
  <c r="AD111" i="164"/>
  <c r="AF111" i="164"/>
  <c r="AI111" i="164"/>
  <c r="AK111" i="164"/>
  <c r="AM111" i="164"/>
  <c r="AO111" i="164"/>
  <c r="AR111" i="164"/>
  <c r="AT111" i="164"/>
  <c r="AV111" i="164"/>
  <c r="AX111" i="164"/>
  <c r="BA111" i="164"/>
  <c r="BC111" i="164"/>
  <c r="BE111" i="164"/>
  <c r="BG111" i="164"/>
  <c r="BJ111" i="164"/>
  <c r="BL111" i="164"/>
  <c r="BN111" i="164"/>
  <c r="BP111" i="164"/>
  <c r="BQ111" i="164"/>
  <c r="BR111" i="164"/>
  <c r="BT111" i="164"/>
  <c r="BV111" i="164"/>
  <c r="BX111" i="164"/>
  <c r="H112" i="164"/>
  <c r="J112" i="164"/>
  <c r="L112" i="164"/>
  <c r="N112" i="164"/>
  <c r="Q112" i="164"/>
  <c r="S112" i="164"/>
  <c r="U112" i="164"/>
  <c r="W112" i="164"/>
  <c r="Z112" i="164"/>
  <c r="AB112" i="164"/>
  <c r="AD112" i="164"/>
  <c r="AF112" i="164"/>
  <c r="AI112" i="164"/>
  <c r="AK112" i="164"/>
  <c r="AM112" i="164"/>
  <c r="AO112" i="164"/>
  <c r="AR112" i="164"/>
  <c r="AT112" i="164"/>
  <c r="AV112" i="164"/>
  <c r="AX112" i="164"/>
  <c r="BA112" i="164"/>
  <c r="BC112" i="164"/>
  <c r="BE112" i="164"/>
  <c r="BG112" i="164"/>
  <c r="BJ112" i="164"/>
  <c r="BL112" i="164"/>
  <c r="BN112" i="164"/>
  <c r="BP112" i="164"/>
  <c r="BQ112" i="164"/>
  <c r="BR112" i="164"/>
  <c r="BT112" i="164"/>
  <c r="BV112" i="164"/>
  <c r="BX112" i="164"/>
  <c r="H114" i="164"/>
  <c r="J114" i="164"/>
  <c r="L114" i="164"/>
  <c r="N114" i="164"/>
  <c r="Q114" i="164"/>
  <c r="S114" i="164"/>
  <c r="U114" i="164"/>
  <c r="W114" i="164"/>
  <c r="Z114" i="164"/>
  <c r="AB114" i="164"/>
  <c r="AD114" i="164"/>
  <c r="AF114" i="164"/>
  <c r="AI114" i="164"/>
  <c r="AK114" i="164"/>
  <c r="AM114" i="164"/>
  <c r="AO114" i="164"/>
  <c r="AR114" i="164"/>
  <c r="AT114" i="164"/>
  <c r="AV114" i="164"/>
  <c r="AX114" i="164"/>
  <c r="BA114" i="164"/>
  <c r="BC114" i="164"/>
  <c r="BE114" i="164"/>
  <c r="BG114" i="164"/>
  <c r="BJ114" i="164"/>
  <c r="BL114" i="164"/>
  <c r="BN114" i="164"/>
  <c r="BP114" i="164"/>
  <c r="BQ114" i="164"/>
  <c r="BR114" i="164"/>
  <c r="BT114" i="164"/>
  <c r="BV114" i="164"/>
  <c r="BX114" i="164"/>
  <c r="H115" i="164"/>
  <c r="J115" i="164"/>
  <c r="L115" i="164"/>
  <c r="N115" i="164"/>
  <c r="Q115" i="164"/>
  <c r="S115" i="164"/>
  <c r="U115" i="164"/>
  <c r="W115" i="164"/>
  <c r="Z115" i="164"/>
  <c r="AB115" i="164"/>
  <c r="AD115" i="164"/>
  <c r="AF115" i="164"/>
  <c r="AI115" i="164"/>
  <c r="AK115" i="164"/>
  <c r="AM115" i="164"/>
  <c r="AO115" i="164"/>
  <c r="AR115" i="164"/>
  <c r="AT115" i="164"/>
  <c r="AV115" i="164"/>
  <c r="AX115" i="164"/>
  <c r="BA115" i="164"/>
  <c r="BC115" i="164"/>
  <c r="BE115" i="164"/>
  <c r="BG115" i="164"/>
  <c r="BJ115" i="164"/>
  <c r="BL115" i="164"/>
  <c r="BN115" i="164"/>
  <c r="BP115" i="164"/>
  <c r="BQ115" i="164"/>
  <c r="BR115" i="164"/>
  <c r="BT115" i="164"/>
  <c r="BV115" i="164"/>
  <c r="BX115" i="164"/>
  <c r="H116" i="164"/>
  <c r="J116" i="164"/>
  <c r="L116" i="164"/>
  <c r="N116" i="164"/>
  <c r="Q116" i="164"/>
  <c r="S116" i="164"/>
  <c r="U116" i="164"/>
  <c r="W116" i="164"/>
  <c r="Z116" i="164"/>
  <c r="AB116" i="164"/>
  <c r="AD116" i="164"/>
  <c r="AF116" i="164"/>
  <c r="AI116" i="164"/>
  <c r="AK116" i="164"/>
  <c r="AM116" i="164"/>
  <c r="AO116" i="164"/>
  <c r="AR116" i="164"/>
  <c r="AT116" i="164"/>
  <c r="AV116" i="164"/>
  <c r="AX116" i="164"/>
  <c r="BA116" i="164"/>
  <c r="BC116" i="164"/>
  <c r="BE116" i="164"/>
  <c r="BG116" i="164"/>
  <c r="BJ116" i="164"/>
  <c r="BL116" i="164"/>
  <c r="BN116" i="164"/>
  <c r="BP116" i="164"/>
  <c r="BQ116" i="164"/>
  <c r="BR116" i="164"/>
  <c r="BT116" i="164"/>
  <c r="BV116" i="164"/>
  <c r="BX116" i="164"/>
  <c r="H117" i="164"/>
  <c r="J117" i="164"/>
  <c r="L117" i="164"/>
  <c r="N117" i="164"/>
  <c r="Q117" i="164"/>
  <c r="S117" i="164"/>
  <c r="U117" i="164"/>
  <c r="W117" i="164"/>
  <c r="Z117" i="164"/>
  <c r="AB117" i="164"/>
  <c r="AD117" i="164"/>
  <c r="AF117" i="164"/>
  <c r="AI117" i="164"/>
  <c r="AK117" i="164"/>
  <c r="AM117" i="164"/>
  <c r="AO117" i="164"/>
  <c r="AR117" i="164"/>
  <c r="AT117" i="164"/>
  <c r="AV117" i="164"/>
  <c r="AX117" i="164"/>
  <c r="BA117" i="164"/>
  <c r="BC117" i="164"/>
  <c r="BE117" i="164"/>
  <c r="BG117" i="164"/>
  <c r="BJ117" i="164"/>
  <c r="BL117" i="164"/>
  <c r="BN117" i="164"/>
  <c r="BP117" i="164"/>
  <c r="BQ117" i="164"/>
  <c r="BR117" i="164"/>
  <c r="BT117" i="164"/>
  <c r="BV117" i="164"/>
  <c r="BX117" i="164"/>
  <c r="H118" i="164"/>
  <c r="J118" i="164"/>
  <c r="L118" i="164"/>
  <c r="N118" i="164"/>
  <c r="Q118" i="164"/>
  <c r="S118" i="164"/>
  <c r="U118" i="164"/>
  <c r="W118" i="164"/>
  <c r="Z118" i="164"/>
  <c r="AB118" i="164"/>
  <c r="AD118" i="164"/>
  <c r="AF118" i="164"/>
  <c r="AI118" i="164"/>
  <c r="AK118" i="164"/>
  <c r="AM118" i="164"/>
  <c r="AO118" i="164"/>
  <c r="AR118" i="164"/>
  <c r="AT118" i="164"/>
  <c r="AV118" i="164"/>
  <c r="AX118" i="164"/>
  <c r="BA118" i="164"/>
  <c r="BC118" i="164"/>
  <c r="BE118" i="164"/>
  <c r="BG118" i="164"/>
  <c r="BJ118" i="164"/>
  <c r="BL118" i="164"/>
  <c r="BN118" i="164"/>
  <c r="BP118" i="164"/>
  <c r="BQ118" i="164"/>
  <c r="BR118" i="164"/>
  <c r="BT118" i="164"/>
  <c r="BV118" i="164"/>
  <c r="BX118" i="164"/>
  <c r="H120" i="164"/>
  <c r="J120" i="164"/>
  <c r="L120" i="164"/>
  <c r="N120" i="164"/>
  <c r="Q120" i="164"/>
  <c r="S120" i="164"/>
  <c r="U120" i="164"/>
  <c r="W120" i="164"/>
  <c r="Z120" i="164"/>
  <c r="AB120" i="164"/>
  <c r="AD120" i="164"/>
  <c r="AF120" i="164"/>
  <c r="AI120" i="164"/>
  <c r="AK120" i="164"/>
  <c r="AM120" i="164"/>
  <c r="AO120" i="164"/>
  <c r="AR120" i="164"/>
  <c r="AT120" i="164"/>
  <c r="AV120" i="164"/>
  <c r="AX120" i="164"/>
  <c r="BA120" i="164"/>
  <c r="BC120" i="164"/>
  <c r="BE120" i="164"/>
  <c r="BG120" i="164"/>
  <c r="BJ120" i="164"/>
  <c r="BL120" i="164"/>
  <c r="BN120" i="164"/>
  <c r="BP120" i="164"/>
  <c r="BQ120" i="164"/>
  <c r="BR120" i="164"/>
  <c r="BT120" i="164"/>
  <c r="BV120" i="164"/>
  <c r="BX120" i="164"/>
  <c r="H121" i="164"/>
  <c r="J121" i="164"/>
  <c r="L121" i="164"/>
  <c r="N121" i="164"/>
  <c r="Q121" i="164"/>
  <c r="S121" i="164"/>
  <c r="U121" i="164"/>
  <c r="W121" i="164"/>
  <c r="Z121" i="164"/>
  <c r="AB121" i="164"/>
  <c r="AD121" i="164"/>
  <c r="AF121" i="164"/>
  <c r="AI121" i="164"/>
  <c r="AK121" i="164"/>
  <c r="AM121" i="164"/>
  <c r="AO121" i="164"/>
  <c r="AR121" i="164"/>
  <c r="AT121" i="164"/>
  <c r="AV121" i="164"/>
  <c r="AX121" i="164"/>
  <c r="BA121" i="164"/>
  <c r="BC121" i="164"/>
  <c r="BE121" i="164"/>
  <c r="BG121" i="164"/>
  <c r="BJ121" i="164"/>
  <c r="BL121" i="164"/>
  <c r="BN121" i="164"/>
  <c r="BP121" i="164"/>
  <c r="BQ121" i="164"/>
  <c r="BR121" i="164"/>
  <c r="BT121" i="164"/>
  <c r="BV121" i="164"/>
  <c r="BX121" i="164"/>
  <c r="H122" i="164"/>
  <c r="J122" i="164"/>
  <c r="L122" i="164"/>
  <c r="N122" i="164"/>
  <c r="Q122" i="164"/>
  <c r="S122" i="164"/>
  <c r="U122" i="164"/>
  <c r="W122" i="164"/>
  <c r="Z122" i="164"/>
  <c r="AB122" i="164"/>
  <c r="AD122" i="164"/>
  <c r="AF122" i="164"/>
  <c r="AI122" i="164"/>
  <c r="AK122" i="164"/>
  <c r="AM122" i="164"/>
  <c r="AO122" i="164"/>
  <c r="AR122" i="164"/>
  <c r="AT122" i="164"/>
  <c r="AV122" i="164"/>
  <c r="AX122" i="164"/>
  <c r="BA122" i="164"/>
  <c r="BC122" i="164"/>
  <c r="BE122" i="164"/>
  <c r="BG122" i="164"/>
  <c r="BJ122" i="164"/>
  <c r="BL122" i="164"/>
  <c r="BN122" i="164"/>
  <c r="BP122" i="164"/>
  <c r="BQ122" i="164"/>
  <c r="BR122" i="164"/>
  <c r="BT122" i="164"/>
  <c r="BV122" i="164"/>
  <c r="BX122" i="164"/>
  <c r="H123" i="164"/>
  <c r="J123" i="164"/>
  <c r="L123" i="164"/>
  <c r="N123" i="164"/>
  <c r="Q123" i="164"/>
  <c r="S123" i="164"/>
  <c r="U123" i="164"/>
  <c r="W123" i="164"/>
  <c r="Z123" i="164"/>
  <c r="AB123" i="164"/>
  <c r="AD123" i="164"/>
  <c r="AF123" i="164"/>
  <c r="AI123" i="164"/>
  <c r="AK123" i="164"/>
  <c r="AM123" i="164"/>
  <c r="AO123" i="164"/>
  <c r="AR123" i="164"/>
  <c r="AT123" i="164"/>
  <c r="AV123" i="164"/>
  <c r="AX123" i="164"/>
  <c r="BA123" i="164"/>
  <c r="BC123" i="164"/>
  <c r="BE123" i="164"/>
  <c r="BG123" i="164"/>
  <c r="BJ123" i="164"/>
  <c r="BL123" i="164"/>
  <c r="BN123" i="164"/>
  <c r="BP123" i="164"/>
  <c r="BQ123" i="164"/>
  <c r="BR123" i="164"/>
  <c r="BT123" i="164"/>
  <c r="BV123" i="164"/>
  <c r="BX123" i="164"/>
  <c r="H124" i="164"/>
  <c r="J124" i="164"/>
  <c r="L124" i="164"/>
  <c r="N124" i="164"/>
  <c r="Q124" i="164"/>
  <c r="S124" i="164"/>
  <c r="U124" i="164"/>
  <c r="W124" i="164"/>
  <c r="Z124" i="164"/>
  <c r="AB124" i="164"/>
  <c r="AD124" i="164"/>
  <c r="AF124" i="164"/>
  <c r="AI124" i="164"/>
  <c r="AK124" i="164"/>
  <c r="AM124" i="164"/>
  <c r="AO124" i="164"/>
  <c r="AR124" i="164"/>
  <c r="AT124" i="164"/>
  <c r="AV124" i="164"/>
  <c r="AX124" i="164"/>
  <c r="BA124" i="164"/>
  <c r="BC124" i="164"/>
  <c r="BE124" i="164"/>
  <c r="BG124" i="164"/>
  <c r="BJ124" i="164"/>
  <c r="BL124" i="164"/>
  <c r="BN124" i="164"/>
  <c r="BP124" i="164"/>
  <c r="BQ124" i="164"/>
  <c r="BR124" i="164"/>
  <c r="BT124" i="164"/>
  <c r="BV124" i="164"/>
  <c r="BX124" i="164"/>
  <c r="H126" i="164"/>
  <c r="J126" i="164"/>
  <c r="L126" i="164"/>
  <c r="N126" i="164"/>
  <c r="Q126" i="164"/>
  <c r="S126" i="164"/>
  <c r="U126" i="164"/>
  <c r="W126" i="164"/>
  <c r="Z126" i="164"/>
  <c r="AB126" i="164"/>
  <c r="AD126" i="164"/>
  <c r="AF126" i="164"/>
  <c r="AI126" i="164"/>
  <c r="AK126" i="164"/>
  <c r="AM126" i="164"/>
  <c r="AO126" i="164"/>
  <c r="AR126" i="164"/>
  <c r="AT126" i="164"/>
  <c r="AV126" i="164"/>
  <c r="AX126" i="164"/>
  <c r="BA126" i="164"/>
  <c r="BC126" i="164"/>
  <c r="BE126" i="164"/>
  <c r="BG126" i="164"/>
  <c r="BJ126" i="164"/>
  <c r="BL126" i="164"/>
  <c r="BN126" i="164"/>
  <c r="BP126" i="164"/>
  <c r="BQ126" i="164"/>
  <c r="BR126" i="164"/>
  <c r="BT126" i="164"/>
  <c r="BV126" i="164"/>
  <c r="BX126" i="164"/>
  <c r="H127" i="164"/>
  <c r="J127" i="164"/>
  <c r="L127" i="164"/>
  <c r="N127" i="164"/>
  <c r="Q127" i="164"/>
  <c r="S127" i="164"/>
  <c r="U127" i="164"/>
  <c r="W127" i="164"/>
  <c r="Z127" i="164"/>
  <c r="AB127" i="164"/>
  <c r="AD127" i="164"/>
  <c r="AF127" i="164"/>
  <c r="AI127" i="164"/>
  <c r="AK127" i="164"/>
  <c r="AM127" i="164"/>
  <c r="AO127" i="164"/>
  <c r="AR127" i="164"/>
  <c r="AT127" i="164"/>
  <c r="AV127" i="164"/>
  <c r="AX127" i="164"/>
  <c r="BA127" i="164"/>
  <c r="BC127" i="164"/>
  <c r="BE127" i="164"/>
  <c r="BG127" i="164"/>
  <c r="BJ127" i="164"/>
  <c r="BL127" i="164"/>
  <c r="BN127" i="164"/>
  <c r="BP127" i="164"/>
  <c r="BQ127" i="164"/>
  <c r="BR127" i="164"/>
  <c r="BT127" i="164"/>
  <c r="BV127" i="164"/>
  <c r="BX127" i="164"/>
  <c r="H128" i="164"/>
  <c r="J128" i="164"/>
  <c r="L128" i="164"/>
  <c r="N128" i="164"/>
  <c r="Q128" i="164"/>
  <c r="S128" i="164"/>
  <c r="U128" i="164"/>
  <c r="W128" i="164"/>
  <c r="Z128" i="164"/>
  <c r="AB128" i="164"/>
  <c r="AD128" i="164"/>
  <c r="AF128" i="164"/>
  <c r="AI128" i="164"/>
  <c r="AK128" i="164"/>
  <c r="AM128" i="164"/>
  <c r="AO128" i="164"/>
  <c r="AR128" i="164"/>
  <c r="AT128" i="164"/>
  <c r="AV128" i="164"/>
  <c r="AX128" i="164"/>
  <c r="BA128" i="164"/>
  <c r="BC128" i="164"/>
  <c r="BE128" i="164"/>
  <c r="BG128" i="164"/>
  <c r="BJ128" i="164"/>
  <c r="BL128" i="164"/>
  <c r="BN128" i="164"/>
  <c r="BP128" i="164"/>
  <c r="BQ128" i="164"/>
  <c r="BR128" i="164"/>
  <c r="BT128" i="164"/>
  <c r="BV128" i="164"/>
  <c r="BX128" i="164"/>
  <c r="H129" i="164"/>
  <c r="J129" i="164"/>
  <c r="L129" i="164"/>
  <c r="N129" i="164"/>
  <c r="Q129" i="164"/>
  <c r="S129" i="164"/>
  <c r="U129" i="164"/>
  <c r="W129" i="164"/>
  <c r="Z129" i="164"/>
  <c r="AB129" i="164"/>
  <c r="AD129" i="164"/>
  <c r="AF129" i="164"/>
  <c r="AI129" i="164"/>
  <c r="AK129" i="164"/>
  <c r="AM129" i="164"/>
  <c r="AO129" i="164"/>
  <c r="AR129" i="164"/>
  <c r="AT129" i="164"/>
  <c r="AV129" i="164"/>
  <c r="AX129" i="164"/>
  <c r="BA129" i="164"/>
  <c r="BC129" i="164"/>
  <c r="BE129" i="164"/>
  <c r="BG129" i="164"/>
  <c r="BJ129" i="164"/>
  <c r="BL129" i="164"/>
  <c r="BN129" i="164"/>
  <c r="BP129" i="164"/>
  <c r="BQ129" i="164"/>
  <c r="BR129" i="164"/>
  <c r="BT129" i="164"/>
  <c r="BV129" i="164"/>
  <c r="BX129" i="164"/>
  <c r="H130" i="164"/>
  <c r="J130" i="164"/>
  <c r="L130" i="164"/>
  <c r="N130" i="164"/>
  <c r="Q130" i="164"/>
  <c r="S130" i="164"/>
  <c r="U130" i="164"/>
  <c r="W130" i="164"/>
  <c r="Z130" i="164"/>
  <c r="AB130" i="164"/>
  <c r="AD130" i="164"/>
  <c r="AF130" i="164"/>
  <c r="AI130" i="164"/>
  <c r="AK130" i="164"/>
  <c r="AM130" i="164"/>
  <c r="AO130" i="164"/>
  <c r="AR130" i="164"/>
  <c r="AT130" i="164"/>
  <c r="AV130" i="164"/>
  <c r="AX130" i="164"/>
  <c r="BA130" i="164"/>
  <c r="BC130" i="164"/>
  <c r="BE130" i="164"/>
  <c r="BG130" i="164"/>
  <c r="BJ130" i="164"/>
  <c r="BL130" i="164"/>
  <c r="BN130" i="164"/>
  <c r="BP130" i="164"/>
  <c r="BQ130" i="164"/>
  <c r="BR130" i="164"/>
  <c r="BT130" i="164"/>
  <c r="BV130" i="164"/>
  <c r="BX130" i="164"/>
  <c r="H132" i="164"/>
  <c r="J132" i="164"/>
  <c r="L132" i="164"/>
  <c r="N132" i="164"/>
  <c r="Q132" i="164"/>
  <c r="S132" i="164"/>
  <c r="U132" i="164"/>
  <c r="W132" i="164"/>
  <c r="Z132" i="164"/>
  <c r="AB132" i="164"/>
  <c r="AD132" i="164"/>
  <c r="AF132" i="164"/>
  <c r="AI132" i="164"/>
  <c r="AK132" i="164"/>
  <c r="AM132" i="164"/>
  <c r="AO132" i="164"/>
  <c r="AR132" i="164"/>
  <c r="AT132" i="164"/>
  <c r="AV132" i="164"/>
  <c r="AX132" i="164"/>
  <c r="BA132" i="164"/>
  <c r="BC132" i="164"/>
  <c r="BE132" i="164"/>
  <c r="BG132" i="164"/>
  <c r="BJ132" i="164"/>
  <c r="BL132" i="164"/>
  <c r="BN132" i="164"/>
  <c r="BP132" i="164"/>
  <c r="BQ132" i="164"/>
  <c r="BR132" i="164"/>
  <c r="BT132" i="164"/>
  <c r="BV132" i="164"/>
  <c r="BX132" i="164"/>
  <c r="H133" i="164"/>
  <c r="J133" i="164"/>
  <c r="L133" i="164"/>
  <c r="N133" i="164"/>
  <c r="Q133" i="164"/>
  <c r="S133" i="164"/>
  <c r="U133" i="164"/>
  <c r="W133" i="164"/>
  <c r="Z133" i="164"/>
  <c r="AB133" i="164"/>
  <c r="AD133" i="164"/>
  <c r="AF133" i="164"/>
  <c r="AI133" i="164"/>
  <c r="AK133" i="164"/>
  <c r="AM133" i="164"/>
  <c r="AO133" i="164"/>
  <c r="AR133" i="164"/>
  <c r="AT133" i="164"/>
  <c r="AV133" i="164"/>
  <c r="AX133" i="164"/>
  <c r="BA133" i="164"/>
  <c r="BC133" i="164"/>
  <c r="BE133" i="164"/>
  <c r="BG133" i="164"/>
  <c r="BJ133" i="164"/>
  <c r="BL133" i="164"/>
  <c r="BN133" i="164"/>
  <c r="BP133" i="164"/>
  <c r="BQ133" i="164"/>
  <c r="BR133" i="164"/>
  <c r="BT133" i="164"/>
  <c r="BV133" i="164"/>
  <c r="BX133" i="164"/>
  <c r="H134" i="164"/>
  <c r="J134" i="164"/>
  <c r="L134" i="164"/>
  <c r="N134" i="164"/>
  <c r="Q134" i="164"/>
  <c r="S134" i="164"/>
  <c r="U134" i="164"/>
  <c r="W134" i="164"/>
  <c r="Z134" i="164"/>
  <c r="AB134" i="164"/>
  <c r="AD134" i="164"/>
  <c r="AF134" i="164"/>
  <c r="AI134" i="164"/>
  <c r="AK134" i="164"/>
  <c r="AM134" i="164"/>
  <c r="AO134" i="164"/>
  <c r="AR134" i="164"/>
  <c r="AT134" i="164"/>
  <c r="AV134" i="164"/>
  <c r="AX134" i="164"/>
  <c r="BA134" i="164"/>
  <c r="BC134" i="164"/>
  <c r="BE134" i="164"/>
  <c r="BG134" i="164"/>
  <c r="BJ134" i="164"/>
  <c r="BL134" i="164"/>
  <c r="BN134" i="164"/>
  <c r="BP134" i="164"/>
  <c r="BQ134" i="164"/>
  <c r="BR134" i="164"/>
  <c r="BT134" i="164"/>
  <c r="BV134" i="164"/>
  <c r="BX134" i="164"/>
  <c r="H135" i="164"/>
  <c r="J135" i="164"/>
  <c r="L135" i="164"/>
  <c r="N135" i="164"/>
  <c r="Q135" i="164"/>
  <c r="S135" i="164"/>
  <c r="U135" i="164"/>
  <c r="W135" i="164"/>
  <c r="Z135" i="164"/>
  <c r="AB135" i="164"/>
  <c r="AD135" i="164"/>
  <c r="AF135" i="164"/>
  <c r="AI135" i="164"/>
  <c r="AK135" i="164"/>
  <c r="AM135" i="164"/>
  <c r="AO135" i="164"/>
  <c r="AR135" i="164"/>
  <c r="AT135" i="164"/>
  <c r="AV135" i="164"/>
  <c r="AX135" i="164"/>
  <c r="BA135" i="164"/>
  <c r="BC135" i="164"/>
  <c r="BE135" i="164"/>
  <c r="BG135" i="164"/>
  <c r="BJ135" i="164"/>
  <c r="BL135" i="164"/>
  <c r="BN135" i="164"/>
  <c r="BP135" i="164"/>
  <c r="BQ135" i="164"/>
  <c r="BR135" i="164"/>
  <c r="BT135" i="164"/>
  <c r="BV135" i="164"/>
  <c r="BX135" i="164"/>
  <c r="H136" i="164"/>
  <c r="J136" i="164"/>
  <c r="L136" i="164"/>
  <c r="N136" i="164"/>
  <c r="Q136" i="164"/>
  <c r="S136" i="164"/>
  <c r="U136" i="164"/>
  <c r="W136" i="164"/>
  <c r="Z136" i="164"/>
  <c r="AB136" i="164"/>
  <c r="AD136" i="164"/>
  <c r="AF136" i="164"/>
  <c r="AI136" i="164"/>
  <c r="AK136" i="164"/>
  <c r="AM136" i="164"/>
  <c r="AO136" i="164"/>
  <c r="AR136" i="164"/>
  <c r="AT136" i="164"/>
  <c r="AV136" i="164"/>
  <c r="AX136" i="164"/>
  <c r="BA136" i="164"/>
  <c r="BC136" i="164"/>
  <c r="BE136" i="164"/>
  <c r="BG136" i="164"/>
  <c r="BJ136" i="164"/>
  <c r="BL136" i="164"/>
  <c r="BN136" i="164"/>
  <c r="BP136" i="164"/>
  <c r="BQ136" i="164"/>
  <c r="BR136" i="164"/>
  <c r="BT136" i="164"/>
  <c r="BV136" i="164"/>
  <c r="BX136" i="164"/>
  <c r="H138" i="164"/>
  <c r="J138" i="164"/>
  <c r="L138" i="164"/>
  <c r="N138" i="164"/>
  <c r="Q138" i="164"/>
  <c r="S138" i="164"/>
  <c r="U138" i="164"/>
  <c r="W138" i="164"/>
  <c r="Z138" i="164"/>
  <c r="AB138" i="164"/>
  <c r="AD138" i="164"/>
  <c r="AF138" i="164"/>
  <c r="AI138" i="164"/>
  <c r="AK138" i="164"/>
  <c r="AM138" i="164"/>
  <c r="AO138" i="164"/>
  <c r="AR138" i="164"/>
  <c r="AT138" i="164"/>
  <c r="AV138" i="164"/>
  <c r="AX138" i="164"/>
  <c r="BA138" i="164"/>
  <c r="BC138" i="164"/>
  <c r="BE138" i="164"/>
  <c r="BG138" i="164"/>
  <c r="BJ138" i="164"/>
  <c r="BL138" i="164"/>
  <c r="BN138" i="164"/>
  <c r="BP138" i="164"/>
  <c r="BQ138" i="164"/>
  <c r="BR138" i="164"/>
  <c r="BT138" i="164"/>
  <c r="BV138" i="164"/>
  <c r="BX138" i="164"/>
  <c r="H139" i="164"/>
  <c r="J139" i="164"/>
  <c r="L139" i="164"/>
  <c r="N139" i="164"/>
  <c r="Q139" i="164"/>
  <c r="S139" i="164"/>
  <c r="U139" i="164"/>
  <c r="W139" i="164"/>
  <c r="Z139" i="164"/>
  <c r="AB139" i="164"/>
  <c r="AD139" i="164"/>
  <c r="AF139" i="164"/>
  <c r="AI139" i="164"/>
  <c r="AK139" i="164"/>
  <c r="AM139" i="164"/>
  <c r="AO139" i="164"/>
  <c r="AR139" i="164"/>
  <c r="AT139" i="164"/>
  <c r="AV139" i="164"/>
  <c r="AX139" i="164"/>
  <c r="BA139" i="164"/>
  <c r="BC139" i="164"/>
  <c r="BE139" i="164"/>
  <c r="BG139" i="164"/>
  <c r="BJ139" i="164"/>
  <c r="BL139" i="164"/>
  <c r="BN139" i="164"/>
  <c r="BP139" i="164"/>
  <c r="BQ139" i="164"/>
  <c r="BR139" i="164"/>
  <c r="BT139" i="164"/>
  <c r="BV139" i="164"/>
  <c r="BX139" i="164"/>
  <c r="H140" i="164"/>
  <c r="J140" i="164"/>
  <c r="L140" i="164"/>
  <c r="N140" i="164"/>
  <c r="Q140" i="164"/>
  <c r="S140" i="164"/>
  <c r="U140" i="164"/>
  <c r="W140" i="164"/>
  <c r="Z140" i="164"/>
  <c r="AB140" i="164"/>
  <c r="AD140" i="164"/>
  <c r="AF140" i="164"/>
  <c r="AI140" i="164"/>
  <c r="AK140" i="164"/>
  <c r="AM140" i="164"/>
  <c r="AO140" i="164"/>
  <c r="AR140" i="164"/>
  <c r="AT140" i="164"/>
  <c r="AV140" i="164"/>
  <c r="AX140" i="164"/>
  <c r="BA140" i="164"/>
  <c r="BC140" i="164"/>
  <c r="BE140" i="164"/>
  <c r="BG140" i="164"/>
  <c r="BJ140" i="164"/>
  <c r="BL140" i="164"/>
  <c r="BN140" i="164"/>
  <c r="BP140" i="164"/>
  <c r="BQ140" i="164"/>
  <c r="BR140" i="164"/>
  <c r="BT140" i="164"/>
  <c r="BV140" i="164"/>
  <c r="BX140" i="164"/>
  <c r="H141" i="164"/>
  <c r="J141" i="164"/>
  <c r="L141" i="164"/>
  <c r="N141" i="164"/>
  <c r="Q141" i="164"/>
  <c r="S141" i="164"/>
  <c r="U141" i="164"/>
  <c r="W141" i="164"/>
  <c r="Z141" i="164"/>
  <c r="AB141" i="164"/>
  <c r="AD141" i="164"/>
  <c r="AF141" i="164"/>
  <c r="AI141" i="164"/>
  <c r="AK141" i="164"/>
  <c r="AM141" i="164"/>
  <c r="AO141" i="164"/>
  <c r="AR141" i="164"/>
  <c r="AT141" i="164"/>
  <c r="AV141" i="164"/>
  <c r="AX141" i="164"/>
  <c r="BA141" i="164"/>
  <c r="BC141" i="164"/>
  <c r="BE141" i="164"/>
  <c r="BG141" i="164"/>
  <c r="BJ141" i="164"/>
  <c r="BL141" i="164"/>
  <c r="BN141" i="164"/>
  <c r="BP141" i="164"/>
  <c r="BQ141" i="164"/>
  <c r="BR141" i="164"/>
  <c r="BT141" i="164"/>
  <c r="BV141" i="164"/>
  <c r="BX141" i="164"/>
  <c r="H142" i="164"/>
  <c r="J142" i="164"/>
  <c r="L142" i="164"/>
  <c r="N142" i="164"/>
  <c r="Q142" i="164"/>
  <c r="S142" i="164"/>
  <c r="U142" i="164"/>
  <c r="W142" i="164"/>
  <c r="Z142" i="164"/>
  <c r="AB142" i="164"/>
  <c r="AD142" i="164"/>
  <c r="AF142" i="164"/>
  <c r="AI142" i="164"/>
  <c r="AK142" i="164"/>
  <c r="AM142" i="164"/>
  <c r="AO142" i="164"/>
  <c r="AR142" i="164"/>
  <c r="AT142" i="164"/>
  <c r="AV142" i="164"/>
  <c r="AX142" i="164"/>
  <c r="BA142" i="164"/>
  <c r="BC142" i="164"/>
  <c r="BE142" i="164"/>
  <c r="BG142" i="164"/>
  <c r="BJ142" i="164"/>
  <c r="BL142" i="164"/>
  <c r="BN142" i="164"/>
  <c r="BP142" i="164"/>
  <c r="BQ142" i="164"/>
  <c r="BR142" i="164"/>
  <c r="BT142" i="164"/>
  <c r="BV142" i="164"/>
  <c r="BX142" i="164"/>
  <c r="H144" i="164"/>
  <c r="J144" i="164"/>
  <c r="L144" i="164"/>
  <c r="N144" i="164"/>
  <c r="Q144" i="164"/>
  <c r="S144" i="164"/>
  <c r="U144" i="164"/>
  <c r="W144" i="164"/>
  <c r="Z144" i="164"/>
  <c r="AB144" i="164"/>
  <c r="AD144" i="164"/>
  <c r="AF144" i="164"/>
  <c r="AI144" i="164"/>
  <c r="AK144" i="164"/>
  <c r="AM144" i="164"/>
  <c r="AO144" i="164"/>
  <c r="AR144" i="164"/>
  <c r="AT144" i="164"/>
  <c r="AV144" i="164"/>
  <c r="AX144" i="164"/>
  <c r="BA144" i="164"/>
  <c r="BC144" i="164"/>
  <c r="BE144" i="164"/>
  <c r="BG144" i="164"/>
  <c r="BJ144" i="164"/>
  <c r="BL144" i="164"/>
  <c r="BN144" i="164"/>
  <c r="BP144" i="164"/>
  <c r="BQ144" i="164"/>
  <c r="BR144" i="164"/>
  <c r="BT144" i="164"/>
  <c r="BV144" i="164"/>
  <c r="BX144" i="164"/>
  <c r="H145" i="164"/>
  <c r="J145" i="164"/>
  <c r="L145" i="164"/>
  <c r="N145" i="164"/>
  <c r="Q145" i="164"/>
  <c r="S145" i="164"/>
  <c r="U145" i="164"/>
  <c r="W145" i="164"/>
  <c r="Z145" i="164"/>
  <c r="AB145" i="164"/>
  <c r="AD145" i="164"/>
  <c r="AF145" i="164"/>
  <c r="AI145" i="164"/>
  <c r="AK145" i="164"/>
  <c r="AM145" i="164"/>
  <c r="AO145" i="164"/>
  <c r="AR145" i="164"/>
  <c r="AT145" i="164"/>
  <c r="AV145" i="164"/>
  <c r="AX145" i="164"/>
  <c r="BA145" i="164"/>
  <c r="BC145" i="164"/>
  <c r="BE145" i="164"/>
  <c r="BG145" i="164"/>
  <c r="BJ145" i="164"/>
  <c r="BL145" i="164"/>
  <c r="BN145" i="164"/>
  <c r="BP145" i="164"/>
  <c r="BQ145" i="164"/>
  <c r="BR145" i="164"/>
  <c r="BT145" i="164"/>
  <c r="BV145" i="164"/>
  <c r="BX145" i="164"/>
  <c r="H146" i="164"/>
  <c r="J146" i="164"/>
  <c r="L146" i="164"/>
  <c r="N146" i="164"/>
  <c r="Q146" i="164"/>
  <c r="S146" i="164"/>
  <c r="U146" i="164"/>
  <c r="W146" i="164"/>
  <c r="Z146" i="164"/>
  <c r="AB146" i="164"/>
  <c r="AD146" i="164"/>
  <c r="AF146" i="164"/>
  <c r="AI146" i="164"/>
  <c r="AK146" i="164"/>
  <c r="AM146" i="164"/>
  <c r="AO146" i="164"/>
  <c r="AR146" i="164"/>
  <c r="AT146" i="164"/>
  <c r="AV146" i="164"/>
  <c r="AX146" i="164"/>
  <c r="BA146" i="164"/>
  <c r="BC146" i="164"/>
  <c r="BE146" i="164"/>
  <c r="BG146" i="164"/>
  <c r="BJ146" i="164"/>
  <c r="BL146" i="164"/>
  <c r="BN146" i="164"/>
  <c r="BP146" i="164"/>
  <c r="BQ146" i="164"/>
  <c r="BR146" i="164"/>
  <c r="BT146" i="164"/>
  <c r="BV146" i="164"/>
  <c r="BX146" i="164"/>
  <c r="H147" i="164"/>
  <c r="J147" i="164"/>
  <c r="L147" i="164"/>
  <c r="N147" i="164"/>
  <c r="Q147" i="164"/>
  <c r="S147" i="164"/>
  <c r="U147" i="164"/>
  <c r="W147" i="164"/>
  <c r="Z147" i="164"/>
  <c r="AB147" i="164"/>
  <c r="AD147" i="164"/>
  <c r="AF147" i="164"/>
  <c r="AI147" i="164"/>
  <c r="AK147" i="164"/>
  <c r="AM147" i="164"/>
  <c r="AO147" i="164"/>
  <c r="AR147" i="164"/>
  <c r="AT147" i="164"/>
  <c r="AV147" i="164"/>
  <c r="AX147" i="164"/>
  <c r="BA147" i="164"/>
  <c r="BC147" i="164"/>
  <c r="BE147" i="164"/>
  <c r="BG147" i="164"/>
  <c r="BJ147" i="164"/>
  <c r="BL147" i="164"/>
  <c r="BN147" i="164"/>
  <c r="BP147" i="164"/>
  <c r="BQ147" i="164"/>
  <c r="BR147" i="164"/>
  <c r="BT147" i="164"/>
  <c r="BV147" i="164"/>
  <c r="BX147" i="164"/>
  <c r="H148" i="164"/>
  <c r="J148" i="164"/>
  <c r="L148" i="164"/>
  <c r="N148" i="164"/>
  <c r="Q148" i="164"/>
  <c r="S148" i="164"/>
  <c r="U148" i="164"/>
  <c r="W148" i="164"/>
  <c r="Z148" i="164"/>
  <c r="AB148" i="164"/>
  <c r="AD148" i="164"/>
  <c r="AF148" i="164"/>
  <c r="AI148" i="164"/>
  <c r="AK148" i="164"/>
  <c r="AM148" i="164"/>
  <c r="AO148" i="164"/>
  <c r="AR148" i="164"/>
  <c r="AT148" i="164"/>
  <c r="AV148" i="164"/>
  <c r="AX148" i="164"/>
  <c r="BA148" i="164"/>
  <c r="BC148" i="164"/>
  <c r="BE148" i="164"/>
  <c r="BG148" i="164"/>
  <c r="BJ148" i="164"/>
  <c r="BL148" i="164"/>
  <c r="BN148" i="164"/>
  <c r="BP148" i="164"/>
  <c r="BQ148" i="164"/>
  <c r="BR148" i="164"/>
  <c r="BT148" i="164"/>
  <c r="BV148" i="164"/>
  <c r="BX148" i="164"/>
  <c r="H150" i="164"/>
  <c r="J150" i="164"/>
  <c r="L150" i="164"/>
  <c r="N150" i="164"/>
  <c r="Q150" i="164"/>
  <c r="S150" i="164"/>
  <c r="U150" i="164"/>
  <c r="W150" i="164"/>
  <c r="Z150" i="164"/>
  <c r="AB150" i="164"/>
  <c r="AD150" i="164"/>
  <c r="AF150" i="164"/>
  <c r="AI150" i="164"/>
  <c r="AK150" i="164"/>
  <c r="AM150" i="164"/>
  <c r="AO150" i="164"/>
  <c r="AR150" i="164"/>
  <c r="AT150" i="164"/>
  <c r="AV150" i="164"/>
  <c r="AX150" i="164"/>
  <c r="BA150" i="164"/>
  <c r="BC150" i="164"/>
  <c r="BE150" i="164"/>
  <c r="BG150" i="164"/>
  <c r="BJ150" i="164"/>
  <c r="BL150" i="164"/>
  <c r="BN150" i="164"/>
  <c r="BP150" i="164"/>
  <c r="BQ150" i="164"/>
  <c r="BR150" i="164"/>
  <c r="BT150" i="164"/>
  <c r="BV150" i="164"/>
  <c r="BX150" i="164"/>
  <c r="H151" i="164"/>
  <c r="J151" i="164"/>
  <c r="L151" i="164"/>
  <c r="N151" i="164"/>
  <c r="Q151" i="164"/>
  <c r="S151" i="164"/>
  <c r="U151" i="164"/>
  <c r="W151" i="164"/>
  <c r="Z151" i="164"/>
  <c r="AB151" i="164"/>
  <c r="AD151" i="164"/>
  <c r="AF151" i="164"/>
  <c r="AI151" i="164"/>
  <c r="AK151" i="164"/>
  <c r="AM151" i="164"/>
  <c r="AO151" i="164"/>
  <c r="AR151" i="164"/>
  <c r="AT151" i="164"/>
  <c r="AV151" i="164"/>
  <c r="AX151" i="164"/>
  <c r="BA151" i="164"/>
  <c r="BC151" i="164"/>
  <c r="BE151" i="164"/>
  <c r="BG151" i="164"/>
  <c r="BJ151" i="164"/>
  <c r="BL151" i="164"/>
  <c r="BN151" i="164"/>
  <c r="BP151" i="164"/>
  <c r="BQ151" i="164"/>
  <c r="BR151" i="164"/>
  <c r="BT151" i="164"/>
  <c r="BV151" i="164"/>
  <c r="BX151" i="164"/>
  <c r="H152" i="164"/>
  <c r="J152" i="164"/>
  <c r="L152" i="164"/>
  <c r="N152" i="164"/>
  <c r="Q152" i="164"/>
  <c r="S152" i="164"/>
  <c r="U152" i="164"/>
  <c r="W152" i="164"/>
  <c r="Z152" i="164"/>
  <c r="AB152" i="164"/>
  <c r="AD152" i="164"/>
  <c r="AF152" i="164"/>
  <c r="AI152" i="164"/>
  <c r="AK152" i="164"/>
  <c r="AM152" i="164"/>
  <c r="AO152" i="164"/>
  <c r="AR152" i="164"/>
  <c r="AT152" i="164"/>
  <c r="AV152" i="164"/>
  <c r="AX152" i="164"/>
  <c r="BA152" i="164"/>
  <c r="BC152" i="164"/>
  <c r="BE152" i="164"/>
  <c r="BG152" i="164"/>
  <c r="BJ152" i="164"/>
  <c r="BL152" i="164"/>
  <c r="BN152" i="164"/>
  <c r="BP152" i="164"/>
  <c r="BQ152" i="164"/>
  <c r="BR152" i="164"/>
  <c r="BT152" i="164"/>
  <c r="BV152" i="164"/>
  <c r="BX152" i="164"/>
  <c r="H153" i="164"/>
  <c r="J153" i="164"/>
  <c r="L153" i="164"/>
  <c r="N153" i="164"/>
  <c r="Q153" i="164"/>
  <c r="S153" i="164"/>
  <c r="U153" i="164"/>
  <c r="W153" i="164"/>
  <c r="Z153" i="164"/>
  <c r="AB153" i="164"/>
  <c r="AD153" i="164"/>
  <c r="AF153" i="164"/>
  <c r="AI153" i="164"/>
  <c r="AK153" i="164"/>
  <c r="AM153" i="164"/>
  <c r="AO153" i="164"/>
  <c r="AR153" i="164"/>
  <c r="AT153" i="164"/>
  <c r="AV153" i="164"/>
  <c r="AX153" i="164"/>
  <c r="BA153" i="164"/>
  <c r="BC153" i="164"/>
  <c r="BE153" i="164"/>
  <c r="BG153" i="164"/>
  <c r="BJ153" i="164"/>
  <c r="BL153" i="164"/>
  <c r="BN153" i="164"/>
  <c r="BP153" i="164"/>
  <c r="BQ153" i="164"/>
  <c r="BR153" i="164"/>
  <c r="BT153" i="164"/>
  <c r="BV153" i="164"/>
  <c r="BX153" i="164"/>
  <c r="H154" i="164"/>
  <c r="J154" i="164"/>
  <c r="L154" i="164"/>
  <c r="N154" i="164"/>
  <c r="Q154" i="164"/>
  <c r="S154" i="164"/>
  <c r="U154" i="164"/>
  <c r="W154" i="164"/>
  <c r="Z154" i="164"/>
  <c r="AB154" i="164"/>
  <c r="AD154" i="164"/>
  <c r="AF154" i="164"/>
  <c r="AI154" i="164"/>
  <c r="AK154" i="164"/>
  <c r="AM154" i="164"/>
  <c r="AO154" i="164"/>
  <c r="AR154" i="164"/>
  <c r="AT154" i="164"/>
  <c r="AV154" i="164"/>
  <c r="AX154" i="164"/>
  <c r="BA154" i="164"/>
  <c r="BC154" i="164"/>
  <c r="BE154" i="164"/>
  <c r="BG154" i="164"/>
  <c r="BJ154" i="164"/>
  <c r="BL154" i="164"/>
  <c r="BN154" i="164"/>
  <c r="BP154" i="164"/>
  <c r="BQ154" i="164"/>
  <c r="BR154" i="164"/>
  <c r="BT154" i="164"/>
  <c r="BV154" i="164"/>
  <c r="BX154" i="164"/>
  <c r="H156" i="164"/>
  <c r="J156" i="164"/>
  <c r="L156" i="164"/>
  <c r="N156" i="164"/>
  <c r="Q156" i="164"/>
  <c r="S156" i="164"/>
  <c r="U156" i="164"/>
  <c r="W156" i="164"/>
  <c r="Z156" i="164"/>
  <c r="AB156" i="164"/>
  <c r="AD156" i="164"/>
  <c r="AF156" i="164"/>
  <c r="AI156" i="164"/>
  <c r="AK156" i="164"/>
  <c r="AM156" i="164"/>
  <c r="AO156" i="164"/>
  <c r="AR156" i="164"/>
  <c r="AT156" i="164"/>
  <c r="AV156" i="164"/>
  <c r="AX156" i="164"/>
  <c r="BA156" i="164"/>
  <c r="BC156" i="164"/>
  <c r="BE156" i="164"/>
  <c r="BG156" i="164"/>
  <c r="BJ156" i="164"/>
  <c r="BL156" i="164"/>
  <c r="BN156" i="164"/>
  <c r="BP156" i="164"/>
  <c r="BQ156" i="164"/>
  <c r="BR156" i="164"/>
  <c r="BT156" i="164"/>
  <c r="BV156" i="164"/>
  <c r="BX156" i="164"/>
  <c r="H157" i="164"/>
  <c r="J157" i="164"/>
  <c r="L157" i="164"/>
  <c r="N157" i="164"/>
  <c r="Q157" i="164"/>
  <c r="S157" i="164"/>
  <c r="U157" i="164"/>
  <c r="W157" i="164"/>
  <c r="Z157" i="164"/>
  <c r="AB157" i="164"/>
  <c r="AD157" i="164"/>
  <c r="AF157" i="164"/>
  <c r="AI157" i="164"/>
  <c r="AK157" i="164"/>
  <c r="AM157" i="164"/>
  <c r="AO157" i="164"/>
  <c r="AR157" i="164"/>
  <c r="AT157" i="164"/>
  <c r="AV157" i="164"/>
  <c r="AX157" i="164"/>
  <c r="BA157" i="164"/>
  <c r="BC157" i="164"/>
  <c r="BE157" i="164"/>
  <c r="BG157" i="164"/>
  <c r="BJ157" i="164"/>
  <c r="BL157" i="164"/>
  <c r="BN157" i="164"/>
  <c r="BP157" i="164"/>
  <c r="BQ157" i="164"/>
  <c r="BR157" i="164"/>
  <c r="BT157" i="164"/>
  <c r="BV157" i="164"/>
  <c r="BX157" i="164"/>
  <c r="H158" i="164"/>
  <c r="J158" i="164"/>
  <c r="L158" i="164"/>
  <c r="N158" i="164"/>
  <c r="Q158" i="164"/>
  <c r="S158" i="164"/>
  <c r="U158" i="164"/>
  <c r="W158" i="164"/>
  <c r="Z158" i="164"/>
  <c r="AB158" i="164"/>
  <c r="AD158" i="164"/>
  <c r="AF158" i="164"/>
  <c r="AI158" i="164"/>
  <c r="AK158" i="164"/>
  <c r="AM158" i="164"/>
  <c r="AO158" i="164"/>
  <c r="AR158" i="164"/>
  <c r="AT158" i="164"/>
  <c r="AV158" i="164"/>
  <c r="AX158" i="164"/>
  <c r="BA158" i="164"/>
  <c r="BC158" i="164"/>
  <c r="BE158" i="164"/>
  <c r="BG158" i="164"/>
  <c r="BJ158" i="164"/>
  <c r="BL158" i="164"/>
  <c r="BN158" i="164"/>
  <c r="BP158" i="164"/>
  <c r="BQ158" i="164"/>
  <c r="BR158" i="164"/>
  <c r="BT158" i="164"/>
  <c r="BV158" i="164"/>
  <c r="BX158" i="164"/>
  <c r="H159" i="164"/>
  <c r="J159" i="164"/>
  <c r="L159" i="164"/>
  <c r="N159" i="164"/>
  <c r="Q159" i="164"/>
  <c r="S159" i="164"/>
  <c r="U159" i="164"/>
  <c r="W159" i="164"/>
  <c r="Z159" i="164"/>
  <c r="AB159" i="164"/>
  <c r="AD159" i="164"/>
  <c r="AF159" i="164"/>
  <c r="AI159" i="164"/>
  <c r="AK159" i="164"/>
  <c r="AM159" i="164"/>
  <c r="AO159" i="164"/>
  <c r="AR159" i="164"/>
  <c r="AT159" i="164"/>
  <c r="AV159" i="164"/>
  <c r="AX159" i="164"/>
  <c r="BA159" i="164"/>
  <c r="BC159" i="164"/>
  <c r="BE159" i="164"/>
  <c r="BG159" i="164"/>
  <c r="BJ159" i="164"/>
  <c r="BL159" i="164"/>
  <c r="BN159" i="164"/>
  <c r="BP159" i="164"/>
  <c r="BQ159" i="164"/>
  <c r="BR159" i="164"/>
  <c r="BT159" i="164"/>
  <c r="BV159" i="164"/>
  <c r="BX159" i="164"/>
  <c r="H160" i="164"/>
  <c r="J160" i="164"/>
  <c r="L160" i="164"/>
  <c r="N160" i="164"/>
  <c r="Q160" i="164"/>
  <c r="S160" i="164"/>
  <c r="U160" i="164"/>
  <c r="W160" i="164"/>
  <c r="Z160" i="164"/>
  <c r="AB160" i="164"/>
  <c r="AD160" i="164"/>
  <c r="AF160" i="164"/>
  <c r="AI160" i="164"/>
  <c r="AK160" i="164"/>
  <c r="AM160" i="164"/>
  <c r="AO160" i="164"/>
  <c r="AR160" i="164"/>
  <c r="AT160" i="164"/>
  <c r="AV160" i="164"/>
  <c r="AX160" i="164"/>
  <c r="BA160" i="164"/>
  <c r="BC160" i="164"/>
  <c r="BE160" i="164"/>
  <c r="BG160" i="164"/>
  <c r="BJ160" i="164"/>
  <c r="BL160" i="164"/>
  <c r="BN160" i="164"/>
  <c r="BP160" i="164"/>
  <c r="BQ160" i="164"/>
  <c r="BR160" i="164"/>
  <c r="BT160" i="164"/>
  <c r="BV160" i="164"/>
  <c r="BX160" i="164"/>
  <c r="H162" i="164"/>
  <c r="J162" i="164"/>
  <c r="L162" i="164"/>
  <c r="N162" i="164"/>
  <c r="Q162" i="164"/>
  <c r="S162" i="164"/>
  <c r="U162" i="164"/>
  <c r="W162" i="164"/>
  <c r="Z162" i="164"/>
  <c r="AB162" i="164"/>
  <c r="AD162" i="164"/>
  <c r="AF162" i="164"/>
  <c r="AI162" i="164"/>
  <c r="AK162" i="164"/>
  <c r="AM162" i="164"/>
  <c r="AO162" i="164"/>
  <c r="AR162" i="164"/>
  <c r="AT162" i="164"/>
  <c r="AV162" i="164"/>
  <c r="AX162" i="164"/>
  <c r="BA162" i="164"/>
  <c r="BC162" i="164"/>
  <c r="BE162" i="164"/>
  <c r="BG162" i="164"/>
  <c r="BJ162" i="164"/>
  <c r="BL162" i="164"/>
  <c r="BN162" i="164"/>
  <c r="BP162" i="164"/>
  <c r="BQ162" i="164"/>
  <c r="BR162" i="164"/>
  <c r="BT162" i="164"/>
  <c r="BV162" i="164"/>
  <c r="BX162" i="164"/>
  <c r="H163" i="164"/>
  <c r="J163" i="164"/>
  <c r="L163" i="164"/>
  <c r="N163" i="164"/>
  <c r="Q163" i="164"/>
  <c r="S163" i="164"/>
  <c r="U163" i="164"/>
  <c r="W163" i="164"/>
  <c r="Z163" i="164"/>
  <c r="AB163" i="164"/>
  <c r="AD163" i="164"/>
  <c r="AF163" i="164"/>
  <c r="AI163" i="164"/>
  <c r="AK163" i="164"/>
  <c r="AM163" i="164"/>
  <c r="AO163" i="164"/>
  <c r="AR163" i="164"/>
  <c r="AT163" i="164"/>
  <c r="AV163" i="164"/>
  <c r="AX163" i="164"/>
  <c r="BA163" i="164"/>
  <c r="BC163" i="164"/>
  <c r="BE163" i="164"/>
  <c r="BG163" i="164"/>
  <c r="BJ163" i="164"/>
  <c r="BL163" i="164"/>
  <c r="BN163" i="164"/>
  <c r="BP163" i="164"/>
  <c r="BQ163" i="164"/>
  <c r="BR163" i="164"/>
  <c r="BT163" i="164"/>
  <c r="BV163" i="164"/>
  <c r="BX163" i="164"/>
  <c r="H164" i="164"/>
  <c r="J164" i="164"/>
  <c r="L164" i="164"/>
  <c r="N164" i="164"/>
  <c r="Q164" i="164"/>
  <c r="S164" i="164"/>
  <c r="U164" i="164"/>
  <c r="W164" i="164"/>
  <c r="Z164" i="164"/>
  <c r="AB164" i="164"/>
  <c r="AD164" i="164"/>
  <c r="AF164" i="164"/>
  <c r="AI164" i="164"/>
  <c r="AK164" i="164"/>
  <c r="AM164" i="164"/>
  <c r="AO164" i="164"/>
  <c r="AR164" i="164"/>
  <c r="AT164" i="164"/>
  <c r="AV164" i="164"/>
  <c r="AX164" i="164"/>
  <c r="BA164" i="164"/>
  <c r="BC164" i="164"/>
  <c r="BE164" i="164"/>
  <c r="BG164" i="164"/>
  <c r="BJ164" i="164"/>
  <c r="BL164" i="164"/>
  <c r="BN164" i="164"/>
  <c r="BP164" i="164"/>
  <c r="BQ164" i="164"/>
  <c r="BR164" i="164"/>
  <c r="BT164" i="164"/>
  <c r="BV164" i="164"/>
  <c r="BX164" i="164"/>
  <c r="H165" i="164"/>
  <c r="J165" i="164"/>
  <c r="L165" i="164"/>
  <c r="N165" i="164"/>
  <c r="Q165" i="164"/>
  <c r="S165" i="164"/>
  <c r="U165" i="164"/>
  <c r="W165" i="164"/>
  <c r="Z165" i="164"/>
  <c r="AB165" i="164"/>
  <c r="AD165" i="164"/>
  <c r="AF165" i="164"/>
  <c r="AI165" i="164"/>
  <c r="AK165" i="164"/>
  <c r="AM165" i="164"/>
  <c r="AO165" i="164"/>
  <c r="AR165" i="164"/>
  <c r="AT165" i="164"/>
  <c r="AV165" i="164"/>
  <c r="AX165" i="164"/>
  <c r="BA165" i="164"/>
  <c r="BC165" i="164"/>
  <c r="BE165" i="164"/>
  <c r="BG165" i="164"/>
  <c r="BJ165" i="164"/>
  <c r="BL165" i="164"/>
  <c r="BN165" i="164"/>
  <c r="BP165" i="164"/>
  <c r="BQ165" i="164"/>
  <c r="BR165" i="164"/>
  <c r="BT165" i="164"/>
  <c r="BV165" i="164"/>
  <c r="BX165" i="164"/>
  <c r="H166" i="164"/>
  <c r="J166" i="164"/>
  <c r="L166" i="164"/>
  <c r="N166" i="164"/>
  <c r="Q166" i="164"/>
  <c r="S166" i="164"/>
  <c r="U166" i="164"/>
  <c r="W166" i="164"/>
  <c r="Z166" i="164"/>
  <c r="AB166" i="164"/>
  <c r="AD166" i="164"/>
  <c r="AF166" i="164"/>
  <c r="AI166" i="164"/>
  <c r="AK166" i="164"/>
  <c r="AM166" i="164"/>
  <c r="AO166" i="164"/>
  <c r="AR166" i="164"/>
  <c r="AT166" i="164"/>
  <c r="AV166" i="164"/>
  <c r="AX166" i="164"/>
  <c r="BA166" i="164"/>
  <c r="BC166" i="164"/>
  <c r="BE166" i="164"/>
  <c r="BG166" i="164"/>
  <c r="BJ166" i="164"/>
  <c r="BL166" i="164"/>
  <c r="BN166" i="164"/>
  <c r="BP166" i="164"/>
  <c r="BQ166" i="164"/>
  <c r="BR166" i="164"/>
  <c r="BT166" i="164"/>
  <c r="BV166" i="164"/>
  <c r="BX166" i="164"/>
  <c r="H168" i="164"/>
  <c r="J168" i="164"/>
  <c r="L168" i="164"/>
  <c r="N168" i="164"/>
  <c r="Q168" i="164"/>
  <c r="S168" i="164"/>
  <c r="U168" i="164"/>
  <c r="W168" i="164"/>
  <c r="Z168" i="164"/>
  <c r="AB168" i="164"/>
  <c r="AD168" i="164"/>
  <c r="AF168" i="164"/>
  <c r="AI168" i="164"/>
  <c r="AK168" i="164"/>
  <c r="AM168" i="164"/>
  <c r="AO168" i="164"/>
  <c r="AR168" i="164"/>
  <c r="AT168" i="164"/>
  <c r="AV168" i="164"/>
  <c r="AX168" i="164"/>
  <c r="BA168" i="164"/>
  <c r="BC168" i="164"/>
  <c r="BE168" i="164"/>
  <c r="BG168" i="164"/>
  <c r="BJ168" i="164"/>
  <c r="BL168" i="164"/>
  <c r="BN168" i="164"/>
  <c r="BP168" i="164"/>
  <c r="BQ168" i="164"/>
  <c r="BR168" i="164"/>
  <c r="BT168" i="164"/>
  <c r="BV168" i="164"/>
  <c r="BX168" i="164"/>
  <c r="H169" i="164"/>
  <c r="J169" i="164"/>
  <c r="L169" i="164"/>
  <c r="N169" i="164"/>
  <c r="Q169" i="164"/>
  <c r="S169" i="164"/>
  <c r="U169" i="164"/>
  <c r="W169" i="164"/>
  <c r="Z169" i="164"/>
  <c r="AB169" i="164"/>
  <c r="AD169" i="164"/>
  <c r="AF169" i="164"/>
  <c r="AI169" i="164"/>
  <c r="AK169" i="164"/>
  <c r="AM169" i="164"/>
  <c r="AO169" i="164"/>
  <c r="AR169" i="164"/>
  <c r="AT169" i="164"/>
  <c r="AV169" i="164"/>
  <c r="AX169" i="164"/>
  <c r="BA169" i="164"/>
  <c r="BC169" i="164"/>
  <c r="BE169" i="164"/>
  <c r="BG169" i="164"/>
  <c r="BJ169" i="164"/>
  <c r="BL169" i="164"/>
  <c r="BN169" i="164"/>
  <c r="BP169" i="164"/>
  <c r="BQ169" i="164"/>
  <c r="BR169" i="164"/>
  <c r="BT169" i="164"/>
  <c r="BV169" i="164"/>
  <c r="BX169" i="164"/>
  <c r="H170" i="164"/>
  <c r="J170" i="164"/>
  <c r="L170" i="164"/>
  <c r="N170" i="164"/>
  <c r="Q170" i="164"/>
  <c r="S170" i="164"/>
  <c r="U170" i="164"/>
  <c r="W170" i="164"/>
  <c r="Z170" i="164"/>
  <c r="AB170" i="164"/>
  <c r="AD170" i="164"/>
  <c r="AF170" i="164"/>
  <c r="AI170" i="164"/>
  <c r="AK170" i="164"/>
  <c r="AM170" i="164"/>
  <c r="AO170" i="164"/>
  <c r="AR170" i="164"/>
  <c r="AT170" i="164"/>
  <c r="AV170" i="164"/>
  <c r="AX170" i="164"/>
  <c r="BA170" i="164"/>
  <c r="BC170" i="164"/>
  <c r="BE170" i="164"/>
  <c r="BG170" i="164"/>
  <c r="BJ170" i="164"/>
  <c r="BL170" i="164"/>
  <c r="BN170" i="164"/>
  <c r="BP170" i="164"/>
  <c r="BQ170" i="164"/>
  <c r="BR170" i="164"/>
  <c r="BT170" i="164"/>
  <c r="BV170" i="164"/>
  <c r="BX170" i="164"/>
  <c r="H171" i="164"/>
  <c r="J171" i="164"/>
  <c r="L171" i="164"/>
  <c r="N171" i="164"/>
  <c r="Q171" i="164"/>
  <c r="S171" i="164"/>
  <c r="U171" i="164"/>
  <c r="W171" i="164"/>
  <c r="Z171" i="164"/>
  <c r="AB171" i="164"/>
  <c r="AD171" i="164"/>
  <c r="AF171" i="164"/>
  <c r="AI171" i="164"/>
  <c r="AK171" i="164"/>
  <c r="AM171" i="164"/>
  <c r="AO171" i="164"/>
  <c r="AR171" i="164"/>
  <c r="AT171" i="164"/>
  <c r="AV171" i="164"/>
  <c r="AX171" i="164"/>
  <c r="BA171" i="164"/>
  <c r="BC171" i="164"/>
  <c r="BE171" i="164"/>
  <c r="BG171" i="164"/>
  <c r="BJ171" i="164"/>
  <c r="BL171" i="164"/>
  <c r="BN171" i="164"/>
  <c r="BP171" i="164"/>
  <c r="BQ171" i="164"/>
  <c r="BR171" i="164"/>
  <c r="BT171" i="164"/>
  <c r="BV171" i="164"/>
  <c r="BX171" i="164"/>
  <c r="H172" i="164"/>
  <c r="J172" i="164"/>
  <c r="L172" i="164"/>
  <c r="N172" i="164"/>
  <c r="Q172" i="164"/>
  <c r="S172" i="164"/>
  <c r="U172" i="164"/>
  <c r="W172" i="164"/>
  <c r="Z172" i="164"/>
  <c r="AB172" i="164"/>
  <c r="AD172" i="164"/>
  <c r="AF172" i="164"/>
  <c r="AI172" i="164"/>
  <c r="AK172" i="164"/>
  <c r="AM172" i="164"/>
  <c r="AO172" i="164"/>
  <c r="AR172" i="164"/>
  <c r="AT172" i="164"/>
  <c r="AV172" i="164"/>
  <c r="AX172" i="164"/>
  <c r="BA172" i="164"/>
  <c r="BC172" i="164"/>
  <c r="BE172" i="164"/>
  <c r="BG172" i="164"/>
  <c r="BJ172" i="164"/>
  <c r="BL172" i="164"/>
  <c r="BN172" i="164"/>
  <c r="BP172" i="164"/>
  <c r="BQ172" i="164"/>
  <c r="BR172" i="164"/>
  <c r="BT172" i="164"/>
  <c r="BV172" i="164"/>
  <c r="BX172" i="164"/>
  <c r="H174" i="164"/>
  <c r="J174" i="164"/>
  <c r="L174" i="164"/>
  <c r="N174" i="164"/>
  <c r="Q174" i="164"/>
  <c r="S174" i="164"/>
  <c r="U174" i="164"/>
  <c r="W174" i="164"/>
  <c r="Z174" i="164"/>
  <c r="AB174" i="164"/>
  <c r="AD174" i="164"/>
  <c r="AF174" i="164"/>
  <c r="AI174" i="164"/>
  <c r="AK174" i="164"/>
  <c r="AM174" i="164"/>
  <c r="AO174" i="164"/>
  <c r="AR174" i="164"/>
  <c r="AT174" i="164"/>
  <c r="AV174" i="164"/>
  <c r="AX174" i="164"/>
  <c r="BA174" i="164"/>
  <c r="BC174" i="164"/>
  <c r="BE174" i="164"/>
  <c r="BG174" i="164"/>
  <c r="BJ174" i="164"/>
  <c r="BL174" i="164"/>
  <c r="BN174" i="164"/>
  <c r="BP174" i="164"/>
  <c r="BQ174" i="164"/>
  <c r="BR174" i="164"/>
  <c r="BT174" i="164"/>
  <c r="BV174" i="164"/>
  <c r="BX174" i="164"/>
  <c r="H175" i="164"/>
  <c r="J175" i="164"/>
  <c r="L175" i="164"/>
  <c r="N175" i="164"/>
  <c r="Q175" i="164"/>
  <c r="S175" i="164"/>
  <c r="U175" i="164"/>
  <c r="W175" i="164"/>
  <c r="Z175" i="164"/>
  <c r="AB175" i="164"/>
  <c r="AD175" i="164"/>
  <c r="AF175" i="164"/>
  <c r="AI175" i="164"/>
  <c r="AK175" i="164"/>
  <c r="AM175" i="164"/>
  <c r="AO175" i="164"/>
  <c r="AR175" i="164"/>
  <c r="AT175" i="164"/>
  <c r="AV175" i="164"/>
  <c r="AX175" i="164"/>
  <c r="BA175" i="164"/>
  <c r="BC175" i="164"/>
  <c r="BE175" i="164"/>
  <c r="BG175" i="164"/>
  <c r="BJ175" i="164"/>
  <c r="BL175" i="164"/>
  <c r="BN175" i="164"/>
  <c r="BP175" i="164"/>
  <c r="BQ175" i="164"/>
  <c r="BR175" i="164"/>
  <c r="BT175" i="164"/>
  <c r="BV175" i="164"/>
  <c r="BX175" i="164"/>
  <c r="H176" i="164"/>
  <c r="J176" i="164"/>
  <c r="L176" i="164"/>
  <c r="N176" i="164"/>
  <c r="Q176" i="164"/>
  <c r="S176" i="164"/>
  <c r="U176" i="164"/>
  <c r="W176" i="164"/>
  <c r="Z176" i="164"/>
  <c r="AB176" i="164"/>
  <c r="AD176" i="164"/>
  <c r="AF176" i="164"/>
  <c r="AI176" i="164"/>
  <c r="AK176" i="164"/>
  <c r="AM176" i="164"/>
  <c r="AO176" i="164"/>
  <c r="AR176" i="164"/>
  <c r="AT176" i="164"/>
  <c r="AV176" i="164"/>
  <c r="AX176" i="164"/>
  <c r="BA176" i="164"/>
  <c r="BC176" i="164"/>
  <c r="BE176" i="164"/>
  <c r="BG176" i="164"/>
  <c r="BJ176" i="164"/>
  <c r="BL176" i="164"/>
  <c r="BN176" i="164"/>
  <c r="BP176" i="164"/>
  <c r="BQ176" i="164"/>
  <c r="BR176" i="164"/>
  <c r="BT176" i="164"/>
  <c r="BV176" i="164"/>
  <c r="BX176" i="164"/>
  <c r="H177" i="164"/>
  <c r="J177" i="164"/>
  <c r="L177" i="164"/>
  <c r="N177" i="164"/>
  <c r="Q177" i="164"/>
  <c r="S177" i="164"/>
  <c r="U177" i="164"/>
  <c r="W177" i="164"/>
  <c r="Z177" i="164"/>
  <c r="AB177" i="164"/>
  <c r="AD177" i="164"/>
  <c r="AF177" i="164"/>
  <c r="AI177" i="164"/>
  <c r="AK177" i="164"/>
  <c r="AM177" i="164"/>
  <c r="AO177" i="164"/>
  <c r="AR177" i="164"/>
  <c r="AT177" i="164"/>
  <c r="AV177" i="164"/>
  <c r="AX177" i="164"/>
  <c r="BA177" i="164"/>
  <c r="BC177" i="164"/>
  <c r="BE177" i="164"/>
  <c r="BG177" i="164"/>
  <c r="BJ177" i="164"/>
  <c r="BL177" i="164"/>
  <c r="BN177" i="164"/>
  <c r="BP177" i="164"/>
  <c r="BQ177" i="164"/>
  <c r="BR177" i="164"/>
  <c r="BT177" i="164"/>
  <c r="BV177" i="164"/>
  <c r="BX177" i="164"/>
  <c r="H178" i="164"/>
  <c r="J178" i="164"/>
  <c r="L178" i="164"/>
  <c r="N178" i="164"/>
  <c r="Q178" i="164"/>
  <c r="S178" i="164"/>
  <c r="U178" i="164"/>
  <c r="W178" i="164"/>
  <c r="Z178" i="164"/>
  <c r="AB178" i="164"/>
  <c r="AD178" i="164"/>
  <c r="AF178" i="164"/>
  <c r="AI178" i="164"/>
  <c r="AK178" i="164"/>
  <c r="AM178" i="164"/>
  <c r="AO178" i="164"/>
  <c r="AR178" i="164"/>
  <c r="AT178" i="164"/>
  <c r="AV178" i="164"/>
  <c r="AX178" i="164"/>
  <c r="BA178" i="164"/>
  <c r="BC178" i="164"/>
  <c r="BE178" i="164"/>
  <c r="BG178" i="164"/>
  <c r="BJ178" i="164"/>
  <c r="BL178" i="164"/>
  <c r="BN178" i="164"/>
  <c r="BP178" i="164"/>
  <c r="BQ178" i="164"/>
  <c r="BR178" i="164"/>
  <c r="BT178" i="164"/>
  <c r="BV178" i="164"/>
  <c r="BX178" i="164"/>
  <c r="H180" i="164"/>
  <c r="J180" i="164"/>
  <c r="L180" i="164"/>
  <c r="N180" i="164"/>
  <c r="Q180" i="164"/>
  <c r="S180" i="164"/>
  <c r="U180" i="164"/>
  <c r="W180" i="164"/>
  <c r="Z180" i="164"/>
  <c r="AB180" i="164"/>
  <c r="AD180" i="164"/>
  <c r="AF180" i="164"/>
  <c r="AI180" i="164"/>
  <c r="AK180" i="164"/>
  <c r="AM180" i="164"/>
  <c r="AO180" i="164"/>
  <c r="AR180" i="164"/>
  <c r="AT180" i="164"/>
  <c r="AV180" i="164"/>
  <c r="AX180" i="164"/>
  <c r="BA180" i="164"/>
  <c r="BC180" i="164"/>
  <c r="BE180" i="164"/>
  <c r="BG180" i="164"/>
  <c r="BJ180" i="164"/>
  <c r="BL180" i="164"/>
  <c r="BN180" i="164"/>
  <c r="BP180" i="164"/>
  <c r="BQ180" i="164"/>
  <c r="BR180" i="164"/>
  <c r="BT180" i="164"/>
  <c r="BV180" i="164"/>
  <c r="BX180" i="164"/>
  <c r="H181" i="164"/>
  <c r="J181" i="164"/>
  <c r="L181" i="164"/>
  <c r="N181" i="164"/>
  <c r="Q181" i="164"/>
  <c r="S181" i="164"/>
  <c r="U181" i="164"/>
  <c r="W181" i="164"/>
  <c r="Z181" i="164"/>
  <c r="AB181" i="164"/>
  <c r="AD181" i="164"/>
  <c r="AF181" i="164"/>
  <c r="AI181" i="164"/>
  <c r="AK181" i="164"/>
  <c r="AM181" i="164"/>
  <c r="AO181" i="164"/>
  <c r="AR181" i="164"/>
  <c r="AT181" i="164"/>
  <c r="AV181" i="164"/>
  <c r="AX181" i="164"/>
  <c r="BA181" i="164"/>
  <c r="BC181" i="164"/>
  <c r="BE181" i="164"/>
  <c r="BG181" i="164"/>
  <c r="BJ181" i="164"/>
  <c r="BL181" i="164"/>
  <c r="BN181" i="164"/>
  <c r="BP181" i="164"/>
  <c r="BQ181" i="164"/>
  <c r="BR181" i="164"/>
  <c r="BT181" i="164"/>
  <c r="BV181" i="164"/>
  <c r="BX181" i="164"/>
  <c r="H182" i="164"/>
  <c r="J182" i="164"/>
  <c r="L182" i="164"/>
  <c r="N182" i="164"/>
  <c r="Q182" i="164"/>
  <c r="S182" i="164"/>
  <c r="U182" i="164"/>
  <c r="W182" i="164"/>
  <c r="Z182" i="164"/>
  <c r="AB182" i="164"/>
  <c r="AD182" i="164"/>
  <c r="AF182" i="164"/>
  <c r="AI182" i="164"/>
  <c r="AK182" i="164"/>
  <c r="AM182" i="164"/>
  <c r="AO182" i="164"/>
  <c r="AR182" i="164"/>
  <c r="AT182" i="164"/>
  <c r="AV182" i="164"/>
  <c r="AX182" i="164"/>
  <c r="BA182" i="164"/>
  <c r="BC182" i="164"/>
  <c r="BE182" i="164"/>
  <c r="BG182" i="164"/>
  <c r="BJ182" i="164"/>
  <c r="BL182" i="164"/>
  <c r="BN182" i="164"/>
  <c r="BP182" i="164"/>
  <c r="BQ182" i="164"/>
  <c r="BR182" i="164"/>
  <c r="BT182" i="164"/>
  <c r="BV182" i="164"/>
  <c r="BX182" i="164"/>
  <c r="H183" i="164"/>
  <c r="J183" i="164"/>
  <c r="L183" i="164"/>
  <c r="N183" i="164"/>
  <c r="Q183" i="164"/>
  <c r="S183" i="164"/>
  <c r="U183" i="164"/>
  <c r="W183" i="164"/>
  <c r="Z183" i="164"/>
  <c r="AB183" i="164"/>
  <c r="AD183" i="164"/>
  <c r="AF183" i="164"/>
  <c r="AI183" i="164"/>
  <c r="AK183" i="164"/>
  <c r="AM183" i="164"/>
  <c r="AO183" i="164"/>
  <c r="AR183" i="164"/>
  <c r="AT183" i="164"/>
  <c r="AV183" i="164"/>
  <c r="AX183" i="164"/>
  <c r="BA183" i="164"/>
  <c r="BC183" i="164"/>
  <c r="BE183" i="164"/>
  <c r="BG183" i="164"/>
  <c r="BJ183" i="164"/>
  <c r="BL183" i="164"/>
  <c r="BN183" i="164"/>
  <c r="BP183" i="164"/>
  <c r="BQ183" i="164"/>
  <c r="BR183" i="164"/>
  <c r="BT183" i="164"/>
  <c r="BV183" i="164"/>
  <c r="BX183" i="164"/>
  <c r="H184" i="164"/>
  <c r="J184" i="164"/>
  <c r="L184" i="164"/>
  <c r="N184" i="164"/>
  <c r="Q184" i="164"/>
  <c r="S184" i="164"/>
  <c r="U184" i="164"/>
  <c r="W184" i="164"/>
  <c r="Z184" i="164"/>
  <c r="AB184" i="164"/>
  <c r="AD184" i="164"/>
  <c r="AF184" i="164"/>
  <c r="AI184" i="164"/>
  <c r="AK184" i="164"/>
  <c r="AM184" i="164"/>
  <c r="AO184" i="164"/>
  <c r="AR184" i="164"/>
  <c r="AT184" i="164"/>
  <c r="AV184" i="164"/>
  <c r="AX184" i="164"/>
  <c r="BA184" i="164"/>
  <c r="BC184" i="164"/>
  <c r="BE184" i="164"/>
  <c r="BG184" i="164"/>
  <c r="BJ184" i="164"/>
  <c r="BL184" i="164"/>
  <c r="BN184" i="164"/>
  <c r="BP184" i="164"/>
  <c r="BQ184" i="164"/>
  <c r="BR184" i="164"/>
  <c r="BT184" i="164"/>
  <c r="BV184" i="164"/>
  <c r="BX184" i="164"/>
  <c r="H186" i="164"/>
  <c r="J186" i="164"/>
  <c r="L186" i="164"/>
  <c r="N186" i="164"/>
  <c r="Q186" i="164"/>
  <c r="S186" i="164"/>
  <c r="U186" i="164"/>
  <c r="W186" i="164"/>
  <c r="Z186" i="164"/>
  <c r="AB186" i="164"/>
  <c r="AD186" i="164"/>
  <c r="AF186" i="164"/>
  <c r="AI186" i="164"/>
  <c r="AK186" i="164"/>
  <c r="AM186" i="164"/>
  <c r="AO186" i="164"/>
  <c r="AR186" i="164"/>
  <c r="AT186" i="164"/>
  <c r="AV186" i="164"/>
  <c r="AX186" i="164"/>
  <c r="BA186" i="164"/>
  <c r="BC186" i="164"/>
  <c r="BE186" i="164"/>
  <c r="BG186" i="164"/>
  <c r="BJ186" i="164"/>
  <c r="BL186" i="164"/>
  <c r="BN186" i="164"/>
  <c r="BP186" i="164"/>
  <c r="BQ186" i="164"/>
  <c r="BR186" i="164"/>
  <c r="BT186" i="164"/>
  <c r="BV186" i="164"/>
  <c r="BX186" i="164"/>
  <c r="H187" i="164"/>
  <c r="J187" i="164"/>
  <c r="L187" i="164"/>
  <c r="N187" i="164"/>
  <c r="Q187" i="164"/>
  <c r="S187" i="164"/>
  <c r="U187" i="164"/>
  <c r="W187" i="164"/>
  <c r="Z187" i="164"/>
  <c r="AB187" i="164"/>
  <c r="AD187" i="164"/>
  <c r="AF187" i="164"/>
  <c r="AI187" i="164"/>
  <c r="AK187" i="164"/>
  <c r="AM187" i="164"/>
  <c r="AO187" i="164"/>
  <c r="AR187" i="164"/>
  <c r="AT187" i="164"/>
  <c r="AV187" i="164"/>
  <c r="AX187" i="164"/>
  <c r="BA187" i="164"/>
  <c r="BC187" i="164"/>
  <c r="BE187" i="164"/>
  <c r="BG187" i="164"/>
  <c r="BJ187" i="164"/>
  <c r="BL187" i="164"/>
  <c r="BN187" i="164"/>
  <c r="BP187" i="164"/>
  <c r="BQ187" i="164"/>
  <c r="BR187" i="164"/>
  <c r="BT187" i="164"/>
  <c r="BV187" i="164"/>
  <c r="BX187" i="164"/>
  <c r="H188" i="164"/>
  <c r="J188" i="164"/>
  <c r="L188" i="164"/>
  <c r="N188" i="164"/>
  <c r="Q188" i="164"/>
  <c r="S188" i="164"/>
  <c r="U188" i="164"/>
  <c r="W188" i="164"/>
  <c r="Z188" i="164"/>
  <c r="AB188" i="164"/>
  <c r="AD188" i="164"/>
  <c r="AF188" i="164"/>
  <c r="AI188" i="164"/>
  <c r="AK188" i="164"/>
  <c r="AM188" i="164"/>
  <c r="AO188" i="164"/>
  <c r="AR188" i="164"/>
  <c r="AT188" i="164"/>
  <c r="AV188" i="164"/>
  <c r="AX188" i="164"/>
  <c r="BA188" i="164"/>
  <c r="BC188" i="164"/>
  <c r="BE188" i="164"/>
  <c r="BG188" i="164"/>
  <c r="BJ188" i="164"/>
  <c r="BL188" i="164"/>
  <c r="BN188" i="164"/>
  <c r="BP188" i="164"/>
  <c r="BQ188" i="164"/>
  <c r="BR188" i="164"/>
  <c r="BT188" i="164"/>
  <c r="BV188" i="164"/>
  <c r="BX188" i="164"/>
  <c r="H189" i="164"/>
  <c r="J189" i="164"/>
  <c r="L189" i="164"/>
  <c r="N189" i="164"/>
  <c r="Q189" i="164"/>
  <c r="S189" i="164"/>
  <c r="U189" i="164"/>
  <c r="W189" i="164"/>
  <c r="Z189" i="164"/>
  <c r="AB189" i="164"/>
  <c r="AD189" i="164"/>
  <c r="AF189" i="164"/>
  <c r="AI189" i="164"/>
  <c r="AK189" i="164"/>
  <c r="AM189" i="164"/>
  <c r="AO189" i="164"/>
  <c r="AR189" i="164"/>
  <c r="AT189" i="164"/>
  <c r="AV189" i="164"/>
  <c r="AX189" i="164"/>
  <c r="BA189" i="164"/>
  <c r="BC189" i="164"/>
  <c r="BE189" i="164"/>
  <c r="BG189" i="164"/>
  <c r="BJ189" i="164"/>
  <c r="BL189" i="164"/>
  <c r="BN189" i="164"/>
  <c r="BP189" i="164"/>
  <c r="BQ189" i="164"/>
  <c r="BR189" i="164"/>
  <c r="BT189" i="164"/>
  <c r="BV189" i="164"/>
  <c r="BX189" i="164"/>
  <c r="H190" i="164"/>
  <c r="J190" i="164"/>
  <c r="L190" i="164"/>
  <c r="N190" i="164"/>
  <c r="Q190" i="164"/>
  <c r="S190" i="164"/>
  <c r="U190" i="164"/>
  <c r="W190" i="164"/>
  <c r="Z190" i="164"/>
  <c r="AB190" i="164"/>
  <c r="AD190" i="164"/>
  <c r="AF190" i="164"/>
  <c r="AI190" i="164"/>
  <c r="AK190" i="164"/>
  <c r="AM190" i="164"/>
  <c r="AO190" i="164"/>
  <c r="AR190" i="164"/>
  <c r="AT190" i="164"/>
  <c r="AV190" i="164"/>
  <c r="AX190" i="164"/>
  <c r="BA190" i="164"/>
  <c r="BC190" i="164"/>
  <c r="BE190" i="164"/>
  <c r="BG190" i="164"/>
  <c r="BJ190" i="164"/>
  <c r="BL190" i="164"/>
  <c r="BN190" i="164"/>
  <c r="BP190" i="164"/>
  <c r="BQ190" i="164"/>
  <c r="BR190" i="164"/>
  <c r="BT190" i="164"/>
  <c r="BV190" i="164"/>
  <c r="BX190" i="164"/>
  <c r="H192" i="164"/>
  <c r="J192" i="164"/>
  <c r="L192" i="164"/>
  <c r="N192" i="164"/>
  <c r="Q192" i="164"/>
  <c r="S192" i="164"/>
  <c r="U192" i="164"/>
  <c r="W192" i="164"/>
  <c r="Z192" i="164"/>
  <c r="AB192" i="164"/>
  <c r="AD192" i="164"/>
  <c r="AF192" i="164"/>
  <c r="AI192" i="164"/>
  <c r="AK192" i="164"/>
  <c r="AM192" i="164"/>
  <c r="AO192" i="164"/>
  <c r="AR192" i="164"/>
  <c r="AT192" i="164"/>
  <c r="AV192" i="164"/>
  <c r="AX192" i="164"/>
  <c r="BA192" i="164"/>
  <c r="BC192" i="164"/>
  <c r="BE192" i="164"/>
  <c r="BG192" i="164"/>
  <c r="BJ192" i="164"/>
  <c r="BL192" i="164"/>
  <c r="BN192" i="164"/>
  <c r="BP192" i="164"/>
  <c r="BQ192" i="164"/>
  <c r="BR192" i="164"/>
  <c r="BT192" i="164"/>
  <c r="BV192" i="164"/>
  <c r="BX192" i="164"/>
  <c r="H193" i="164"/>
  <c r="J193" i="164"/>
  <c r="L193" i="164"/>
  <c r="N193" i="164"/>
  <c r="Q193" i="164"/>
  <c r="S193" i="164"/>
  <c r="U193" i="164"/>
  <c r="W193" i="164"/>
  <c r="Z193" i="164"/>
  <c r="AB193" i="164"/>
  <c r="AD193" i="164"/>
  <c r="AF193" i="164"/>
  <c r="AI193" i="164"/>
  <c r="AK193" i="164"/>
  <c r="AM193" i="164"/>
  <c r="AO193" i="164"/>
  <c r="AR193" i="164"/>
  <c r="AT193" i="164"/>
  <c r="AV193" i="164"/>
  <c r="AX193" i="164"/>
  <c r="BA193" i="164"/>
  <c r="BC193" i="164"/>
  <c r="BE193" i="164"/>
  <c r="BG193" i="164"/>
  <c r="BJ193" i="164"/>
  <c r="BL193" i="164"/>
  <c r="BN193" i="164"/>
  <c r="BP193" i="164"/>
  <c r="BQ193" i="164"/>
  <c r="BR193" i="164"/>
  <c r="BT193" i="164"/>
  <c r="BV193" i="164"/>
  <c r="BX193" i="164"/>
  <c r="H194" i="164"/>
  <c r="J194" i="164"/>
  <c r="L194" i="164"/>
  <c r="N194" i="164"/>
  <c r="Q194" i="164"/>
  <c r="S194" i="164"/>
  <c r="U194" i="164"/>
  <c r="W194" i="164"/>
  <c r="Z194" i="164"/>
  <c r="AB194" i="164"/>
  <c r="AD194" i="164"/>
  <c r="AF194" i="164"/>
  <c r="AI194" i="164"/>
  <c r="AK194" i="164"/>
  <c r="AM194" i="164"/>
  <c r="AO194" i="164"/>
  <c r="AR194" i="164"/>
  <c r="AT194" i="164"/>
  <c r="AV194" i="164"/>
  <c r="AX194" i="164"/>
  <c r="BA194" i="164"/>
  <c r="BC194" i="164"/>
  <c r="BE194" i="164"/>
  <c r="BG194" i="164"/>
  <c r="BJ194" i="164"/>
  <c r="BL194" i="164"/>
  <c r="BN194" i="164"/>
  <c r="BP194" i="164"/>
  <c r="BQ194" i="164"/>
  <c r="BR194" i="164"/>
  <c r="BT194" i="164"/>
  <c r="BV194" i="164"/>
  <c r="BX194" i="164"/>
  <c r="H195" i="164"/>
  <c r="J195" i="164"/>
  <c r="L195" i="164"/>
  <c r="N195" i="164"/>
  <c r="Q195" i="164"/>
  <c r="S195" i="164"/>
  <c r="U195" i="164"/>
  <c r="W195" i="164"/>
  <c r="Z195" i="164"/>
  <c r="AB195" i="164"/>
  <c r="AD195" i="164"/>
  <c r="AF195" i="164"/>
  <c r="AI195" i="164"/>
  <c r="AK195" i="164"/>
  <c r="AM195" i="164"/>
  <c r="AO195" i="164"/>
  <c r="AR195" i="164"/>
  <c r="AT195" i="164"/>
  <c r="AV195" i="164"/>
  <c r="AX195" i="164"/>
  <c r="BA195" i="164"/>
  <c r="BC195" i="164"/>
  <c r="BE195" i="164"/>
  <c r="BG195" i="164"/>
  <c r="BJ195" i="164"/>
  <c r="BL195" i="164"/>
  <c r="BN195" i="164"/>
  <c r="BP195" i="164"/>
  <c r="BQ195" i="164"/>
  <c r="BR195" i="164"/>
  <c r="BT195" i="164"/>
  <c r="BV195" i="164"/>
  <c r="BX195" i="164"/>
  <c r="H196" i="164"/>
  <c r="J196" i="164"/>
  <c r="L196" i="164"/>
  <c r="N196" i="164"/>
  <c r="Q196" i="164"/>
  <c r="S196" i="164"/>
  <c r="U196" i="164"/>
  <c r="W196" i="164"/>
  <c r="Z196" i="164"/>
  <c r="AB196" i="164"/>
  <c r="AD196" i="164"/>
  <c r="AF196" i="164"/>
  <c r="AI196" i="164"/>
  <c r="AK196" i="164"/>
  <c r="AM196" i="164"/>
  <c r="AO196" i="164"/>
  <c r="AR196" i="164"/>
  <c r="AT196" i="164"/>
  <c r="AV196" i="164"/>
  <c r="AX196" i="164"/>
  <c r="BA196" i="164"/>
  <c r="BC196" i="164"/>
  <c r="BE196" i="164"/>
  <c r="BG196" i="164"/>
  <c r="BJ196" i="164"/>
  <c r="BL196" i="164"/>
  <c r="BN196" i="164"/>
  <c r="BP196" i="164"/>
  <c r="BQ196" i="164"/>
  <c r="BR196" i="164"/>
  <c r="BT196" i="164"/>
  <c r="BV196" i="164"/>
  <c r="BX196" i="164"/>
  <c r="H198" i="164"/>
  <c r="J198" i="164"/>
  <c r="L198" i="164"/>
  <c r="N198" i="164"/>
  <c r="Q198" i="164"/>
  <c r="S198" i="164"/>
  <c r="U198" i="164"/>
  <c r="W198" i="164"/>
  <c r="Z198" i="164"/>
  <c r="AB198" i="164"/>
  <c r="AD198" i="164"/>
  <c r="AF198" i="164"/>
  <c r="AI198" i="164"/>
  <c r="AK198" i="164"/>
  <c r="AM198" i="164"/>
  <c r="AO198" i="164"/>
  <c r="AR198" i="164"/>
  <c r="AT198" i="164"/>
  <c r="AV198" i="164"/>
  <c r="AX198" i="164"/>
  <c r="BA198" i="164"/>
  <c r="BC198" i="164"/>
  <c r="BE198" i="164"/>
  <c r="BG198" i="164"/>
  <c r="BJ198" i="164"/>
  <c r="BL198" i="164"/>
  <c r="BN198" i="164"/>
  <c r="BP198" i="164"/>
  <c r="BQ198" i="164"/>
  <c r="BR198" i="164"/>
  <c r="BT198" i="164"/>
  <c r="BV198" i="164"/>
  <c r="BX198" i="164"/>
  <c r="H199" i="164"/>
  <c r="J199" i="164"/>
  <c r="L199" i="164"/>
  <c r="N199" i="164"/>
  <c r="Q199" i="164"/>
  <c r="S199" i="164"/>
  <c r="U199" i="164"/>
  <c r="W199" i="164"/>
  <c r="Z199" i="164"/>
  <c r="AB199" i="164"/>
  <c r="AD199" i="164"/>
  <c r="AF199" i="164"/>
  <c r="AI199" i="164"/>
  <c r="AK199" i="164"/>
  <c r="AM199" i="164"/>
  <c r="AO199" i="164"/>
  <c r="AR199" i="164"/>
  <c r="AT199" i="164"/>
  <c r="AV199" i="164"/>
  <c r="AX199" i="164"/>
  <c r="BA199" i="164"/>
  <c r="BC199" i="164"/>
  <c r="BE199" i="164"/>
  <c r="BG199" i="164"/>
  <c r="BJ199" i="164"/>
  <c r="BL199" i="164"/>
  <c r="BN199" i="164"/>
  <c r="BP199" i="164"/>
  <c r="BQ199" i="164"/>
  <c r="BR199" i="164"/>
  <c r="BT199" i="164"/>
  <c r="BV199" i="164"/>
  <c r="BX199" i="164"/>
  <c r="H200" i="164"/>
  <c r="J200" i="164"/>
  <c r="L200" i="164"/>
  <c r="N200" i="164"/>
  <c r="Q200" i="164"/>
  <c r="S200" i="164"/>
  <c r="U200" i="164"/>
  <c r="W200" i="164"/>
  <c r="Z200" i="164"/>
  <c r="AB200" i="164"/>
  <c r="AD200" i="164"/>
  <c r="AF200" i="164"/>
  <c r="AI200" i="164"/>
  <c r="AK200" i="164"/>
  <c r="AM200" i="164"/>
  <c r="AO200" i="164"/>
  <c r="AR200" i="164"/>
  <c r="AT200" i="164"/>
  <c r="AV200" i="164"/>
  <c r="AX200" i="164"/>
  <c r="BA200" i="164"/>
  <c r="BC200" i="164"/>
  <c r="BE200" i="164"/>
  <c r="BG200" i="164"/>
  <c r="BJ200" i="164"/>
  <c r="BL200" i="164"/>
  <c r="BN200" i="164"/>
  <c r="BP200" i="164"/>
  <c r="BQ200" i="164"/>
  <c r="BR200" i="164"/>
  <c r="BT200" i="164"/>
  <c r="BV200" i="164"/>
  <c r="BX200" i="164"/>
  <c r="H201" i="164"/>
  <c r="J201" i="164"/>
  <c r="L201" i="164"/>
  <c r="N201" i="164"/>
  <c r="Q201" i="164"/>
  <c r="S201" i="164"/>
  <c r="U201" i="164"/>
  <c r="W201" i="164"/>
  <c r="Z201" i="164"/>
  <c r="AB201" i="164"/>
  <c r="AD201" i="164"/>
  <c r="AF201" i="164"/>
  <c r="AI201" i="164"/>
  <c r="AK201" i="164"/>
  <c r="AM201" i="164"/>
  <c r="AO201" i="164"/>
  <c r="AR201" i="164"/>
  <c r="AT201" i="164"/>
  <c r="AV201" i="164"/>
  <c r="AX201" i="164"/>
  <c r="BA201" i="164"/>
  <c r="BC201" i="164"/>
  <c r="BE201" i="164"/>
  <c r="BG201" i="164"/>
  <c r="BJ201" i="164"/>
  <c r="BL201" i="164"/>
  <c r="BN201" i="164"/>
  <c r="BP201" i="164"/>
  <c r="BQ201" i="164"/>
  <c r="BR201" i="164"/>
  <c r="BT201" i="164"/>
  <c r="BV201" i="164"/>
  <c r="BX201" i="164"/>
  <c r="H202" i="164"/>
  <c r="J202" i="164"/>
  <c r="L202" i="164"/>
  <c r="N202" i="164"/>
  <c r="Q202" i="164"/>
  <c r="S202" i="164"/>
  <c r="U202" i="164"/>
  <c r="W202" i="164"/>
  <c r="Z202" i="164"/>
  <c r="AB202" i="164"/>
  <c r="AD202" i="164"/>
  <c r="AF202" i="164"/>
  <c r="AI202" i="164"/>
  <c r="AK202" i="164"/>
  <c r="AM202" i="164"/>
  <c r="AO202" i="164"/>
  <c r="AR202" i="164"/>
  <c r="AT202" i="164"/>
  <c r="AV202" i="164"/>
  <c r="AX202" i="164"/>
  <c r="BA202" i="164"/>
  <c r="BC202" i="164"/>
  <c r="BE202" i="164"/>
  <c r="BG202" i="164"/>
  <c r="BJ202" i="164"/>
  <c r="BL202" i="164"/>
  <c r="BN202" i="164"/>
  <c r="BP202" i="164"/>
  <c r="BQ202" i="164"/>
  <c r="BR202" i="164"/>
  <c r="BT202" i="164"/>
  <c r="BV202" i="164"/>
  <c r="BX202" i="164"/>
  <c r="H204" i="164"/>
  <c r="J204" i="164"/>
  <c r="L204" i="164"/>
  <c r="N204" i="164"/>
  <c r="Q204" i="164"/>
  <c r="S204" i="164"/>
  <c r="U204" i="164"/>
  <c r="W204" i="164"/>
  <c r="Z204" i="164"/>
  <c r="AB204" i="164"/>
  <c r="AD204" i="164"/>
  <c r="AF204" i="164"/>
  <c r="AI204" i="164"/>
  <c r="AK204" i="164"/>
  <c r="AM204" i="164"/>
  <c r="AO204" i="164"/>
  <c r="AR204" i="164"/>
  <c r="AT204" i="164"/>
  <c r="AV204" i="164"/>
  <c r="AX204" i="164"/>
  <c r="BA204" i="164"/>
  <c r="BC204" i="164"/>
  <c r="BE204" i="164"/>
  <c r="BG204" i="164"/>
  <c r="BJ204" i="164"/>
  <c r="BL204" i="164"/>
  <c r="BN204" i="164"/>
  <c r="BP204" i="164"/>
  <c r="BQ204" i="164"/>
  <c r="BR204" i="164"/>
  <c r="BT204" i="164"/>
  <c r="BV204" i="164"/>
  <c r="BX204" i="164"/>
  <c r="H205" i="164"/>
  <c r="J205" i="164"/>
  <c r="L205" i="164"/>
  <c r="N205" i="164"/>
  <c r="Q205" i="164"/>
  <c r="S205" i="164"/>
  <c r="U205" i="164"/>
  <c r="W205" i="164"/>
  <c r="Z205" i="164"/>
  <c r="AB205" i="164"/>
  <c r="AD205" i="164"/>
  <c r="AF205" i="164"/>
  <c r="AI205" i="164"/>
  <c r="AK205" i="164"/>
  <c r="AM205" i="164"/>
  <c r="AO205" i="164"/>
  <c r="AR205" i="164"/>
  <c r="AT205" i="164"/>
  <c r="AV205" i="164"/>
  <c r="AX205" i="164"/>
  <c r="BA205" i="164"/>
  <c r="BC205" i="164"/>
  <c r="BE205" i="164"/>
  <c r="BG205" i="164"/>
  <c r="BJ205" i="164"/>
  <c r="BL205" i="164"/>
  <c r="BN205" i="164"/>
  <c r="BP205" i="164"/>
  <c r="BQ205" i="164"/>
  <c r="BR205" i="164"/>
  <c r="BT205" i="164"/>
  <c r="BV205" i="164"/>
  <c r="BX205" i="164"/>
  <c r="H206" i="164"/>
  <c r="J206" i="164"/>
  <c r="L206" i="164"/>
  <c r="N206" i="164"/>
  <c r="Q206" i="164"/>
  <c r="S206" i="164"/>
  <c r="U206" i="164"/>
  <c r="W206" i="164"/>
  <c r="Z206" i="164"/>
  <c r="AB206" i="164"/>
  <c r="AD206" i="164"/>
  <c r="AF206" i="164"/>
  <c r="AI206" i="164"/>
  <c r="AK206" i="164"/>
  <c r="AM206" i="164"/>
  <c r="AO206" i="164"/>
  <c r="AR206" i="164"/>
  <c r="AT206" i="164"/>
  <c r="AV206" i="164"/>
  <c r="AX206" i="164"/>
  <c r="BA206" i="164"/>
  <c r="BC206" i="164"/>
  <c r="BE206" i="164"/>
  <c r="BG206" i="164"/>
  <c r="BJ206" i="164"/>
  <c r="BL206" i="164"/>
  <c r="BN206" i="164"/>
  <c r="BP206" i="164"/>
  <c r="BQ206" i="164"/>
  <c r="BR206" i="164"/>
  <c r="BT206" i="164"/>
  <c r="BV206" i="164"/>
  <c r="BX206" i="164"/>
  <c r="H207" i="164"/>
  <c r="J207" i="164"/>
  <c r="L207" i="164"/>
  <c r="N207" i="164"/>
  <c r="Q207" i="164"/>
  <c r="S207" i="164"/>
  <c r="U207" i="164"/>
  <c r="W207" i="164"/>
  <c r="Z207" i="164"/>
  <c r="AB207" i="164"/>
  <c r="AD207" i="164"/>
  <c r="AF207" i="164"/>
  <c r="AI207" i="164"/>
  <c r="AK207" i="164"/>
  <c r="AM207" i="164"/>
  <c r="AO207" i="164"/>
  <c r="AR207" i="164"/>
  <c r="AT207" i="164"/>
  <c r="AV207" i="164"/>
  <c r="AX207" i="164"/>
  <c r="BA207" i="164"/>
  <c r="BC207" i="164"/>
  <c r="BE207" i="164"/>
  <c r="BG207" i="164"/>
  <c r="BJ207" i="164"/>
  <c r="BL207" i="164"/>
  <c r="BN207" i="164"/>
  <c r="BP207" i="164"/>
  <c r="BQ207" i="164"/>
  <c r="BR207" i="164"/>
  <c r="BT207" i="164"/>
  <c r="BV207" i="164"/>
  <c r="BX207" i="164"/>
  <c r="H208" i="164"/>
  <c r="J208" i="164"/>
  <c r="L208" i="164"/>
  <c r="N208" i="164"/>
  <c r="Q208" i="164"/>
  <c r="S208" i="164"/>
  <c r="U208" i="164"/>
  <c r="W208" i="164"/>
  <c r="Z208" i="164"/>
  <c r="AB208" i="164"/>
  <c r="AD208" i="164"/>
  <c r="AF208" i="164"/>
  <c r="AI208" i="164"/>
  <c r="AK208" i="164"/>
  <c r="AM208" i="164"/>
  <c r="AO208" i="164"/>
  <c r="AR208" i="164"/>
  <c r="AT208" i="164"/>
  <c r="AV208" i="164"/>
  <c r="AX208" i="164"/>
  <c r="BA208" i="164"/>
  <c r="BC208" i="164"/>
  <c r="BE208" i="164"/>
  <c r="BG208" i="164"/>
  <c r="BJ208" i="164"/>
  <c r="BL208" i="164"/>
  <c r="BN208" i="164"/>
  <c r="BP208" i="164"/>
  <c r="BQ208" i="164"/>
  <c r="BR208" i="164"/>
  <c r="BT208" i="164"/>
  <c r="BV208" i="164"/>
  <c r="BX208" i="164"/>
  <c r="H210" i="164"/>
  <c r="J210" i="164"/>
  <c r="L210" i="164"/>
  <c r="N210" i="164"/>
  <c r="Q210" i="164"/>
  <c r="S210" i="164"/>
  <c r="U210" i="164"/>
  <c r="W210" i="164"/>
  <c r="Z210" i="164"/>
  <c r="AB210" i="164"/>
  <c r="AD210" i="164"/>
  <c r="AF210" i="164"/>
  <c r="AI210" i="164"/>
  <c r="AK210" i="164"/>
  <c r="AM210" i="164"/>
  <c r="AO210" i="164"/>
  <c r="AR210" i="164"/>
  <c r="AT210" i="164"/>
  <c r="AV210" i="164"/>
  <c r="AX210" i="164"/>
  <c r="BA210" i="164"/>
  <c r="BC210" i="164"/>
  <c r="BE210" i="164"/>
  <c r="BG210" i="164"/>
  <c r="BJ210" i="164"/>
  <c r="BL210" i="164"/>
  <c r="BN210" i="164"/>
  <c r="BP210" i="164"/>
  <c r="BQ210" i="164"/>
  <c r="BR210" i="164"/>
  <c r="BT210" i="164"/>
  <c r="BV210" i="164"/>
  <c r="BX210" i="164"/>
  <c r="H211" i="164"/>
  <c r="J211" i="164"/>
  <c r="L211" i="164"/>
  <c r="N211" i="164"/>
  <c r="Q211" i="164"/>
  <c r="S211" i="164"/>
  <c r="U211" i="164"/>
  <c r="W211" i="164"/>
  <c r="Z211" i="164"/>
  <c r="AB211" i="164"/>
  <c r="AD211" i="164"/>
  <c r="AF211" i="164"/>
  <c r="AI211" i="164"/>
  <c r="AK211" i="164"/>
  <c r="AM211" i="164"/>
  <c r="AO211" i="164"/>
  <c r="AR211" i="164"/>
  <c r="AT211" i="164"/>
  <c r="AV211" i="164"/>
  <c r="AX211" i="164"/>
  <c r="BA211" i="164"/>
  <c r="BC211" i="164"/>
  <c r="BE211" i="164"/>
  <c r="BG211" i="164"/>
  <c r="BJ211" i="164"/>
  <c r="BL211" i="164"/>
  <c r="BN211" i="164"/>
  <c r="BP211" i="164"/>
  <c r="BQ211" i="164"/>
  <c r="BR211" i="164"/>
  <c r="BT211" i="164"/>
  <c r="BV211" i="164"/>
  <c r="BX211" i="164"/>
  <c r="H212" i="164"/>
  <c r="J212" i="164"/>
  <c r="L212" i="164"/>
  <c r="N212" i="164"/>
  <c r="Q212" i="164"/>
  <c r="S212" i="164"/>
  <c r="U212" i="164"/>
  <c r="W212" i="164"/>
  <c r="Z212" i="164"/>
  <c r="AB212" i="164"/>
  <c r="AD212" i="164"/>
  <c r="AF212" i="164"/>
  <c r="AI212" i="164"/>
  <c r="AK212" i="164"/>
  <c r="AM212" i="164"/>
  <c r="AO212" i="164"/>
  <c r="AR212" i="164"/>
  <c r="AT212" i="164"/>
  <c r="AV212" i="164"/>
  <c r="AX212" i="164"/>
  <c r="BA212" i="164"/>
  <c r="BC212" i="164"/>
  <c r="BE212" i="164"/>
  <c r="BG212" i="164"/>
  <c r="BJ212" i="164"/>
  <c r="BL212" i="164"/>
  <c r="BN212" i="164"/>
  <c r="BP212" i="164"/>
  <c r="BQ212" i="164"/>
  <c r="BR212" i="164"/>
  <c r="BT212" i="164"/>
  <c r="BV212" i="164"/>
  <c r="BX212" i="164"/>
  <c r="H213" i="164"/>
  <c r="J213" i="164"/>
  <c r="L213" i="164"/>
  <c r="N213" i="164"/>
  <c r="Q213" i="164"/>
  <c r="S213" i="164"/>
  <c r="U213" i="164"/>
  <c r="W213" i="164"/>
  <c r="Z213" i="164"/>
  <c r="AB213" i="164"/>
  <c r="AD213" i="164"/>
  <c r="AF213" i="164"/>
  <c r="AI213" i="164"/>
  <c r="AK213" i="164"/>
  <c r="AM213" i="164"/>
  <c r="AO213" i="164"/>
  <c r="AR213" i="164"/>
  <c r="AT213" i="164"/>
  <c r="AV213" i="164"/>
  <c r="AX213" i="164"/>
  <c r="BA213" i="164"/>
  <c r="BC213" i="164"/>
  <c r="BE213" i="164"/>
  <c r="BG213" i="164"/>
  <c r="BJ213" i="164"/>
  <c r="BL213" i="164"/>
  <c r="BN213" i="164"/>
  <c r="BP213" i="164"/>
  <c r="BQ213" i="164"/>
  <c r="BR213" i="164"/>
  <c r="BT213" i="164"/>
  <c r="BV213" i="164"/>
  <c r="BX213" i="164"/>
  <c r="H214" i="164"/>
  <c r="J214" i="164"/>
  <c r="L214" i="164"/>
  <c r="N214" i="164"/>
  <c r="Q214" i="164"/>
  <c r="S214" i="164"/>
  <c r="U214" i="164"/>
  <c r="W214" i="164"/>
  <c r="Z214" i="164"/>
  <c r="AB214" i="164"/>
  <c r="AD214" i="164"/>
  <c r="AF214" i="164"/>
  <c r="AI214" i="164"/>
  <c r="AK214" i="164"/>
  <c r="AM214" i="164"/>
  <c r="AO214" i="164"/>
  <c r="AR214" i="164"/>
  <c r="AT214" i="164"/>
  <c r="AV214" i="164"/>
  <c r="AX214" i="164"/>
  <c r="BA214" i="164"/>
  <c r="BC214" i="164"/>
  <c r="BE214" i="164"/>
  <c r="BG214" i="164"/>
  <c r="BJ214" i="164"/>
  <c r="BL214" i="164"/>
  <c r="BN214" i="164"/>
  <c r="BP214" i="164"/>
  <c r="BQ214" i="164"/>
  <c r="BR214" i="164"/>
  <c r="BT214" i="164"/>
  <c r="BV214" i="164"/>
  <c r="BX214" i="164"/>
  <c r="H216" i="164"/>
  <c r="J216" i="164"/>
  <c r="L216" i="164"/>
  <c r="N216" i="164"/>
  <c r="Q216" i="164"/>
  <c r="S216" i="164"/>
  <c r="U216" i="164"/>
  <c r="W216" i="164"/>
  <c r="Z216" i="164"/>
  <c r="AB216" i="164"/>
  <c r="AD216" i="164"/>
  <c r="AF216" i="164"/>
  <c r="AI216" i="164"/>
  <c r="AK216" i="164"/>
  <c r="AM216" i="164"/>
  <c r="AO216" i="164"/>
  <c r="AR216" i="164"/>
  <c r="AT216" i="164"/>
  <c r="AV216" i="164"/>
  <c r="AX216" i="164"/>
  <c r="BA216" i="164"/>
  <c r="BC216" i="164"/>
  <c r="BE216" i="164"/>
  <c r="BG216" i="164"/>
  <c r="BJ216" i="164"/>
  <c r="BL216" i="164"/>
  <c r="BN216" i="164"/>
  <c r="BP216" i="164"/>
  <c r="BQ216" i="164"/>
  <c r="BR216" i="164"/>
  <c r="BT216" i="164"/>
  <c r="BV216" i="164"/>
  <c r="BX216" i="164"/>
  <c r="H217" i="164"/>
  <c r="J217" i="164"/>
  <c r="L217" i="164"/>
  <c r="N217" i="164"/>
  <c r="Q217" i="164"/>
  <c r="S217" i="164"/>
  <c r="U217" i="164"/>
  <c r="W217" i="164"/>
  <c r="Z217" i="164"/>
  <c r="AB217" i="164"/>
  <c r="AD217" i="164"/>
  <c r="AF217" i="164"/>
  <c r="AI217" i="164"/>
  <c r="AK217" i="164"/>
  <c r="AM217" i="164"/>
  <c r="AO217" i="164"/>
  <c r="AR217" i="164"/>
  <c r="AT217" i="164"/>
  <c r="AV217" i="164"/>
  <c r="AX217" i="164"/>
  <c r="BA217" i="164"/>
  <c r="BC217" i="164"/>
  <c r="BE217" i="164"/>
  <c r="BG217" i="164"/>
  <c r="BJ217" i="164"/>
  <c r="BL217" i="164"/>
  <c r="BN217" i="164"/>
  <c r="BP217" i="164"/>
  <c r="BQ217" i="164"/>
  <c r="BR217" i="164"/>
  <c r="BT217" i="164"/>
  <c r="BV217" i="164"/>
  <c r="BX217" i="164"/>
  <c r="H218" i="164"/>
  <c r="J218" i="164"/>
  <c r="L218" i="164"/>
  <c r="N218" i="164"/>
  <c r="Q218" i="164"/>
  <c r="S218" i="164"/>
  <c r="U218" i="164"/>
  <c r="W218" i="164"/>
  <c r="Z218" i="164"/>
  <c r="AB218" i="164"/>
  <c r="AD218" i="164"/>
  <c r="AF218" i="164"/>
  <c r="AI218" i="164"/>
  <c r="AK218" i="164"/>
  <c r="AM218" i="164"/>
  <c r="AO218" i="164"/>
  <c r="AR218" i="164"/>
  <c r="AT218" i="164"/>
  <c r="AV218" i="164"/>
  <c r="AX218" i="164"/>
  <c r="BA218" i="164"/>
  <c r="BC218" i="164"/>
  <c r="BE218" i="164"/>
  <c r="BG218" i="164"/>
  <c r="BJ218" i="164"/>
  <c r="BL218" i="164"/>
  <c r="BN218" i="164"/>
  <c r="BP218" i="164"/>
  <c r="BQ218" i="164"/>
  <c r="BR218" i="164"/>
  <c r="BT218" i="164"/>
  <c r="BV218" i="164"/>
  <c r="BX218" i="164"/>
  <c r="H219" i="164"/>
  <c r="J219" i="164"/>
  <c r="L219" i="164"/>
  <c r="N219" i="164"/>
  <c r="Q219" i="164"/>
  <c r="S219" i="164"/>
  <c r="U219" i="164"/>
  <c r="W219" i="164"/>
  <c r="Z219" i="164"/>
  <c r="AB219" i="164"/>
  <c r="AD219" i="164"/>
  <c r="AF219" i="164"/>
  <c r="AI219" i="164"/>
  <c r="AK219" i="164"/>
  <c r="AM219" i="164"/>
  <c r="AO219" i="164"/>
  <c r="AR219" i="164"/>
  <c r="AT219" i="164"/>
  <c r="AV219" i="164"/>
  <c r="AX219" i="164"/>
  <c r="BA219" i="164"/>
  <c r="BC219" i="164"/>
  <c r="BE219" i="164"/>
  <c r="BG219" i="164"/>
  <c r="BJ219" i="164"/>
  <c r="BL219" i="164"/>
  <c r="BN219" i="164"/>
  <c r="BP219" i="164"/>
  <c r="BQ219" i="164"/>
  <c r="BR219" i="164"/>
  <c r="BT219" i="164"/>
  <c r="BV219" i="164"/>
  <c r="BX219" i="164"/>
  <c r="H220" i="164"/>
  <c r="J220" i="164"/>
  <c r="L220" i="164"/>
  <c r="N220" i="164"/>
  <c r="Q220" i="164"/>
  <c r="S220" i="164"/>
  <c r="U220" i="164"/>
  <c r="W220" i="164"/>
  <c r="Z220" i="164"/>
  <c r="AB220" i="164"/>
  <c r="AD220" i="164"/>
  <c r="AF220" i="164"/>
  <c r="AI220" i="164"/>
  <c r="AK220" i="164"/>
  <c r="AM220" i="164"/>
  <c r="AO220" i="164"/>
  <c r="AR220" i="164"/>
  <c r="AT220" i="164"/>
  <c r="AV220" i="164"/>
  <c r="AX220" i="164"/>
  <c r="BA220" i="164"/>
  <c r="BC220" i="164"/>
  <c r="BE220" i="164"/>
  <c r="BG220" i="164"/>
  <c r="BJ220" i="164"/>
  <c r="BL220" i="164"/>
  <c r="BN220" i="164"/>
  <c r="BP220" i="164"/>
  <c r="BQ220" i="164"/>
  <c r="BR220" i="164"/>
  <c r="BT220" i="164"/>
  <c r="BV220" i="164"/>
  <c r="BX220" i="164"/>
  <c r="H222" i="164"/>
  <c r="J222" i="164"/>
  <c r="L222" i="164"/>
  <c r="N222" i="164"/>
  <c r="Q222" i="164"/>
  <c r="S222" i="164"/>
  <c r="U222" i="164"/>
  <c r="W222" i="164"/>
  <c r="Z222" i="164"/>
  <c r="AB222" i="164"/>
  <c r="AD222" i="164"/>
  <c r="AF222" i="164"/>
  <c r="AI222" i="164"/>
  <c r="AK222" i="164"/>
  <c r="AM222" i="164"/>
  <c r="AO222" i="164"/>
  <c r="AR222" i="164"/>
  <c r="AT222" i="164"/>
  <c r="AV222" i="164"/>
  <c r="AX222" i="164"/>
  <c r="BA222" i="164"/>
  <c r="BC222" i="164"/>
  <c r="BE222" i="164"/>
  <c r="BG222" i="164"/>
  <c r="BJ222" i="164"/>
  <c r="BL222" i="164"/>
  <c r="BN222" i="164"/>
  <c r="BP222" i="164"/>
  <c r="BQ222" i="164"/>
  <c r="BR222" i="164"/>
  <c r="BT222" i="164"/>
  <c r="BV222" i="164"/>
  <c r="BX222" i="164"/>
  <c r="H223" i="164"/>
  <c r="J223" i="164"/>
  <c r="L223" i="164"/>
  <c r="N223" i="164"/>
  <c r="Q223" i="164"/>
  <c r="S223" i="164"/>
  <c r="U223" i="164"/>
  <c r="W223" i="164"/>
  <c r="Z223" i="164"/>
  <c r="AB223" i="164"/>
  <c r="AD223" i="164"/>
  <c r="AF223" i="164"/>
  <c r="AI223" i="164"/>
  <c r="AK223" i="164"/>
  <c r="AM223" i="164"/>
  <c r="AO223" i="164"/>
  <c r="AR223" i="164"/>
  <c r="AT223" i="164"/>
  <c r="AV223" i="164"/>
  <c r="AX223" i="164"/>
  <c r="BA223" i="164"/>
  <c r="BC223" i="164"/>
  <c r="BE223" i="164"/>
  <c r="BG223" i="164"/>
  <c r="BJ223" i="164"/>
  <c r="BL223" i="164"/>
  <c r="BN223" i="164"/>
  <c r="BP223" i="164"/>
  <c r="BQ223" i="164"/>
  <c r="BR223" i="164"/>
  <c r="BT223" i="164"/>
  <c r="BV223" i="164"/>
  <c r="BX223" i="164"/>
  <c r="H224" i="164"/>
  <c r="J224" i="164"/>
  <c r="L224" i="164"/>
  <c r="N224" i="164"/>
  <c r="Q224" i="164"/>
  <c r="S224" i="164"/>
  <c r="U224" i="164"/>
  <c r="W224" i="164"/>
  <c r="Z224" i="164"/>
  <c r="AB224" i="164"/>
  <c r="AD224" i="164"/>
  <c r="AF224" i="164"/>
  <c r="AI224" i="164"/>
  <c r="AK224" i="164"/>
  <c r="AM224" i="164"/>
  <c r="AO224" i="164"/>
  <c r="AR224" i="164"/>
  <c r="AT224" i="164"/>
  <c r="AV224" i="164"/>
  <c r="AX224" i="164"/>
  <c r="BA224" i="164"/>
  <c r="BC224" i="164"/>
  <c r="BE224" i="164"/>
  <c r="BG224" i="164"/>
  <c r="BJ224" i="164"/>
  <c r="BL224" i="164"/>
  <c r="BN224" i="164"/>
  <c r="BP224" i="164"/>
  <c r="BQ224" i="164"/>
  <c r="BR224" i="164"/>
  <c r="BT224" i="164"/>
  <c r="BV224" i="164"/>
  <c r="BX224" i="164"/>
  <c r="H225" i="164"/>
  <c r="J225" i="164"/>
  <c r="L225" i="164"/>
  <c r="N225" i="164"/>
  <c r="Q225" i="164"/>
  <c r="S225" i="164"/>
  <c r="U225" i="164"/>
  <c r="W225" i="164"/>
  <c r="Z225" i="164"/>
  <c r="AB225" i="164"/>
  <c r="AD225" i="164"/>
  <c r="AF225" i="164"/>
  <c r="AI225" i="164"/>
  <c r="AK225" i="164"/>
  <c r="AM225" i="164"/>
  <c r="AO225" i="164"/>
  <c r="AR225" i="164"/>
  <c r="AT225" i="164"/>
  <c r="AV225" i="164"/>
  <c r="AX225" i="164"/>
  <c r="BA225" i="164"/>
  <c r="BC225" i="164"/>
  <c r="BE225" i="164"/>
  <c r="BG225" i="164"/>
  <c r="BJ225" i="164"/>
  <c r="BL225" i="164"/>
  <c r="BN225" i="164"/>
  <c r="BP225" i="164"/>
  <c r="BQ225" i="164"/>
  <c r="BR225" i="164"/>
  <c r="BT225" i="164"/>
  <c r="BV225" i="164"/>
  <c r="BX225" i="164"/>
  <c r="H226" i="164"/>
  <c r="J226" i="164"/>
  <c r="L226" i="164"/>
  <c r="N226" i="164"/>
  <c r="Q226" i="164"/>
  <c r="S226" i="164"/>
  <c r="U226" i="164"/>
  <c r="W226" i="164"/>
  <c r="Z226" i="164"/>
  <c r="AB226" i="164"/>
  <c r="AD226" i="164"/>
  <c r="AF226" i="164"/>
  <c r="AI226" i="164"/>
  <c r="AK226" i="164"/>
  <c r="AM226" i="164"/>
  <c r="AO226" i="164"/>
  <c r="AR226" i="164"/>
  <c r="AT226" i="164"/>
  <c r="AV226" i="164"/>
  <c r="AX226" i="164"/>
  <c r="BA226" i="164"/>
  <c r="BC226" i="164"/>
  <c r="BE226" i="164"/>
  <c r="BG226" i="164"/>
  <c r="BJ226" i="164"/>
  <c r="BL226" i="164"/>
  <c r="BN226" i="164"/>
  <c r="BP226" i="164"/>
  <c r="BQ226" i="164"/>
  <c r="BR226" i="164"/>
  <c r="BT226" i="164"/>
  <c r="BV226" i="164"/>
  <c r="BX226" i="164"/>
  <c r="H228" i="164"/>
  <c r="J228" i="164"/>
  <c r="L228" i="164"/>
  <c r="N228" i="164"/>
  <c r="Q228" i="164"/>
  <c r="S228" i="164"/>
  <c r="U228" i="164"/>
  <c r="W228" i="164"/>
  <c r="Z228" i="164"/>
  <c r="AB228" i="164"/>
  <c r="AD228" i="164"/>
  <c r="AF228" i="164"/>
  <c r="AI228" i="164"/>
  <c r="AK228" i="164"/>
  <c r="AM228" i="164"/>
  <c r="AO228" i="164"/>
  <c r="AR228" i="164"/>
  <c r="AT228" i="164"/>
  <c r="AV228" i="164"/>
  <c r="AX228" i="164"/>
  <c r="BA228" i="164"/>
  <c r="BC228" i="164"/>
  <c r="BE228" i="164"/>
  <c r="BG228" i="164"/>
  <c r="BJ228" i="164"/>
  <c r="BL228" i="164"/>
  <c r="BN228" i="164"/>
  <c r="BP228" i="164"/>
  <c r="BQ228" i="164"/>
  <c r="BR228" i="164"/>
  <c r="BT228" i="164"/>
  <c r="BV228" i="164"/>
  <c r="BX228" i="164"/>
  <c r="H229" i="164"/>
  <c r="J229" i="164"/>
  <c r="L229" i="164"/>
  <c r="N229" i="164"/>
  <c r="Q229" i="164"/>
  <c r="S229" i="164"/>
  <c r="U229" i="164"/>
  <c r="W229" i="164"/>
  <c r="Z229" i="164"/>
  <c r="AB229" i="164"/>
  <c r="AD229" i="164"/>
  <c r="AF229" i="164"/>
  <c r="AI229" i="164"/>
  <c r="AK229" i="164"/>
  <c r="AM229" i="164"/>
  <c r="AO229" i="164"/>
  <c r="AR229" i="164"/>
  <c r="AT229" i="164"/>
  <c r="AV229" i="164"/>
  <c r="AX229" i="164"/>
  <c r="BA229" i="164"/>
  <c r="BC229" i="164"/>
  <c r="BE229" i="164"/>
  <c r="BG229" i="164"/>
  <c r="BJ229" i="164"/>
  <c r="BL229" i="164"/>
  <c r="BN229" i="164"/>
  <c r="BP229" i="164"/>
  <c r="BQ229" i="164"/>
  <c r="BR229" i="164"/>
  <c r="BT229" i="164"/>
  <c r="BV229" i="164"/>
  <c r="BX229" i="164"/>
  <c r="H230" i="164"/>
  <c r="J230" i="164"/>
  <c r="L230" i="164"/>
  <c r="N230" i="164"/>
  <c r="Q230" i="164"/>
  <c r="S230" i="164"/>
  <c r="U230" i="164"/>
  <c r="W230" i="164"/>
  <c r="Z230" i="164"/>
  <c r="AB230" i="164"/>
  <c r="AD230" i="164"/>
  <c r="AF230" i="164"/>
  <c r="AI230" i="164"/>
  <c r="AK230" i="164"/>
  <c r="AM230" i="164"/>
  <c r="AO230" i="164"/>
  <c r="AR230" i="164"/>
  <c r="AT230" i="164"/>
  <c r="AV230" i="164"/>
  <c r="AX230" i="164"/>
  <c r="BA230" i="164"/>
  <c r="BC230" i="164"/>
  <c r="BE230" i="164"/>
  <c r="BG230" i="164"/>
  <c r="BJ230" i="164"/>
  <c r="BL230" i="164"/>
  <c r="BN230" i="164"/>
  <c r="BP230" i="164"/>
  <c r="BQ230" i="164"/>
  <c r="BR230" i="164"/>
  <c r="BT230" i="164"/>
  <c r="BV230" i="164"/>
  <c r="BX230" i="164"/>
  <c r="H231" i="164"/>
  <c r="J231" i="164"/>
  <c r="L231" i="164"/>
  <c r="N231" i="164"/>
  <c r="Q231" i="164"/>
  <c r="S231" i="164"/>
  <c r="U231" i="164"/>
  <c r="W231" i="164"/>
  <c r="Z231" i="164"/>
  <c r="AB231" i="164"/>
  <c r="AD231" i="164"/>
  <c r="AF231" i="164"/>
  <c r="AI231" i="164"/>
  <c r="AK231" i="164"/>
  <c r="AM231" i="164"/>
  <c r="AO231" i="164"/>
  <c r="AR231" i="164"/>
  <c r="AT231" i="164"/>
  <c r="AV231" i="164"/>
  <c r="AX231" i="164"/>
  <c r="BA231" i="164"/>
  <c r="BC231" i="164"/>
  <c r="BE231" i="164"/>
  <c r="BG231" i="164"/>
  <c r="BJ231" i="164"/>
  <c r="BL231" i="164"/>
  <c r="BN231" i="164"/>
  <c r="BP231" i="164"/>
  <c r="BQ231" i="164"/>
  <c r="BR231" i="164"/>
  <c r="BT231" i="164"/>
  <c r="BV231" i="164"/>
  <c r="BX231" i="164"/>
  <c r="H232" i="164"/>
  <c r="J232" i="164"/>
  <c r="L232" i="164"/>
  <c r="N232" i="164"/>
  <c r="Q232" i="164"/>
  <c r="S232" i="164"/>
  <c r="U232" i="164"/>
  <c r="W232" i="164"/>
  <c r="Z232" i="164"/>
  <c r="AB232" i="164"/>
  <c r="AD232" i="164"/>
  <c r="AF232" i="164"/>
  <c r="AI232" i="164"/>
  <c r="AK232" i="164"/>
  <c r="AM232" i="164"/>
  <c r="AO232" i="164"/>
  <c r="AR232" i="164"/>
  <c r="AT232" i="164"/>
  <c r="AV232" i="164"/>
  <c r="AX232" i="164"/>
  <c r="BA232" i="164"/>
  <c r="BC232" i="164"/>
  <c r="BE232" i="164"/>
  <c r="BG232" i="164"/>
  <c r="BJ232" i="164"/>
  <c r="BL232" i="164"/>
  <c r="BN232" i="164"/>
  <c r="BP232" i="164"/>
  <c r="BQ232" i="164"/>
  <c r="BR232" i="164"/>
  <c r="BT232" i="164"/>
  <c r="BV232" i="164"/>
  <c r="BX232" i="164"/>
  <c r="H234" i="164"/>
  <c r="J234" i="164"/>
  <c r="L234" i="164"/>
  <c r="N234" i="164"/>
  <c r="Q234" i="164"/>
  <c r="S234" i="164"/>
  <c r="U234" i="164"/>
  <c r="W234" i="164"/>
  <c r="Z234" i="164"/>
  <c r="AB234" i="164"/>
  <c r="AD234" i="164"/>
  <c r="AF234" i="164"/>
  <c r="AI234" i="164"/>
  <c r="AK234" i="164"/>
  <c r="AM234" i="164"/>
  <c r="AO234" i="164"/>
  <c r="AR234" i="164"/>
  <c r="AT234" i="164"/>
  <c r="AV234" i="164"/>
  <c r="AX234" i="164"/>
  <c r="BA234" i="164"/>
  <c r="BC234" i="164"/>
  <c r="BE234" i="164"/>
  <c r="BG234" i="164"/>
  <c r="BJ234" i="164"/>
  <c r="BL234" i="164"/>
  <c r="BN234" i="164"/>
  <c r="BP234" i="164"/>
  <c r="BQ234" i="164"/>
  <c r="BR234" i="164"/>
  <c r="BT234" i="164"/>
  <c r="BV234" i="164"/>
  <c r="BX234" i="164"/>
  <c r="H235" i="164"/>
  <c r="J235" i="164"/>
  <c r="L235" i="164"/>
  <c r="N235" i="164"/>
  <c r="Q235" i="164"/>
  <c r="S235" i="164"/>
  <c r="U235" i="164"/>
  <c r="W235" i="164"/>
  <c r="Z235" i="164"/>
  <c r="AB235" i="164"/>
  <c r="AD235" i="164"/>
  <c r="AF235" i="164"/>
  <c r="AI235" i="164"/>
  <c r="AK235" i="164"/>
  <c r="AM235" i="164"/>
  <c r="AO235" i="164"/>
  <c r="AR235" i="164"/>
  <c r="AT235" i="164"/>
  <c r="AV235" i="164"/>
  <c r="AX235" i="164"/>
  <c r="BA235" i="164"/>
  <c r="BC235" i="164"/>
  <c r="BE235" i="164"/>
  <c r="BG235" i="164"/>
  <c r="BJ235" i="164"/>
  <c r="BL235" i="164"/>
  <c r="BN235" i="164"/>
  <c r="BP235" i="164"/>
  <c r="BQ235" i="164"/>
  <c r="BR235" i="164"/>
  <c r="BT235" i="164"/>
  <c r="BV235" i="164"/>
  <c r="BX235" i="164"/>
  <c r="H236" i="164"/>
  <c r="J236" i="164"/>
  <c r="L236" i="164"/>
  <c r="N236" i="164"/>
  <c r="Q236" i="164"/>
  <c r="S236" i="164"/>
  <c r="U236" i="164"/>
  <c r="W236" i="164"/>
  <c r="Z236" i="164"/>
  <c r="AB236" i="164"/>
  <c r="AD236" i="164"/>
  <c r="AF236" i="164"/>
  <c r="AI236" i="164"/>
  <c r="AK236" i="164"/>
  <c r="AM236" i="164"/>
  <c r="AO236" i="164"/>
  <c r="AR236" i="164"/>
  <c r="AT236" i="164"/>
  <c r="AV236" i="164"/>
  <c r="AX236" i="164"/>
  <c r="BA236" i="164"/>
  <c r="BC236" i="164"/>
  <c r="BE236" i="164"/>
  <c r="BG236" i="164"/>
  <c r="BJ236" i="164"/>
  <c r="BL236" i="164"/>
  <c r="BN236" i="164"/>
  <c r="BP236" i="164"/>
  <c r="BQ236" i="164"/>
  <c r="BR236" i="164"/>
  <c r="BT236" i="164"/>
  <c r="BV236" i="164"/>
  <c r="BX236" i="164"/>
  <c r="H237" i="164"/>
  <c r="J237" i="164"/>
  <c r="L237" i="164"/>
  <c r="N237" i="164"/>
  <c r="Q237" i="164"/>
  <c r="S237" i="164"/>
  <c r="U237" i="164"/>
  <c r="W237" i="164"/>
  <c r="Z237" i="164"/>
  <c r="AB237" i="164"/>
  <c r="AD237" i="164"/>
  <c r="AF237" i="164"/>
  <c r="AI237" i="164"/>
  <c r="AK237" i="164"/>
  <c r="AM237" i="164"/>
  <c r="AO237" i="164"/>
  <c r="AR237" i="164"/>
  <c r="AT237" i="164"/>
  <c r="AV237" i="164"/>
  <c r="AX237" i="164"/>
  <c r="BA237" i="164"/>
  <c r="BC237" i="164"/>
  <c r="BE237" i="164"/>
  <c r="BG237" i="164"/>
  <c r="BJ237" i="164"/>
  <c r="BL237" i="164"/>
  <c r="BN237" i="164"/>
  <c r="BP237" i="164"/>
  <c r="BQ237" i="164"/>
  <c r="BR237" i="164"/>
  <c r="BT237" i="164"/>
  <c r="BV237" i="164"/>
  <c r="BX237" i="164"/>
  <c r="H238" i="164"/>
  <c r="J238" i="164"/>
  <c r="L238" i="164"/>
  <c r="N238" i="164"/>
  <c r="Q238" i="164"/>
  <c r="S238" i="164"/>
  <c r="U238" i="164"/>
  <c r="W238" i="164"/>
  <c r="Z238" i="164"/>
  <c r="AB238" i="164"/>
  <c r="AD238" i="164"/>
  <c r="AF238" i="164"/>
  <c r="AI238" i="164"/>
  <c r="AK238" i="164"/>
  <c r="AM238" i="164"/>
  <c r="AO238" i="164"/>
  <c r="AR238" i="164"/>
  <c r="AT238" i="164"/>
  <c r="AV238" i="164"/>
  <c r="AX238" i="164"/>
  <c r="BA238" i="164"/>
  <c r="BC238" i="164"/>
  <c r="BE238" i="164"/>
  <c r="BG238" i="164"/>
  <c r="BJ238" i="164"/>
  <c r="BL238" i="164"/>
  <c r="BN238" i="164"/>
  <c r="BP238" i="164"/>
  <c r="BQ238" i="164"/>
  <c r="BR238" i="164"/>
  <c r="BT238" i="164"/>
  <c r="BV238" i="164"/>
  <c r="BX238" i="164"/>
  <c r="H240" i="164"/>
  <c r="J240" i="164"/>
  <c r="L240" i="164"/>
  <c r="N240" i="164"/>
  <c r="Q240" i="164"/>
  <c r="S240" i="164"/>
  <c r="U240" i="164"/>
  <c r="W240" i="164"/>
  <c r="Z240" i="164"/>
  <c r="AB240" i="164"/>
  <c r="AD240" i="164"/>
  <c r="AF240" i="164"/>
  <c r="AI240" i="164"/>
  <c r="AK240" i="164"/>
  <c r="AM240" i="164"/>
  <c r="AO240" i="164"/>
  <c r="AR240" i="164"/>
  <c r="AT240" i="164"/>
  <c r="AV240" i="164"/>
  <c r="AX240" i="164"/>
  <c r="BA240" i="164"/>
  <c r="BC240" i="164"/>
  <c r="BE240" i="164"/>
  <c r="BG240" i="164"/>
  <c r="BJ240" i="164"/>
  <c r="BL240" i="164"/>
  <c r="BN240" i="164"/>
  <c r="BP240" i="164"/>
  <c r="BQ240" i="164"/>
  <c r="BR240" i="164"/>
  <c r="BT240" i="164"/>
  <c r="BV240" i="164"/>
  <c r="BX240" i="164"/>
  <c r="H241" i="164"/>
  <c r="J241" i="164"/>
  <c r="L241" i="164"/>
  <c r="N241" i="164"/>
  <c r="Q241" i="164"/>
  <c r="S241" i="164"/>
  <c r="U241" i="164"/>
  <c r="W241" i="164"/>
  <c r="Z241" i="164"/>
  <c r="AB241" i="164"/>
  <c r="AD241" i="164"/>
  <c r="AF241" i="164"/>
  <c r="AI241" i="164"/>
  <c r="AK241" i="164"/>
  <c r="AM241" i="164"/>
  <c r="AO241" i="164"/>
  <c r="AR241" i="164"/>
  <c r="AT241" i="164"/>
  <c r="AV241" i="164"/>
  <c r="AX241" i="164"/>
  <c r="BA241" i="164"/>
  <c r="BC241" i="164"/>
  <c r="BE241" i="164"/>
  <c r="BG241" i="164"/>
  <c r="BJ241" i="164"/>
  <c r="BL241" i="164"/>
  <c r="BN241" i="164"/>
  <c r="BP241" i="164"/>
  <c r="BQ241" i="164"/>
  <c r="BR241" i="164"/>
  <c r="BT241" i="164"/>
  <c r="BV241" i="164"/>
  <c r="BX241" i="164"/>
  <c r="H242" i="164"/>
  <c r="J242" i="164"/>
  <c r="L242" i="164"/>
  <c r="N242" i="164"/>
  <c r="Q242" i="164"/>
  <c r="S242" i="164"/>
  <c r="U242" i="164"/>
  <c r="W242" i="164"/>
  <c r="Z242" i="164"/>
  <c r="AB242" i="164"/>
  <c r="AD242" i="164"/>
  <c r="AF242" i="164"/>
  <c r="AI242" i="164"/>
  <c r="AK242" i="164"/>
  <c r="AM242" i="164"/>
  <c r="AO242" i="164"/>
  <c r="AR242" i="164"/>
  <c r="AT242" i="164"/>
  <c r="AV242" i="164"/>
  <c r="AX242" i="164"/>
  <c r="BA242" i="164"/>
  <c r="BC242" i="164"/>
  <c r="BE242" i="164"/>
  <c r="BG242" i="164"/>
  <c r="BJ242" i="164"/>
  <c r="BL242" i="164"/>
  <c r="BN242" i="164"/>
  <c r="BP242" i="164"/>
  <c r="BQ242" i="164"/>
  <c r="BR242" i="164"/>
  <c r="BT242" i="164"/>
  <c r="BV242" i="164"/>
  <c r="BX242" i="164"/>
  <c r="H243" i="164"/>
  <c r="J243" i="164"/>
  <c r="L243" i="164"/>
  <c r="N243" i="164"/>
  <c r="Q243" i="164"/>
  <c r="S243" i="164"/>
  <c r="U243" i="164"/>
  <c r="W243" i="164"/>
  <c r="Z243" i="164"/>
  <c r="AB243" i="164"/>
  <c r="AD243" i="164"/>
  <c r="AF243" i="164"/>
  <c r="AI243" i="164"/>
  <c r="AK243" i="164"/>
  <c r="AM243" i="164"/>
  <c r="AO243" i="164"/>
  <c r="AR243" i="164"/>
  <c r="AT243" i="164"/>
  <c r="AV243" i="164"/>
  <c r="AX243" i="164"/>
  <c r="BA243" i="164"/>
  <c r="BC243" i="164"/>
  <c r="BE243" i="164"/>
  <c r="BG243" i="164"/>
  <c r="BJ243" i="164"/>
  <c r="BL243" i="164"/>
  <c r="BN243" i="164"/>
  <c r="BP243" i="164"/>
  <c r="BQ243" i="164"/>
  <c r="BR243" i="164"/>
  <c r="BT243" i="164"/>
  <c r="BV243" i="164"/>
  <c r="BX243" i="164"/>
  <c r="H244" i="164"/>
  <c r="J244" i="164"/>
  <c r="L244" i="164"/>
  <c r="N244" i="164"/>
  <c r="Q244" i="164"/>
  <c r="S244" i="164"/>
  <c r="U244" i="164"/>
  <c r="W244" i="164"/>
  <c r="Z244" i="164"/>
  <c r="AB244" i="164"/>
  <c r="AD244" i="164"/>
  <c r="AF244" i="164"/>
  <c r="AI244" i="164"/>
  <c r="AK244" i="164"/>
  <c r="AM244" i="164"/>
  <c r="AO244" i="164"/>
  <c r="AR244" i="164"/>
  <c r="AT244" i="164"/>
  <c r="AV244" i="164"/>
  <c r="AX244" i="164"/>
  <c r="BA244" i="164"/>
  <c r="BC244" i="164"/>
  <c r="BE244" i="164"/>
  <c r="BG244" i="164"/>
  <c r="BJ244" i="164"/>
  <c r="BL244" i="164"/>
  <c r="BN244" i="164"/>
  <c r="BP244" i="164"/>
  <c r="BQ244" i="164"/>
  <c r="BR244" i="164"/>
  <c r="BT244" i="164"/>
  <c r="BV244" i="164"/>
  <c r="BX244" i="164"/>
  <c r="H246" i="164"/>
  <c r="J246" i="164"/>
  <c r="L246" i="164"/>
  <c r="N246" i="164"/>
  <c r="Q246" i="164"/>
  <c r="S246" i="164"/>
  <c r="U246" i="164"/>
  <c r="W246" i="164"/>
  <c r="Z246" i="164"/>
  <c r="AB246" i="164"/>
  <c r="AD246" i="164"/>
  <c r="AF246" i="164"/>
  <c r="AI246" i="164"/>
  <c r="AK246" i="164"/>
  <c r="AM246" i="164"/>
  <c r="AO246" i="164"/>
  <c r="AR246" i="164"/>
  <c r="AT246" i="164"/>
  <c r="AV246" i="164"/>
  <c r="AX246" i="164"/>
  <c r="BA246" i="164"/>
  <c r="BC246" i="164"/>
  <c r="BE246" i="164"/>
  <c r="BG246" i="164"/>
  <c r="BJ246" i="164"/>
  <c r="BL246" i="164"/>
  <c r="BN246" i="164"/>
  <c r="BP246" i="164"/>
  <c r="BQ246" i="164"/>
  <c r="BR246" i="164"/>
  <c r="BT246" i="164"/>
  <c r="BV246" i="164"/>
  <c r="BX246" i="164"/>
  <c r="H247" i="164"/>
  <c r="J247" i="164"/>
  <c r="L247" i="164"/>
  <c r="N247" i="164"/>
  <c r="Q247" i="164"/>
  <c r="S247" i="164"/>
  <c r="U247" i="164"/>
  <c r="W247" i="164"/>
  <c r="Z247" i="164"/>
  <c r="AB247" i="164"/>
  <c r="AD247" i="164"/>
  <c r="AF247" i="164"/>
  <c r="AI247" i="164"/>
  <c r="AK247" i="164"/>
  <c r="AM247" i="164"/>
  <c r="AO247" i="164"/>
  <c r="AR247" i="164"/>
  <c r="AT247" i="164"/>
  <c r="AV247" i="164"/>
  <c r="AX247" i="164"/>
  <c r="BA247" i="164"/>
  <c r="BC247" i="164"/>
  <c r="BE247" i="164"/>
  <c r="BG247" i="164"/>
  <c r="BJ247" i="164"/>
  <c r="BL247" i="164"/>
  <c r="BN247" i="164"/>
  <c r="BP247" i="164"/>
  <c r="BQ247" i="164"/>
  <c r="BR247" i="164"/>
  <c r="BT247" i="164"/>
  <c r="BV247" i="164"/>
  <c r="BX247" i="164"/>
  <c r="H248" i="164"/>
  <c r="J248" i="164"/>
  <c r="L248" i="164"/>
  <c r="N248" i="164"/>
  <c r="Q248" i="164"/>
  <c r="S248" i="164"/>
  <c r="U248" i="164"/>
  <c r="W248" i="164"/>
  <c r="Z248" i="164"/>
  <c r="AB248" i="164"/>
  <c r="AD248" i="164"/>
  <c r="AF248" i="164"/>
  <c r="AI248" i="164"/>
  <c r="AK248" i="164"/>
  <c r="AM248" i="164"/>
  <c r="AO248" i="164"/>
  <c r="AR248" i="164"/>
  <c r="AT248" i="164"/>
  <c r="AV248" i="164"/>
  <c r="AX248" i="164"/>
  <c r="BA248" i="164"/>
  <c r="BC248" i="164"/>
  <c r="BE248" i="164"/>
  <c r="BG248" i="164"/>
  <c r="BJ248" i="164"/>
  <c r="BL248" i="164"/>
  <c r="BN248" i="164"/>
  <c r="BP248" i="164"/>
  <c r="BQ248" i="164"/>
  <c r="BR248" i="164"/>
  <c r="BT248" i="164"/>
  <c r="BV248" i="164"/>
  <c r="BX248" i="164"/>
  <c r="H249" i="164"/>
  <c r="J249" i="164"/>
  <c r="L249" i="164"/>
  <c r="N249" i="164"/>
  <c r="Q249" i="164"/>
  <c r="S249" i="164"/>
  <c r="U249" i="164"/>
  <c r="W249" i="164"/>
  <c r="Z249" i="164"/>
  <c r="AB249" i="164"/>
  <c r="AD249" i="164"/>
  <c r="AF249" i="164"/>
  <c r="AI249" i="164"/>
  <c r="AK249" i="164"/>
  <c r="AM249" i="164"/>
  <c r="AO249" i="164"/>
  <c r="AR249" i="164"/>
  <c r="AT249" i="164"/>
  <c r="AV249" i="164"/>
  <c r="AX249" i="164"/>
  <c r="BA249" i="164"/>
  <c r="BC249" i="164"/>
  <c r="BE249" i="164"/>
  <c r="BG249" i="164"/>
  <c r="BJ249" i="164"/>
  <c r="BL249" i="164"/>
  <c r="BN249" i="164"/>
  <c r="BP249" i="164"/>
  <c r="BQ249" i="164"/>
  <c r="BR249" i="164"/>
  <c r="BT249" i="164"/>
  <c r="BV249" i="164"/>
  <c r="BX249" i="164"/>
  <c r="H250" i="164"/>
  <c r="J250" i="164"/>
  <c r="L250" i="164"/>
  <c r="N250" i="164"/>
  <c r="Q250" i="164"/>
  <c r="S250" i="164"/>
  <c r="U250" i="164"/>
  <c r="W250" i="164"/>
  <c r="Z250" i="164"/>
  <c r="AB250" i="164"/>
  <c r="AD250" i="164"/>
  <c r="AF250" i="164"/>
  <c r="AI250" i="164"/>
  <c r="AK250" i="164"/>
  <c r="AM250" i="164"/>
  <c r="AO250" i="164"/>
  <c r="AR250" i="164"/>
  <c r="AT250" i="164"/>
  <c r="AV250" i="164"/>
  <c r="AX250" i="164"/>
  <c r="BA250" i="164"/>
  <c r="BC250" i="164"/>
  <c r="BE250" i="164"/>
  <c r="BG250" i="164"/>
  <c r="BJ250" i="164"/>
  <c r="BL250" i="164"/>
  <c r="BN250" i="164"/>
  <c r="BP250" i="164"/>
  <c r="BQ250" i="164"/>
  <c r="BR250" i="164"/>
  <c r="BT250" i="164"/>
  <c r="BV250" i="164"/>
  <c r="BX250" i="164"/>
  <c r="H252" i="164"/>
  <c r="J252" i="164"/>
  <c r="L252" i="164"/>
  <c r="N252" i="164"/>
  <c r="Q252" i="164"/>
  <c r="S252" i="164"/>
  <c r="U252" i="164"/>
  <c r="W252" i="164"/>
  <c r="Z252" i="164"/>
  <c r="AB252" i="164"/>
  <c r="AD252" i="164"/>
  <c r="AF252" i="164"/>
  <c r="AI252" i="164"/>
  <c r="AK252" i="164"/>
  <c r="AM252" i="164"/>
  <c r="AO252" i="164"/>
  <c r="AR252" i="164"/>
  <c r="AT252" i="164"/>
  <c r="AV252" i="164"/>
  <c r="AX252" i="164"/>
  <c r="BA252" i="164"/>
  <c r="BC252" i="164"/>
  <c r="BE252" i="164"/>
  <c r="BG252" i="164"/>
  <c r="BJ252" i="164"/>
  <c r="BL252" i="164"/>
  <c r="BN252" i="164"/>
  <c r="BP252" i="164"/>
  <c r="BQ252" i="164"/>
  <c r="BR252" i="164"/>
  <c r="BT252" i="164"/>
  <c r="BV252" i="164"/>
  <c r="BX252" i="164"/>
  <c r="H253" i="164"/>
  <c r="J253" i="164"/>
  <c r="L253" i="164"/>
  <c r="N253" i="164"/>
  <c r="Q253" i="164"/>
  <c r="S253" i="164"/>
  <c r="U253" i="164"/>
  <c r="W253" i="164"/>
  <c r="Z253" i="164"/>
  <c r="AB253" i="164"/>
  <c r="AD253" i="164"/>
  <c r="AF253" i="164"/>
  <c r="AI253" i="164"/>
  <c r="AK253" i="164"/>
  <c r="AM253" i="164"/>
  <c r="AO253" i="164"/>
  <c r="AR253" i="164"/>
  <c r="AT253" i="164"/>
  <c r="AV253" i="164"/>
  <c r="AX253" i="164"/>
  <c r="BA253" i="164"/>
  <c r="BC253" i="164"/>
  <c r="BE253" i="164"/>
  <c r="BG253" i="164"/>
  <c r="BJ253" i="164"/>
  <c r="BL253" i="164"/>
  <c r="BN253" i="164"/>
  <c r="BP253" i="164"/>
  <c r="BQ253" i="164"/>
  <c r="BR253" i="164"/>
  <c r="BT253" i="164"/>
  <c r="BV253" i="164"/>
  <c r="BX253" i="164"/>
  <c r="H254" i="164"/>
  <c r="J254" i="164"/>
  <c r="L254" i="164"/>
  <c r="N254" i="164"/>
  <c r="Q254" i="164"/>
  <c r="S254" i="164"/>
  <c r="U254" i="164"/>
  <c r="W254" i="164"/>
  <c r="Z254" i="164"/>
  <c r="AB254" i="164"/>
  <c r="AD254" i="164"/>
  <c r="AF254" i="164"/>
  <c r="AI254" i="164"/>
  <c r="AK254" i="164"/>
  <c r="AM254" i="164"/>
  <c r="AO254" i="164"/>
  <c r="AR254" i="164"/>
  <c r="AT254" i="164"/>
  <c r="AV254" i="164"/>
  <c r="AX254" i="164"/>
  <c r="BA254" i="164"/>
  <c r="BC254" i="164"/>
  <c r="BE254" i="164"/>
  <c r="BG254" i="164"/>
  <c r="BJ254" i="164"/>
  <c r="BL254" i="164"/>
  <c r="BN254" i="164"/>
  <c r="BP254" i="164"/>
  <c r="BQ254" i="164"/>
  <c r="BR254" i="164"/>
  <c r="BT254" i="164"/>
  <c r="BV254" i="164"/>
  <c r="BX254" i="164"/>
  <c r="H255" i="164"/>
  <c r="J255" i="164"/>
  <c r="L255" i="164"/>
  <c r="N255" i="164"/>
  <c r="Q255" i="164"/>
  <c r="S255" i="164"/>
  <c r="U255" i="164"/>
  <c r="W255" i="164"/>
  <c r="Z255" i="164"/>
  <c r="AB255" i="164"/>
  <c r="AD255" i="164"/>
  <c r="AF255" i="164"/>
  <c r="AI255" i="164"/>
  <c r="AK255" i="164"/>
  <c r="AM255" i="164"/>
  <c r="AO255" i="164"/>
  <c r="AR255" i="164"/>
  <c r="AT255" i="164"/>
  <c r="AV255" i="164"/>
  <c r="AX255" i="164"/>
  <c r="BA255" i="164"/>
  <c r="BC255" i="164"/>
  <c r="BE255" i="164"/>
  <c r="BG255" i="164"/>
  <c r="BJ255" i="164"/>
  <c r="BL255" i="164"/>
  <c r="BN255" i="164"/>
  <c r="BP255" i="164"/>
  <c r="BQ255" i="164"/>
  <c r="BR255" i="164"/>
  <c r="BT255" i="164"/>
  <c r="BV255" i="164"/>
  <c r="BX255" i="164"/>
  <c r="H256" i="164"/>
  <c r="J256" i="164"/>
  <c r="L256" i="164"/>
  <c r="N256" i="164"/>
  <c r="Q256" i="164"/>
  <c r="S256" i="164"/>
  <c r="U256" i="164"/>
  <c r="W256" i="164"/>
  <c r="Z256" i="164"/>
  <c r="AB256" i="164"/>
  <c r="AD256" i="164"/>
  <c r="AF256" i="164"/>
  <c r="AI256" i="164"/>
  <c r="AK256" i="164"/>
  <c r="AM256" i="164"/>
  <c r="AO256" i="164"/>
  <c r="AR256" i="164"/>
  <c r="AT256" i="164"/>
  <c r="AV256" i="164"/>
  <c r="AX256" i="164"/>
  <c r="BA256" i="164"/>
  <c r="BC256" i="164"/>
  <c r="BE256" i="164"/>
  <c r="BG256" i="164"/>
  <c r="BJ256" i="164"/>
  <c r="BL256" i="164"/>
  <c r="BN256" i="164"/>
  <c r="BP256" i="164"/>
  <c r="BQ256" i="164"/>
  <c r="BR256" i="164"/>
  <c r="BT256" i="164"/>
  <c r="BV256" i="164"/>
  <c r="BX256" i="164"/>
  <c r="H258" i="164"/>
  <c r="J258" i="164"/>
  <c r="L258" i="164"/>
  <c r="N258" i="164"/>
  <c r="Q258" i="164"/>
  <c r="S258" i="164"/>
  <c r="U258" i="164"/>
  <c r="W258" i="164"/>
  <c r="Z258" i="164"/>
  <c r="AB258" i="164"/>
  <c r="AD258" i="164"/>
  <c r="AF258" i="164"/>
  <c r="AI258" i="164"/>
  <c r="AK258" i="164"/>
  <c r="AM258" i="164"/>
  <c r="AO258" i="164"/>
  <c r="AR258" i="164"/>
  <c r="AT258" i="164"/>
  <c r="AV258" i="164"/>
  <c r="AX258" i="164"/>
  <c r="BA258" i="164"/>
  <c r="BC258" i="164"/>
  <c r="BE258" i="164"/>
  <c r="BG258" i="164"/>
  <c r="BJ258" i="164"/>
  <c r="BL258" i="164"/>
  <c r="BN258" i="164"/>
  <c r="BP258" i="164"/>
  <c r="BQ258" i="164"/>
  <c r="BR258" i="164"/>
  <c r="BT258" i="164"/>
  <c r="BV258" i="164"/>
  <c r="BX258" i="164"/>
  <c r="H259" i="164"/>
  <c r="J259" i="164"/>
  <c r="L259" i="164"/>
  <c r="N259" i="164"/>
  <c r="Q259" i="164"/>
  <c r="S259" i="164"/>
  <c r="U259" i="164"/>
  <c r="W259" i="164"/>
  <c r="Z259" i="164"/>
  <c r="AB259" i="164"/>
  <c r="AD259" i="164"/>
  <c r="AF259" i="164"/>
  <c r="AI259" i="164"/>
  <c r="AK259" i="164"/>
  <c r="AM259" i="164"/>
  <c r="AO259" i="164"/>
  <c r="AR259" i="164"/>
  <c r="AT259" i="164"/>
  <c r="AV259" i="164"/>
  <c r="AX259" i="164"/>
  <c r="BA259" i="164"/>
  <c r="BC259" i="164"/>
  <c r="BE259" i="164"/>
  <c r="BG259" i="164"/>
  <c r="BJ259" i="164"/>
  <c r="BL259" i="164"/>
  <c r="BN259" i="164"/>
  <c r="BP259" i="164"/>
  <c r="BQ259" i="164"/>
  <c r="BR259" i="164"/>
  <c r="BT259" i="164"/>
  <c r="BV259" i="164"/>
  <c r="BX259" i="164"/>
  <c r="H260" i="164"/>
  <c r="J260" i="164"/>
  <c r="L260" i="164"/>
  <c r="N260" i="164"/>
  <c r="Q260" i="164"/>
  <c r="S260" i="164"/>
  <c r="U260" i="164"/>
  <c r="W260" i="164"/>
  <c r="Z260" i="164"/>
  <c r="AB260" i="164"/>
  <c r="AD260" i="164"/>
  <c r="AF260" i="164"/>
  <c r="AI260" i="164"/>
  <c r="AK260" i="164"/>
  <c r="AM260" i="164"/>
  <c r="AO260" i="164"/>
  <c r="AR260" i="164"/>
  <c r="AT260" i="164"/>
  <c r="AV260" i="164"/>
  <c r="AX260" i="164"/>
  <c r="BA260" i="164"/>
  <c r="BC260" i="164"/>
  <c r="BE260" i="164"/>
  <c r="BG260" i="164"/>
  <c r="BJ260" i="164"/>
  <c r="BL260" i="164"/>
  <c r="BN260" i="164"/>
  <c r="BP260" i="164"/>
  <c r="BQ260" i="164"/>
  <c r="BR260" i="164"/>
  <c r="BT260" i="164"/>
  <c r="BV260" i="164"/>
  <c r="BX260" i="164"/>
  <c r="H261" i="164"/>
  <c r="J261" i="164"/>
  <c r="L261" i="164"/>
  <c r="N261" i="164"/>
  <c r="Q261" i="164"/>
  <c r="S261" i="164"/>
  <c r="U261" i="164"/>
  <c r="W261" i="164"/>
  <c r="Z261" i="164"/>
  <c r="AB261" i="164"/>
  <c r="AD261" i="164"/>
  <c r="AF261" i="164"/>
  <c r="AI261" i="164"/>
  <c r="AK261" i="164"/>
  <c r="AM261" i="164"/>
  <c r="AO261" i="164"/>
  <c r="AR261" i="164"/>
  <c r="AT261" i="164"/>
  <c r="AV261" i="164"/>
  <c r="AX261" i="164"/>
  <c r="BA261" i="164"/>
  <c r="BC261" i="164"/>
  <c r="BE261" i="164"/>
  <c r="BG261" i="164"/>
  <c r="BJ261" i="164"/>
  <c r="BL261" i="164"/>
  <c r="BN261" i="164"/>
  <c r="BP261" i="164"/>
  <c r="BQ261" i="164"/>
  <c r="BR261" i="164"/>
  <c r="BT261" i="164"/>
  <c r="BV261" i="164"/>
  <c r="BX261" i="164"/>
  <c r="H262" i="164"/>
  <c r="J262" i="164"/>
  <c r="L262" i="164"/>
  <c r="N262" i="164"/>
  <c r="Q262" i="164"/>
  <c r="S262" i="164"/>
  <c r="U262" i="164"/>
  <c r="W262" i="164"/>
  <c r="Z262" i="164"/>
  <c r="AB262" i="164"/>
  <c r="AD262" i="164"/>
  <c r="AF262" i="164"/>
  <c r="AI262" i="164"/>
  <c r="AK262" i="164"/>
  <c r="AM262" i="164"/>
  <c r="AO262" i="164"/>
  <c r="AR262" i="164"/>
  <c r="AT262" i="164"/>
  <c r="AV262" i="164"/>
  <c r="AX262" i="164"/>
  <c r="BA262" i="164"/>
  <c r="BC262" i="164"/>
  <c r="BE262" i="164"/>
  <c r="BG262" i="164"/>
  <c r="BJ262" i="164"/>
  <c r="BL262" i="164"/>
  <c r="BN262" i="164"/>
  <c r="BP262" i="164"/>
  <c r="BQ262" i="164"/>
  <c r="BR262" i="164"/>
  <c r="BT262" i="164"/>
  <c r="BV262" i="164"/>
  <c r="BX262" i="164"/>
  <c r="H264" i="164"/>
  <c r="J264" i="164"/>
  <c r="L264" i="164"/>
  <c r="N264" i="164"/>
  <c r="Q264" i="164"/>
  <c r="S264" i="164"/>
  <c r="U264" i="164"/>
  <c r="W264" i="164"/>
  <c r="Z264" i="164"/>
  <c r="AB264" i="164"/>
  <c r="AD264" i="164"/>
  <c r="AF264" i="164"/>
  <c r="AI264" i="164"/>
  <c r="AK264" i="164"/>
  <c r="AM264" i="164"/>
  <c r="AO264" i="164"/>
  <c r="AR264" i="164"/>
  <c r="AT264" i="164"/>
  <c r="AV264" i="164"/>
  <c r="AX264" i="164"/>
  <c r="BA264" i="164"/>
  <c r="BC264" i="164"/>
  <c r="BE264" i="164"/>
  <c r="BG264" i="164"/>
  <c r="BJ264" i="164"/>
  <c r="BL264" i="164"/>
  <c r="BN264" i="164"/>
  <c r="BP264" i="164"/>
  <c r="BQ264" i="164"/>
  <c r="BR264" i="164"/>
  <c r="BT264" i="164"/>
  <c r="BV264" i="164"/>
  <c r="BX264" i="164"/>
  <c r="H265" i="164"/>
  <c r="J265" i="164"/>
  <c r="L265" i="164"/>
  <c r="N265" i="164"/>
  <c r="Q265" i="164"/>
  <c r="S265" i="164"/>
  <c r="U265" i="164"/>
  <c r="W265" i="164"/>
  <c r="Z265" i="164"/>
  <c r="AB265" i="164"/>
  <c r="AD265" i="164"/>
  <c r="AF265" i="164"/>
  <c r="AI265" i="164"/>
  <c r="AK265" i="164"/>
  <c r="AM265" i="164"/>
  <c r="AO265" i="164"/>
  <c r="AR265" i="164"/>
  <c r="AT265" i="164"/>
  <c r="AV265" i="164"/>
  <c r="AX265" i="164"/>
  <c r="BA265" i="164"/>
  <c r="BC265" i="164"/>
  <c r="BE265" i="164"/>
  <c r="BG265" i="164"/>
  <c r="BJ265" i="164"/>
  <c r="BL265" i="164"/>
  <c r="BN265" i="164"/>
  <c r="BP265" i="164"/>
  <c r="BQ265" i="164"/>
  <c r="BR265" i="164"/>
  <c r="BT265" i="164"/>
  <c r="BV265" i="164"/>
  <c r="BX265" i="164"/>
  <c r="H266" i="164"/>
  <c r="J266" i="164"/>
  <c r="L266" i="164"/>
  <c r="N266" i="164"/>
  <c r="Q266" i="164"/>
  <c r="S266" i="164"/>
  <c r="U266" i="164"/>
  <c r="W266" i="164"/>
  <c r="Z266" i="164"/>
  <c r="AB266" i="164"/>
  <c r="AD266" i="164"/>
  <c r="AF266" i="164"/>
  <c r="AI266" i="164"/>
  <c r="AK266" i="164"/>
  <c r="AM266" i="164"/>
  <c r="AO266" i="164"/>
  <c r="AR266" i="164"/>
  <c r="AT266" i="164"/>
  <c r="AV266" i="164"/>
  <c r="AX266" i="164"/>
  <c r="BA266" i="164"/>
  <c r="BC266" i="164"/>
  <c r="BE266" i="164"/>
  <c r="BG266" i="164"/>
  <c r="BJ266" i="164"/>
  <c r="BL266" i="164"/>
  <c r="BN266" i="164"/>
  <c r="BP266" i="164"/>
  <c r="BQ266" i="164"/>
  <c r="BR266" i="164"/>
  <c r="BT266" i="164"/>
  <c r="BV266" i="164"/>
  <c r="BX266" i="164"/>
  <c r="H267" i="164"/>
  <c r="J267" i="164"/>
  <c r="L267" i="164"/>
  <c r="N267" i="164"/>
  <c r="Q267" i="164"/>
  <c r="S267" i="164"/>
  <c r="U267" i="164"/>
  <c r="W267" i="164"/>
  <c r="Z267" i="164"/>
  <c r="AB267" i="164"/>
  <c r="AD267" i="164"/>
  <c r="AF267" i="164"/>
  <c r="AI267" i="164"/>
  <c r="AK267" i="164"/>
  <c r="AM267" i="164"/>
  <c r="AO267" i="164"/>
  <c r="AR267" i="164"/>
  <c r="AT267" i="164"/>
  <c r="AV267" i="164"/>
  <c r="AX267" i="164"/>
  <c r="BA267" i="164"/>
  <c r="BC267" i="164"/>
  <c r="BE267" i="164"/>
  <c r="BG267" i="164"/>
  <c r="BJ267" i="164"/>
  <c r="BL267" i="164"/>
  <c r="BN267" i="164"/>
  <c r="BP267" i="164"/>
  <c r="BQ267" i="164"/>
  <c r="BR267" i="164"/>
  <c r="BT267" i="164"/>
  <c r="BV267" i="164"/>
  <c r="BX267" i="164"/>
  <c r="H268" i="164"/>
  <c r="J268" i="164"/>
  <c r="L268" i="164"/>
  <c r="N268" i="164"/>
  <c r="Q268" i="164"/>
  <c r="S268" i="164"/>
  <c r="U268" i="164"/>
  <c r="W268" i="164"/>
  <c r="Z268" i="164"/>
  <c r="AB268" i="164"/>
  <c r="AD268" i="164"/>
  <c r="AF268" i="164"/>
  <c r="AI268" i="164"/>
  <c r="AK268" i="164"/>
  <c r="AM268" i="164"/>
  <c r="AO268" i="164"/>
  <c r="AR268" i="164"/>
  <c r="AT268" i="164"/>
  <c r="AV268" i="164"/>
  <c r="AX268" i="164"/>
  <c r="BA268" i="164"/>
  <c r="BC268" i="164"/>
  <c r="BE268" i="164"/>
  <c r="BG268" i="164"/>
  <c r="BJ268" i="164"/>
  <c r="BL268" i="164"/>
  <c r="BN268" i="164"/>
  <c r="BP268" i="164"/>
  <c r="BQ268" i="164"/>
  <c r="BR268" i="164"/>
  <c r="BT268" i="164"/>
  <c r="BV268" i="164"/>
  <c r="BX268" i="164"/>
  <c r="H270" i="164"/>
  <c r="J270" i="164"/>
  <c r="L270" i="164"/>
  <c r="N270" i="164"/>
  <c r="Q270" i="164"/>
  <c r="S270" i="164"/>
  <c r="U270" i="164"/>
  <c r="W270" i="164"/>
  <c r="Z270" i="164"/>
  <c r="AB270" i="164"/>
  <c r="AD270" i="164"/>
  <c r="AF270" i="164"/>
  <c r="AI270" i="164"/>
  <c r="AK270" i="164"/>
  <c r="AM270" i="164"/>
  <c r="AO270" i="164"/>
  <c r="AR270" i="164"/>
  <c r="AT270" i="164"/>
  <c r="AV270" i="164"/>
  <c r="AX270" i="164"/>
  <c r="BA270" i="164"/>
  <c r="BC270" i="164"/>
  <c r="BE270" i="164"/>
  <c r="BG270" i="164"/>
  <c r="BJ270" i="164"/>
  <c r="BL270" i="164"/>
  <c r="BN270" i="164"/>
  <c r="BP270" i="164"/>
  <c r="BQ270" i="164"/>
  <c r="BR270" i="164"/>
  <c r="BT270" i="164"/>
  <c r="BV270" i="164"/>
  <c r="BX270" i="164"/>
  <c r="H271" i="164"/>
  <c r="J271" i="164"/>
  <c r="L271" i="164"/>
  <c r="N271" i="164"/>
  <c r="Q271" i="164"/>
  <c r="S271" i="164"/>
  <c r="U271" i="164"/>
  <c r="W271" i="164"/>
  <c r="Z271" i="164"/>
  <c r="AB271" i="164"/>
  <c r="AD271" i="164"/>
  <c r="AF271" i="164"/>
  <c r="AI271" i="164"/>
  <c r="AK271" i="164"/>
  <c r="AM271" i="164"/>
  <c r="AO271" i="164"/>
  <c r="AR271" i="164"/>
  <c r="AT271" i="164"/>
  <c r="AV271" i="164"/>
  <c r="AX271" i="164"/>
  <c r="BA271" i="164"/>
  <c r="BC271" i="164"/>
  <c r="BE271" i="164"/>
  <c r="BG271" i="164"/>
  <c r="BJ271" i="164"/>
  <c r="BL271" i="164"/>
  <c r="BN271" i="164"/>
  <c r="BP271" i="164"/>
  <c r="BQ271" i="164"/>
  <c r="BR271" i="164"/>
  <c r="BT271" i="164"/>
  <c r="BV271" i="164"/>
  <c r="BX271" i="164"/>
  <c r="H272" i="164"/>
  <c r="J272" i="164"/>
  <c r="L272" i="164"/>
  <c r="N272" i="164"/>
  <c r="Q272" i="164"/>
  <c r="S272" i="164"/>
  <c r="U272" i="164"/>
  <c r="W272" i="164"/>
  <c r="Z272" i="164"/>
  <c r="AB272" i="164"/>
  <c r="AD272" i="164"/>
  <c r="AF272" i="164"/>
  <c r="AI272" i="164"/>
  <c r="AK272" i="164"/>
  <c r="AM272" i="164"/>
  <c r="AO272" i="164"/>
  <c r="AR272" i="164"/>
  <c r="AT272" i="164"/>
  <c r="AV272" i="164"/>
  <c r="AX272" i="164"/>
  <c r="BA272" i="164"/>
  <c r="BC272" i="164"/>
  <c r="BE272" i="164"/>
  <c r="BG272" i="164"/>
  <c r="BJ272" i="164"/>
  <c r="BL272" i="164"/>
  <c r="BN272" i="164"/>
  <c r="BP272" i="164"/>
  <c r="BQ272" i="164"/>
  <c r="BR272" i="164"/>
  <c r="BT272" i="164"/>
  <c r="BV272" i="164"/>
  <c r="BX272" i="164"/>
  <c r="H273" i="164"/>
  <c r="J273" i="164"/>
  <c r="L273" i="164"/>
  <c r="N273" i="164"/>
  <c r="Q273" i="164"/>
  <c r="S273" i="164"/>
  <c r="U273" i="164"/>
  <c r="W273" i="164"/>
  <c r="Z273" i="164"/>
  <c r="AB273" i="164"/>
  <c r="AD273" i="164"/>
  <c r="AF273" i="164"/>
  <c r="AI273" i="164"/>
  <c r="AK273" i="164"/>
  <c r="AM273" i="164"/>
  <c r="AO273" i="164"/>
  <c r="AR273" i="164"/>
  <c r="AT273" i="164"/>
  <c r="AV273" i="164"/>
  <c r="AX273" i="164"/>
  <c r="BA273" i="164"/>
  <c r="BC273" i="164"/>
  <c r="BE273" i="164"/>
  <c r="BG273" i="164"/>
  <c r="BJ273" i="164"/>
  <c r="BL273" i="164"/>
  <c r="BN273" i="164"/>
  <c r="BP273" i="164"/>
  <c r="BQ273" i="164"/>
  <c r="BR273" i="164"/>
  <c r="BT273" i="164"/>
  <c r="BV273" i="164"/>
  <c r="BX273" i="164"/>
  <c r="H274" i="164"/>
  <c r="J274" i="164"/>
  <c r="L274" i="164"/>
  <c r="N274" i="164"/>
  <c r="Q274" i="164"/>
  <c r="S274" i="164"/>
  <c r="U274" i="164"/>
  <c r="W274" i="164"/>
  <c r="Z274" i="164"/>
  <c r="AB274" i="164"/>
  <c r="AD274" i="164"/>
  <c r="AF274" i="164"/>
  <c r="AI274" i="164"/>
  <c r="AK274" i="164"/>
  <c r="AM274" i="164"/>
  <c r="AO274" i="164"/>
  <c r="AR274" i="164"/>
  <c r="AT274" i="164"/>
  <c r="AV274" i="164"/>
  <c r="AX274" i="164"/>
  <c r="BA274" i="164"/>
  <c r="BC274" i="164"/>
  <c r="BE274" i="164"/>
  <c r="BG274" i="164"/>
  <c r="BJ274" i="164"/>
  <c r="BL274" i="164"/>
  <c r="BN274" i="164"/>
  <c r="BP274" i="164"/>
  <c r="BQ274" i="164"/>
  <c r="BR274" i="164"/>
  <c r="BT274" i="164"/>
  <c r="BV274" i="164"/>
  <c r="BX274" i="164"/>
  <c r="H276" i="164"/>
  <c r="J276" i="164"/>
  <c r="L276" i="164"/>
  <c r="N276" i="164"/>
  <c r="Q276" i="164"/>
  <c r="S276" i="164"/>
  <c r="U276" i="164"/>
  <c r="W276" i="164"/>
  <c r="Z276" i="164"/>
  <c r="AB276" i="164"/>
  <c r="AD276" i="164"/>
  <c r="AF276" i="164"/>
  <c r="AI276" i="164"/>
  <c r="AK276" i="164"/>
  <c r="AM276" i="164"/>
  <c r="AO276" i="164"/>
  <c r="AR276" i="164"/>
  <c r="AT276" i="164"/>
  <c r="AV276" i="164"/>
  <c r="AX276" i="164"/>
  <c r="BA276" i="164"/>
  <c r="BC276" i="164"/>
  <c r="BE276" i="164"/>
  <c r="BG276" i="164"/>
  <c r="BJ276" i="164"/>
  <c r="BL276" i="164"/>
  <c r="BN276" i="164"/>
  <c r="BP276" i="164"/>
  <c r="BQ276" i="164"/>
  <c r="BR276" i="164"/>
  <c r="BT276" i="164"/>
  <c r="BV276" i="164"/>
  <c r="BX276" i="164"/>
  <c r="H277" i="164"/>
  <c r="J277" i="164"/>
  <c r="L277" i="164"/>
  <c r="N277" i="164"/>
  <c r="Q277" i="164"/>
  <c r="S277" i="164"/>
  <c r="U277" i="164"/>
  <c r="W277" i="164"/>
  <c r="Z277" i="164"/>
  <c r="AB277" i="164"/>
  <c r="AD277" i="164"/>
  <c r="AF277" i="164"/>
  <c r="AI277" i="164"/>
  <c r="AK277" i="164"/>
  <c r="AM277" i="164"/>
  <c r="AO277" i="164"/>
  <c r="AR277" i="164"/>
  <c r="AT277" i="164"/>
  <c r="AV277" i="164"/>
  <c r="AX277" i="164"/>
  <c r="BA277" i="164"/>
  <c r="BC277" i="164"/>
  <c r="BE277" i="164"/>
  <c r="BG277" i="164"/>
  <c r="BJ277" i="164"/>
  <c r="BL277" i="164"/>
  <c r="BN277" i="164"/>
  <c r="BP277" i="164"/>
  <c r="BQ277" i="164"/>
  <c r="BR277" i="164"/>
  <c r="BT277" i="164"/>
  <c r="BV277" i="164"/>
  <c r="BX277" i="164"/>
  <c r="H278" i="164"/>
  <c r="J278" i="164"/>
  <c r="L278" i="164"/>
  <c r="N278" i="164"/>
  <c r="Q278" i="164"/>
  <c r="S278" i="164"/>
  <c r="U278" i="164"/>
  <c r="W278" i="164"/>
  <c r="Z278" i="164"/>
  <c r="AB278" i="164"/>
  <c r="AD278" i="164"/>
  <c r="AF278" i="164"/>
  <c r="AI278" i="164"/>
  <c r="AK278" i="164"/>
  <c r="AM278" i="164"/>
  <c r="AO278" i="164"/>
  <c r="AR278" i="164"/>
  <c r="AT278" i="164"/>
  <c r="AV278" i="164"/>
  <c r="AX278" i="164"/>
  <c r="BA278" i="164"/>
  <c r="BC278" i="164"/>
  <c r="BE278" i="164"/>
  <c r="BG278" i="164"/>
  <c r="BJ278" i="164"/>
  <c r="BL278" i="164"/>
  <c r="BN278" i="164"/>
  <c r="BP278" i="164"/>
  <c r="BQ278" i="164"/>
  <c r="BR278" i="164"/>
  <c r="BT278" i="164"/>
  <c r="BV278" i="164"/>
  <c r="BX278" i="164"/>
  <c r="H279" i="164"/>
  <c r="J279" i="164"/>
  <c r="L279" i="164"/>
  <c r="N279" i="164"/>
  <c r="Q279" i="164"/>
  <c r="S279" i="164"/>
  <c r="U279" i="164"/>
  <c r="W279" i="164"/>
  <c r="Z279" i="164"/>
  <c r="AB279" i="164"/>
  <c r="AD279" i="164"/>
  <c r="AF279" i="164"/>
  <c r="AI279" i="164"/>
  <c r="AK279" i="164"/>
  <c r="AM279" i="164"/>
  <c r="AO279" i="164"/>
  <c r="AR279" i="164"/>
  <c r="AT279" i="164"/>
  <c r="AV279" i="164"/>
  <c r="AX279" i="164"/>
  <c r="BA279" i="164"/>
  <c r="BC279" i="164"/>
  <c r="BE279" i="164"/>
  <c r="BG279" i="164"/>
  <c r="BJ279" i="164"/>
  <c r="BL279" i="164"/>
  <c r="BN279" i="164"/>
  <c r="BP279" i="164"/>
  <c r="BQ279" i="164"/>
  <c r="BR279" i="164"/>
  <c r="BT279" i="164"/>
  <c r="BV279" i="164"/>
  <c r="BX279" i="164"/>
  <c r="H280" i="164"/>
  <c r="J280" i="164"/>
  <c r="L280" i="164"/>
  <c r="N280" i="164"/>
  <c r="Q280" i="164"/>
  <c r="S280" i="164"/>
  <c r="U280" i="164"/>
  <c r="W280" i="164"/>
  <c r="Z280" i="164"/>
  <c r="AB280" i="164"/>
  <c r="AD280" i="164"/>
  <c r="AF280" i="164"/>
  <c r="AI280" i="164"/>
  <c r="AK280" i="164"/>
  <c r="AM280" i="164"/>
  <c r="AO280" i="164"/>
  <c r="AR280" i="164"/>
  <c r="AT280" i="164"/>
  <c r="AV280" i="164"/>
  <c r="AX280" i="164"/>
  <c r="BA280" i="164"/>
  <c r="BC280" i="164"/>
  <c r="BE280" i="164"/>
  <c r="BG280" i="164"/>
  <c r="BJ280" i="164"/>
  <c r="BL280" i="164"/>
  <c r="BN280" i="164"/>
  <c r="BP280" i="164"/>
  <c r="BQ280" i="164"/>
  <c r="BR280" i="164"/>
  <c r="BT280" i="164"/>
  <c r="BV280" i="164"/>
  <c r="BX280" i="164"/>
  <c r="H282" i="164"/>
  <c r="J282" i="164"/>
  <c r="L282" i="164"/>
  <c r="N282" i="164"/>
  <c r="Q282" i="164"/>
  <c r="S282" i="164"/>
  <c r="U282" i="164"/>
  <c r="W282" i="164"/>
  <c r="Z282" i="164"/>
  <c r="AB282" i="164"/>
  <c r="AD282" i="164"/>
  <c r="AF282" i="164"/>
  <c r="AI282" i="164"/>
  <c r="AK282" i="164"/>
  <c r="AM282" i="164"/>
  <c r="AO282" i="164"/>
  <c r="AR282" i="164"/>
  <c r="AT282" i="164"/>
  <c r="AV282" i="164"/>
  <c r="AX282" i="164"/>
  <c r="BA282" i="164"/>
  <c r="BC282" i="164"/>
  <c r="BE282" i="164"/>
  <c r="BG282" i="164"/>
  <c r="BJ282" i="164"/>
  <c r="BL282" i="164"/>
  <c r="BN282" i="164"/>
  <c r="BP282" i="164"/>
  <c r="BQ282" i="164"/>
  <c r="BR282" i="164"/>
  <c r="BT282" i="164"/>
  <c r="BV282" i="164"/>
  <c r="BX282" i="164"/>
  <c r="H283" i="164"/>
  <c r="J283" i="164"/>
  <c r="L283" i="164"/>
  <c r="N283" i="164"/>
  <c r="Q283" i="164"/>
  <c r="S283" i="164"/>
  <c r="U283" i="164"/>
  <c r="W283" i="164"/>
  <c r="Z283" i="164"/>
  <c r="AB283" i="164"/>
  <c r="AD283" i="164"/>
  <c r="AF283" i="164"/>
  <c r="AI283" i="164"/>
  <c r="AK283" i="164"/>
  <c r="AM283" i="164"/>
  <c r="AO283" i="164"/>
  <c r="AR283" i="164"/>
  <c r="AT283" i="164"/>
  <c r="AV283" i="164"/>
  <c r="AX283" i="164"/>
  <c r="BA283" i="164"/>
  <c r="BC283" i="164"/>
  <c r="BE283" i="164"/>
  <c r="BG283" i="164"/>
  <c r="BJ283" i="164"/>
  <c r="BL283" i="164"/>
  <c r="BN283" i="164"/>
  <c r="BP283" i="164"/>
  <c r="BQ283" i="164"/>
  <c r="BR283" i="164"/>
  <c r="BT283" i="164"/>
  <c r="BV283" i="164"/>
  <c r="BX283" i="164"/>
  <c r="H284" i="164"/>
  <c r="J284" i="164"/>
  <c r="L284" i="164"/>
  <c r="N284" i="164"/>
  <c r="Q284" i="164"/>
  <c r="S284" i="164"/>
  <c r="U284" i="164"/>
  <c r="W284" i="164"/>
  <c r="Z284" i="164"/>
  <c r="AB284" i="164"/>
  <c r="AD284" i="164"/>
  <c r="AF284" i="164"/>
  <c r="AI284" i="164"/>
  <c r="AK284" i="164"/>
  <c r="AM284" i="164"/>
  <c r="AO284" i="164"/>
  <c r="AR284" i="164"/>
  <c r="AT284" i="164"/>
  <c r="AV284" i="164"/>
  <c r="AX284" i="164"/>
  <c r="BA284" i="164"/>
  <c r="BC284" i="164"/>
  <c r="BE284" i="164"/>
  <c r="BG284" i="164"/>
  <c r="BJ284" i="164"/>
  <c r="BL284" i="164"/>
  <c r="BN284" i="164"/>
  <c r="BP284" i="164"/>
  <c r="BQ284" i="164"/>
  <c r="BR284" i="164"/>
  <c r="BT284" i="164"/>
  <c r="BV284" i="164"/>
  <c r="BX284" i="164"/>
  <c r="H285" i="164"/>
  <c r="J285" i="164"/>
  <c r="L285" i="164"/>
  <c r="N285" i="164"/>
  <c r="Q285" i="164"/>
  <c r="S285" i="164"/>
  <c r="U285" i="164"/>
  <c r="W285" i="164"/>
  <c r="Z285" i="164"/>
  <c r="AB285" i="164"/>
  <c r="AD285" i="164"/>
  <c r="AF285" i="164"/>
  <c r="AI285" i="164"/>
  <c r="AK285" i="164"/>
  <c r="AM285" i="164"/>
  <c r="AO285" i="164"/>
  <c r="AR285" i="164"/>
  <c r="AT285" i="164"/>
  <c r="AV285" i="164"/>
  <c r="AX285" i="164"/>
  <c r="BA285" i="164"/>
  <c r="BC285" i="164"/>
  <c r="BE285" i="164"/>
  <c r="BG285" i="164"/>
  <c r="BJ285" i="164"/>
  <c r="BL285" i="164"/>
  <c r="BN285" i="164"/>
  <c r="BP285" i="164"/>
  <c r="BQ285" i="164"/>
  <c r="BR285" i="164"/>
  <c r="BT285" i="164"/>
  <c r="BV285" i="164"/>
  <c r="BX285" i="164"/>
  <c r="H286" i="164"/>
  <c r="J286" i="164"/>
  <c r="L286" i="164"/>
  <c r="N286" i="164"/>
  <c r="Q286" i="164"/>
  <c r="S286" i="164"/>
  <c r="U286" i="164"/>
  <c r="W286" i="164"/>
  <c r="Z286" i="164"/>
  <c r="AB286" i="164"/>
  <c r="AD286" i="164"/>
  <c r="AF286" i="164"/>
  <c r="AI286" i="164"/>
  <c r="AK286" i="164"/>
  <c r="AM286" i="164"/>
  <c r="AO286" i="164"/>
  <c r="AR286" i="164"/>
  <c r="AT286" i="164"/>
  <c r="AV286" i="164"/>
  <c r="AX286" i="164"/>
  <c r="BA286" i="164"/>
  <c r="BC286" i="164"/>
  <c r="BE286" i="164"/>
  <c r="BG286" i="164"/>
  <c r="BJ286" i="164"/>
  <c r="BL286" i="164"/>
  <c r="BN286" i="164"/>
  <c r="BP286" i="164"/>
  <c r="BQ286" i="164"/>
  <c r="BR286" i="164"/>
  <c r="BT286" i="164"/>
  <c r="BV286" i="164"/>
  <c r="BX286" i="164"/>
  <c r="H288" i="164"/>
  <c r="J288" i="164"/>
  <c r="L288" i="164"/>
  <c r="N288" i="164"/>
  <c r="Q288" i="164"/>
  <c r="S288" i="164"/>
  <c r="U288" i="164"/>
  <c r="W288" i="164"/>
  <c r="Z288" i="164"/>
  <c r="AB288" i="164"/>
  <c r="AD288" i="164"/>
  <c r="AF288" i="164"/>
  <c r="AI288" i="164"/>
  <c r="AK288" i="164"/>
  <c r="AM288" i="164"/>
  <c r="AO288" i="164"/>
  <c r="AR288" i="164"/>
  <c r="AT288" i="164"/>
  <c r="AV288" i="164"/>
  <c r="AX288" i="164"/>
  <c r="BA288" i="164"/>
  <c r="BC288" i="164"/>
  <c r="BE288" i="164"/>
  <c r="BG288" i="164"/>
  <c r="BJ288" i="164"/>
  <c r="BL288" i="164"/>
  <c r="BN288" i="164"/>
  <c r="BP288" i="164"/>
  <c r="BQ288" i="164"/>
  <c r="BR288" i="164"/>
  <c r="BT288" i="164"/>
  <c r="BV288" i="164"/>
  <c r="BX288" i="164"/>
  <c r="H289" i="164"/>
  <c r="J289" i="164"/>
  <c r="L289" i="164"/>
  <c r="N289" i="164"/>
  <c r="Q289" i="164"/>
  <c r="S289" i="164"/>
  <c r="U289" i="164"/>
  <c r="W289" i="164"/>
  <c r="Z289" i="164"/>
  <c r="AB289" i="164"/>
  <c r="AD289" i="164"/>
  <c r="AF289" i="164"/>
  <c r="AI289" i="164"/>
  <c r="AK289" i="164"/>
  <c r="AM289" i="164"/>
  <c r="AO289" i="164"/>
  <c r="AR289" i="164"/>
  <c r="AT289" i="164"/>
  <c r="AV289" i="164"/>
  <c r="AX289" i="164"/>
  <c r="BA289" i="164"/>
  <c r="BC289" i="164"/>
  <c r="BE289" i="164"/>
  <c r="BG289" i="164"/>
  <c r="BJ289" i="164"/>
  <c r="BL289" i="164"/>
  <c r="BN289" i="164"/>
  <c r="BP289" i="164"/>
  <c r="BQ289" i="164"/>
  <c r="BR289" i="164"/>
  <c r="BT289" i="164"/>
  <c r="BV289" i="164"/>
  <c r="BX289" i="164"/>
  <c r="H290" i="164"/>
  <c r="J290" i="164"/>
  <c r="L290" i="164"/>
  <c r="N290" i="164"/>
  <c r="Q290" i="164"/>
  <c r="S290" i="164"/>
  <c r="U290" i="164"/>
  <c r="W290" i="164"/>
  <c r="Z290" i="164"/>
  <c r="AB290" i="164"/>
  <c r="AD290" i="164"/>
  <c r="AF290" i="164"/>
  <c r="AI290" i="164"/>
  <c r="AK290" i="164"/>
  <c r="AM290" i="164"/>
  <c r="AO290" i="164"/>
  <c r="AR290" i="164"/>
  <c r="AT290" i="164"/>
  <c r="AV290" i="164"/>
  <c r="AX290" i="164"/>
  <c r="BA290" i="164"/>
  <c r="BC290" i="164"/>
  <c r="BE290" i="164"/>
  <c r="BG290" i="164"/>
  <c r="BJ290" i="164"/>
  <c r="BL290" i="164"/>
  <c r="BN290" i="164"/>
  <c r="BP290" i="164"/>
  <c r="BQ290" i="164"/>
  <c r="BR290" i="164"/>
  <c r="BT290" i="164"/>
  <c r="BV290" i="164"/>
  <c r="BX290" i="164"/>
  <c r="H291" i="164"/>
  <c r="J291" i="164"/>
  <c r="L291" i="164"/>
  <c r="N291" i="164"/>
  <c r="Q291" i="164"/>
  <c r="S291" i="164"/>
  <c r="U291" i="164"/>
  <c r="W291" i="164"/>
  <c r="Z291" i="164"/>
  <c r="AB291" i="164"/>
  <c r="AD291" i="164"/>
  <c r="AF291" i="164"/>
  <c r="AI291" i="164"/>
  <c r="AK291" i="164"/>
  <c r="AM291" i="164"/>
  <c r="AO291" i="164"/>
  <c r="AR291" i="164"/>
  <c r="AT291" i="164"/>
  <c r="AV291" i="164"/>
  <c r="AX291" i="164"/>
  <c r="BA291" i="164"/>
  <c r="BC291" i="164"/>
  <c r="BE291" i="164"/>
  <c r="BG291" i="164"/>
  <c r="BJ291" i="164"/>
  <c r="BL291" i="164"/>
  <c r="BN291" i="164"/>
  <c r="BP291" i="164"/>
  <c r="BQ291" i="164"/>
  <c r="BR291" i="164"/>
  <c r="BT291" i="164"/>
  <c r="BV291" i="164"/>
  <c r="BX291" i="164"/>
  <c r="H292" i="164"/>
  <c r="J292" i="164"/>
  <c r="L292" i="164"/>
  <c r="N292" i="164"/>
  <c r="Q292" i="164"/>
  <c r="S292" i="164"/>
  <c r="U292" i="164"/>
  <c r="W292" i="164"/>
  <c r="Z292" i="164"/>
  <c r="AB292" i="164"/>
  <c r="AD292" i="164"/>
  <c r="AF292" i="164"/>
  <c r="AI292" i="164"/>
  <c r="AK292" i="164"/>
  <c r="AM292" i="164"/>
  <c r="AO292" i="164"/>
  <c r="AR292" i="164"/>
  <c r="AT292" i="164"/>
  <c r="AV292" i="164"/>
  <c r="AX292" i="164"/>
  <c r="BA292" i="164"/>
  <c r="BC292" i="164"/>
  <c r="BE292" i="164"/>
  <c r="BG292" i="164"/>
  <c r="BJ292" i="164"/>
  <c r="BL292" i="164"/>
  <c r="BN292" i="164"/>
  <c r="BP292" i="164"/>
  <c r="BQ292" i="164"/>
  <c r="BR292" i="164"/>
  <c r="BT292" i="164"/>
  <c r="BV292" i="164"/>
  <c r="BX292" i="164"/>
  <c r="H294" i="164"/>
  <c r="J294" i="164"/>
  <c r="L294" i="164"/>
  <c r="N294" i="164"/>
  <c r="Q294" i="164"/>
  <c r="S294" i="164"/>
  <c r="U294" i="164"/>
  <c r="W294" i="164"/>
  <c r="Z294" i="164"/>
  <c r="AB294" i="164"/>
  <c r="AD294" i="164"/>
  <c r="AF294" i="164"/>
  <c r="AI294" i="164"/>
  <c r="AK294" i="164"/>
  <c r="AM294" i="164"/>
  <c r="AO294" i="164"/>
  <c r="AR294" i="164"/>
  <c r="AT294" i="164"/>
  <c r="AV294" i="164"/>
  <c r="AX294" i="164"/>
  <c r="BA294" i="164"/>
  <c r="BC294" i="164"/>
  <c r="BE294" i="164"/>
  <c r="BG294" i="164"/>
  <c r="BJ294" i="164"/>
  <c r="BL294" i="164"/>
  <c r="BN294" i="164"/>
  <c r="BP294" i="164"/>
  <c r="BQ294" i="164"/>
  <c r="BR294" i="164"/>
  <c r="BT294" i="164"/>
  <c r="BV294" i="164"/>
  <c r="BX294" i="164"/>
  <c r="H295" i="164"/>
  <c r="J295" i="164"/>
  <c r="L295" i="164"/>
  <c r="N295" i="164"/>
  <c r="Q295" i="164"/>
  <c r="S295" i="164"/>
  <c r="U295" i="164"/>
  <c r="W295" i="164"/>
  <c r="Z295" i="164"/>
  <c r="AB295" i="164"/>
  <c r="AD295" i="164"/>
  <c r="AF295" i="164"/>
  <c r="AI295" i="164"/>
  <c r="AK295" i="164"/>
  <c r="AM295" i="164"/>
  <c r="AO295" i="164"/>
  <c r="AR295" i="164"/>
  <c r="AT295" i="164"/>
  <c r="AV295" i="164"/>
  <c r="AX295" i="164"/>
  <c r="BA295" i="164"/>
  <c r="BC295" i="164"/>
  <c r="BE295" i="164"/>
  <c r="BG295" i="164"/>
  <c r="BJ295" i="164"/>
  <c r="BL295" i="164"/>
  <c r="BN295" i="164"/>
  <c r="BP295" i="164"/>
  <c r="BQ295" i="164"/>
  <c r="BR295" i="164"/>
  <c r="BT295" i="164"/>
  <c r="BV295" i="164"/>
  <c r="BX295" i="164"/>
  <c r="H296" i="164"/>
  <c r="J296" i="164"/>
  <c r="L296" i="164"/>
  <c r="N296" i="164"/>
  <c r="Q296" i="164"/>
  <c r="S296" i="164"/>
  <c r="U296" i="164"/>
  <c r="W296" i="164"/>
  <c r="Z296" i="164"/>
  <c r="AB296" i="164"/>
  <c r="AD296" i="164"/>
  <c r="AF296" i="164"/>
  <c r="AI296" i="164"/>
  <c r="AK296" i="164"/>
  <c r="AM296" i="164"/>
  <c r="AO296" i="164"/>
  <c r="AR296" i="164"/>
  <c r="AT296" i="164"/>
  <c r="AV296" i="164"/>
  <c r="AX296" i="164"/>
  <c r="BA296" i="164"/>
  <c r="BC296" i="164"/>
  <c r="BE296" i="164"/>
  <c r="BG296" i="164"/>
  <c r="BJ296" i="164"/>
  <c r="BL296" i="164"/>
  <c r="BN296" i="164"/>
  <c r="BP296" i="164"/>
  <c r="BQ296" i="164"/>
  <c r="BR296" i="164"/>
  <c r="BT296" i="164"/>
  <c r="BV296" i="164"/>
  <c r="BX296" i="164"/>
  <c r="H297" i="164"/>
  <c r="J297" i="164"/>
  <c r="L297" i="164"/>
  <c r="N297" i="164"/>
  <c r="Q297" i="164"/>
  <c r="S297" i="164"/>
  <c r="U297" i="164"/>
  <c r="W297" i="164"/>
  <c r="Z297" i="164"/>
  <c r="AB297" i="164"/>
  <c r="AD297" i="164"/>
  <c r="AF297" i="164"/>
  <c r="AI297" i="164"/>
  <c r="AK297" i="164"/>
  <c r="AM297" i="164"/>
  <c r="AO297" i="164"/>
  <c r="AR297" i="164"/>
  <c r="AT297" i="164"/>
  <c r="AV297" i="164"/>
  <c r="AX297" i="164"/>
  <c r="BA297" i="164"/>
  <c r="BC297" i="164"/>
  <c r="BE297" i="164"/>
  <c r="BG297" i="164"/>
  <c r="BJ297" i="164"/>
  <c r="BL297" i="164"/>
  <c r="BN297" i="164"/>
  <c r="BP297" i="164"/>
  <c r="BQ297" i="164"/>
  <c r="BR297" i="164"/>
  <c r="BT297" i="164"/>
  <c r="BV297" i="164"/>
  <c r="BX297" i="164"/>
  <c r="H298" i="164"/>
  <c r="J298" i="164"/>
  <c r="L298" i="164"/>
  <c r="N298" i="164"/>
  <c r="Q298" i="164"/>
  <c r="S298" i="164"/>
  <c r="U298" i="164"/>
  <c r="W298" i="164"/>
  <c r="Z298" i="164"/>
  <c r="AB298" i="164"/>
  <c r="AD298" i="164"/>
  <c r="AF298" i="164"/>
  <c r="AI298" i="164"/>
  <c r="AK298" i="164"/>
  <c r="AM298" i="164"/>
  <c r="AO298" i="164"/>
  <c r="AR298" i="164"/>
  <c r="AT298" i="164"/>
  <c r="AV298" i="164"/>
  <c r="AX298" i="164"/>
  <c r="BA298" i="164"/>
  <c r="BC298" i="164"/>
  <c r="BE298" i="164"/>
  <c r="BG298" i="164"/>
  <c r="BJ298" i="164"/>
  <c r="BL298" i="164"/>
  <c r="BN298" i="164"/>
  <c r="BP298" i="164"/>
  <c r="BQ298" i="164"/>
  <c r="BR298" i="164"/>
  <c r="BT298" i="164"/>
  <c r="BV298" i="164"/>
  <c r="BX298" i="164"/>
  <c r="H300" i="164"/>
  <c r="J300" i="164"/>
  <c r="L300" i="164"/>
  <c r="N300" i="164"/>
  <c r="Q300" i="164"/>
  <c r="S300" i="164"/>
  <c r="U300" i="164"/>
  <c r="W300" i="164"/>
  <c r="Z300" i="164"/>
  <c r="AB300" i="164"/>
  <c r="AD300" i="164"/>
  <c r="AF300" i="164"/>
  <c r="AI300" i="164"/>
  <c r="AK300" i="164"/>
  <c r="AM300" i="164"/>
  <c r="AO300" i="164"/>
  <c r="AR300" i="164"/>
  <c r="AT300" i="164"/>
  <c r="AV300" i="164"/>
  <c r="AX300" i="164"/>
  <c r="BA300" i="164"/>
  <c r="BC300" i="164"/>
  <c r="BE300" i="164"/>
  <c r="BG300" i="164"/>
  <c r="BJ300" i="164"/>
  <c r="BL300" i="164"/>
  <c r="BN300" i="164"/>
  <c r="BP300" i="164"/>
  <c r="BQ300" i="164"/>
  <c r="BR300" i="164"/>
  <c r="BT300" i="164"/>
  <c r="BV300" i="164"/>
  <c r="BX300" i="164"/>
  <c r="H301" i="164"/>
  <c r="J301" i="164"/>
  <c r="L301" i="164"/>
  <c r="N301" i="164"/>
  <c r="Q301" i="164"/>
  <c r="S301" i="164"/>
  <c r="U301" i="164"/>
  <c r="W301" i="164"/>
  <c r="Z301" i="164"/>
  <c r="AB301" i="164"/>
  <c r="AD301" i="164"/>
  <c r="AF301" i="164"/>
  <c r="AI301" i="164"/>
  <c r="AK301" i="164"/>
  <c r="AM301" i="164"/>
  <c r="AO301" i="164"/>
  <c r="AR301" i="164"/>
  <c r="AT301" i="164"/>
  <c r="AV301" i="164"/>
  <c r="AX301" i="164"/>
  <c r="BA301" i="164"/>
  <c r="BC301" i="164"/>
  <c r="BE301" i="164"/>
  <c r="BG301" i="164"/>
  <c r="BJ301" i="164"/>
  <c r="BL301" i="164"/>
  <c r="BN301" i="164"/>
  <c r="BP301" i="164"/>
  <c r="BQ301" i="164"/>
  <c r="BR301" i="164"/>
  <c r="BT301" i="164"/>
  <c r="BV301" i="164"/>
  <c r="BX301" i="164"/>
  <c r="H302" i="164"/>
  <c r="J302" i="164"/>
  <c r="L302" i="164"/>
  <c r="N302" i="164"/>
  <c r="Q302" i="164"/>
  <c r="S302" i="164"/>
  <c r="U302" i="164"/>
  <c r="W302" i="164"/>
  <c r="Z302" i="164"/>
  <c r="AB302" i="164"/>
  <c r="AD302" i="164"/>
  <c r="AF302" i="164"/>
  <c r="AI302" i="164"/>
  <c r="AK302" i="164"/>
  <c r="AM302" i="164"/>
  <c r="AO302" i="164"/>
  <c r="AR302" i="164"/>
  <c r="AT302" i="164"/>
  <c r="AV302" i="164"/>
  <c r="AX302" i="164"/>
  <c r="BA302" i="164"/>
  <c r="BC302" i="164"/>
  <c r="BE302" i="164"/>
  <c r="BG302" i="164"/>
  <c r="BJ302" i="164"/>
  <c r="BL302" i="164"/>
  <c r="BN302" i="164"/>
  <c r="BP302" i="164"/>
  <c r="BQ302" i="164"/>
  <c r="BR302" i="164"/>
  <c r="BT302" i="164"/>
  <c r="BV302" i="164"/>
  <c r="BX302" i="164"/>
  <c r="H303" i="164"/>
  <c r="J303" i="164"/>
  <c r="L303" i="164"/>
  <c r="N303" i="164"/>
  <c r="Q303" i="164"/>
  <c r="S303" i="164"/>
  <c r="U303" i="164"/>
  <c r="W303" i="164"/>
  <c r="Z303" i="164"/>
  <c r="AB303" i="164"/>
  <c r="AD303" i="164"/>
  <c r="AF303" i="164"/>
  <c r="AI303" i="164"/>
  <c r="AK303" i="164"/>
  <c r="AM303" i="164"/>
  <c r="AO303" i="164"/>
  <c r="AR303" i="164"/>
  <c r="AT303" i="164"/>
  <c r="AV303" i="164"/>
  <c r="AX303" i="164"/>
  <c r="BA303" i="164"/>
  <c r="BC303" i="164"/>
  <c r="BE303" i="164"/>
  <c r="BG303" i="164"/>
  <c r="BJ303" i="164"/>
  <c r="BL303" i="164"/>
  <c r="BN303" i="164"/>
  <c r="BP303" i="164"/>
  <c r="BQ303" i="164"/>
  <c r="BR303" i="164"/>
  <c r="BT303" i="164"/>
  <c r="BV303" i="164"/>
  <c r="BX303" i="164"/>
  <c r="H304" i="164"/>
  <c r="J304" i="164"/>
  <c r="L304" i="164"/>
  <c r="N304" i="164"/>
  <c r="Q304" i="164"/>
  <c r="S304" i="164"/>
  <c r="U304" i="164"/>
  <c r="W304" i="164"/>
  <c r="Z304" i="164"/>
  <c r="AB304" i="164"/>
  <c r="AD304" i="164"/>
  <c r="AF304" i="164"/>
  <c r="AI304" i="164"/>
  <c r="AK304" i="164"/>
  <c r="AM304" i="164"/>
  <c r="AO304" i="164"/>
  <c r="AR304" i="164"/>
  <c r="AT304" i="164"/>
  <c r="AV304" i="164"/>
  <c r="AX304" i="164"/>
  <c r="BA304" i="164"/>
  <c r="BC304" i="164"/>
  <c r="BE304" i="164"/>
  <c r="BG304" i="164"/>
  <c r="BJ304" i="164"/>
  <c r="BL304" i="164"/>
  <c r="BN304" i="164"/>
  <c r="BP304" i="164"/>
  <c r="BQ304" i="164"/>
  <c r="BR304" i="164"/>
  <c r="BT304" i="164"/>
  <c r="BV304" i="164"/>
  <c r="BX304" i="164"/>
  <c r="H306" i="164"/>
  <c r="J306" i="164"/>
  <c r="L306" i="164"/>
  <c r="N306" i="164"/>
  <c r="Q306" i="164"/>
  <c r="S306" i="164"/>
  <c r="U306" i="164"/>
  <c r="W306" i="164"/>
  <c r="Z306" i="164"/>
  <c r="AB306" i="164"/>
  <c r="AD306" i="164"/>
  <c r="AF306" i="164"/>
  <c r="AI306" i="164"/>
  <c r="AK306" i="164"/>
  <c r="AM306" i="164"/>
  <c r="AO306" i="164"/>
  <c r="AR306" i="164"/>
  <c r="AT306" i="164"/>
  <c r="AV306" i="164"/>
  <c r="AX306" i="164"/>
  <c r="BA306" i="164"/>
  <c r="BC306" i="164"/>
  <c r="BE306" i="164"/>
  <c r="BG306" i="164"/>
  <c r="BJ306" i="164"/>
  <c r="BL306" i="164"/>
  <c r="BN306" i="164"/>
  <c r="BP306" i="164"/>
  <c r="BQ306" i="164"/>
  <c r="BR306" i="164"/>
  <c r="BT306" i="164"/>
  <c r="BV306" i="164"/>
  <c r="BX306" i="164"/>
  <c r="H307" i="164"/>
  <c r="J307" i="164"/>
  <c r="L307" i="164"/>
  <c r="N307" i="164"/>
  <c r="Q307" i="164"/>
  <c r="S307" i="164"/>
  <c r="U307" i="164"/>
  <c r="W307" i="164"/>
  <c r="Z307" i="164"/>
  <c r="AB307" i="164"/>
  <c r="AD307" i="164"/>
  <c r="AF307" i="164"/>
  <c r="AI307" i="164"/>
  <c r="AK307" i="164"/>
  <c r="AM307" i="164"/>
  <c r="AO307" i="164"/>
  <c r="AR307" i="164"/>
  <c r="AT307" i="164"/>
  <c r="AV307" i="164"/>
  <c r="AX307" i="164"/>
  <c r="BA307" i="164"/>
  <c r="BC307" i="164"/>
  <c r="BE307" i="164"/>
  <c r="BG307" i="164"/>
  <c r="BJ307" i="164"/>
  <c r="BL307" i="164"/>
  <c r="BN307" i="164"/>
  <c r="BP307" i="164"/>
  <c r="BQ307" i="164"/>
  <c r="BR307" i="164"/>
  <c r="BT307" i="164"/>
  <c r="BV307" i="164"/>
  <c r="BX307" i="164"/>
  <c r="H308" i="164"/>
  <c r="J308" i="164"/>
  <c r="L308" i="164"/>
  <c r="N308" i="164"/>
  <c r="Q308" i="164"/>
  <c r="S308" i="164"/>
  <c r="U308" i="164"/>
  <c r="W308" i="164"/>
  <c r="Z308" i="164"/>
  <c r="AB308" i="164"/>
  <c r="AD308" i="164"/>
  <c r="AF308" i="164"/>
  <c r="AI308" i="164"/>
  <c r="AK308" i="164"/>
  <c r="AM308" i="164"/>
  <c r="AO308" i="164"/>
  <c r="AR308" i="164"/>
  <c r="AT308" i="164"/>
  <c r="AV308" i="164"/>
  <c r="AX308" i="164"/>
  <c r="BA308" i="164"/>
  <c r="BC308" i="164"/>
  <c r="BE308" i="164"/>
  <c r="BG308" i="164"/>
  <c r="BJ308" i="164"/>
  <c r="BL308" i="164"/>
  <c r="BN308" i="164"/>
  <c r="BP308" i="164"/>
  <c r="BQ308" i="164"/>
  <c r="BR308" i="164"/>
  <c r="BT308" i="164"/>
  <c r="BV308" i="164"/>
  <c r="BX308" i="164"/>
  <c r="H309" i="164"/>
  <c r="J309" i="164"/>
  <c r="L309" i="164"/>
  <c r="N309" i="164"/>
  <c r="Q309" i="164"/>
  <c r="S309" i="164"/>
  <c r="U309" i="164"/>
  <c r="W309" i="164"/>
  <c r="Z309" i="164"/>
  <c r="AB309" i="164"/>
  <c r="AD309" i="164"/>
  <c r="AF309" i="164"/>
  <c r="AI309" i="164"/>
  <c r="AK309" i="164"/>
  <c r="AM309" i="164"/>
  <c r="AO309" i="164"/>
  <c r="AR309" i="164"/>
  <c r="AT309" i="164"/>
  <c r="AV309" i="164"/>
  <c r="AX309" i="164"/>
  <c r="BA309" i="164"/>
  <c r="BC309" i="164"/>
  <c r="BE309" i="164"/>
  <c r="BG309" i="164"/>
  <c r="BJ309" i="164"/>
  <c r="BL309" i="164"/>
  <c r="BN309" i="164"/>
  <c r="BP309" i="164"/>
  <c r="BQ309" i="164"/>
  <c r="BR309" i="164"/>
  <c r="BT309" i="164"/>
  <c r="BV309" i="164"/>
  <c r="BX309" i="164"/>
  <c r="H310" i="164"/>
  <c r="J310" i="164"/>
  <c r="L310" i="164"/>
  <c r="N310" i="164"/>
  <c r="Q310" i="164"/>
  <c r="S310" i="164"/>
  <c r="U310" i="164"/>
  <c r="W310" i="164"/>
  <c r="Z310" i="164"/>
  <c r="AB310" i="164"/>
  <c r="AD310" i="164"/>
  <c r="AF310" i="164"/>
  <c r="AI310" i="164"/>
  <c r="AK310" i="164"/>
  <c r="AM310" i="164"/>
  <c r="AO310" i="164"/>
  <c r="AR310" i="164"/>
  <c r="AT310" i="164"/>
  <c r="AV310" i="164"/>
  <c r="AX310" i="164"/>
  <c r="BA310" i="164"/>
  <c r="BC310" i="164"/>
  <c r="BE310" i="164"/>
  <c r="BG310" i="164"/>
  <c r="BJ310" i="164"/>
  <c r="BL310" i="164"/>
  <c r="BN310" i="164"/>
  <c r="BP310" i="164"/>
  <c r="BQ310" i="164"/>
  <c r="BR310" i="164"/>
  <c r="BT310" i="164"/>
  <c r="BV310" i="164"/>
  <c r="BX310" i="164"/>
  <c r="H312" i="164"/>
  <c r="J312" i="164"/>
  <c r="L312" i="164"/>
  <c r="N312" i="164"/>
  <c r="Q312" i="164"/>
  <c r="S312" i="164"/>
  <c r="U312" i="164"/>
  <c r="W312" i="164"/>
  <c r="Z312" i="164"/>
  <c r="AB312" i="164"/>
  <c r="AD312" i="164"/>
  <c r="AF312" i="164"/>
  <c r="AI312" i="164"/>
  <c r="AK312" i="164"/>
  <c r="AM312" i="164"/>
  <c r="AO312" i="164"/>
  <c r="AR312" i="164"/>
  <c r="AT312" i="164"/>
  <c r="AV312" i="164"/>
  <c r="AX312" i="164"/>
  <c r="BA312" i="164"/>
  <c r="BC312" i="164"/>
  <c r="BE312" i="164"/>
  <c r="BG312" i="164"/>
  <c r="BJ312" i="164"/>
  <c r="BL312" i="164"/>
  <c r="BN312" i="164"/>
  <c r="BP312" i="164"/>
  <c r="BQ312" i="164"/>
  <c r="BR312" i="164"/>
  <c r="BT312" i="164"/>
  <c r="BV312" i="164"/>
  <c r="BX312" i="164"/>
  <c r="H313" i="164"/>
  <c r="J313" i="164"/>
  <c r="L313" i="164"/>
  <c r="N313" i="164"/>
  <c r="Q313" i="164"/>
  <c r="S313" i="164"/>
  <c r="U313" i="164"/>
  <c r="W313" i="164"/>
  <c r="Z313" i="164"/>
  <c r="AB313" i="164"/>
  <c r="AD313" i="164"/>
  <c r="AF313" i="164"/>
  <c r="AI313" i="164"/>
  <c r="AK313" i="164"/>
  <c r="AM313" i="164"/>
  <c r="AO313" i="164"/>
  <c r="AR313" i="164"/>
  <c r="AT313" i="164"/>
  <c r="AV313" i="164"/>
  <c r="AX313" i="164"/>
  <c r="BA313" i="164"/>
  <c r="BC313" i="164"/>
  <c r="BE313" i="164"/>
  <c r="BG313" i="164"/>
  <c r="BJ313" i="164"/>
  <c r="BL313" i="164"/>
  <c r="BN313" i="164"/>
  <c r="BP313" i="164"/>
  <c r="BQ313" i="164"/>
  <c r="BR313" i="164"/>
  <c r="BT313" i="164"/>
  <c r="BV313" i="164"/>
  <c r="BX313" i="164"/>
  <c r="H314" i="164"/>
  <c r="J314" i="164"/>
  <c r="L314" i="164"/>
  <c r="N314" i="164"/>
  <c r="Q314" i="164"/>
  <c r="S314" i="164"/>
  <c r="U314" i="164"/>
  <c r="W314" i="164"/>
  <c r="Z314" i="164"/>
  <c r="AB314" i="164"/>
  <c r="AD314" i="164"/>
  <c r="AF314" i="164"/>
  <c r="AI314" i="164"/>
  <c r="AK314" i="164"/>
  <c r="AM314" i="164"/>
  <c r="AO314" i="164"/>
  <c r="AR314" i="164"/>
  <c r="AT314" i="164"/>
  <c r="AV314" i="164"/>
  <c r="AX314" i="164"/>
  <c r="BA314" i="164"/>
  <c r="BC314" i="164"/>
  <c r="BE314" i="164"/>
  <c r="BG314" i="164"/>
  <c r="BJ314" i="164"/>
  <c r="BL314" i="164"/>
  <c r="BN314" i="164"/>
  <c r="BP314" i="164"/>
  <c r="BQ314" i="164"/>
  <c r="BR314" i="164"/>
  <c r="BT314" i="164"/>
  <c r="BV314" i="164"/>
  <c r="BX314" i="164"/>
  <c r="H315" i="164"/>
  <c r="J315" i="164"/>
  <c r="L315" i="164"/>
  <c r="N315" i="164"/>
  <c r="Q315" i="164"/>
  <c r="S315" i="164"/>
  <c r="U315" i="164"/>
  <c r="W315" i="164"/>
  <c r="Z315" i="164"/>
  <c r="AB315" i="164"/>
  <c r="AD315" i="164"/>
  <c r="AF315" i="164"/>
  <c r="AI315" i="164"/>
  <c r="AK315" i="164"/>
  <c r="AM315" i="164"/>
  <c r="AO315" i="164"/>
  <c r="AR315" i="164"/>
  <c r="AT315" i="164"/>
  <c r="AV315" i="164"/>
  <c r="AX315" i="164"/>
  <c r="BA315" i="164"/>
  <c r="BC315" i="164"/>
  <c r="BE315" i="164"/>
  <c r="BG315" i="164"/>
  <c r="BJ315" i="164"/>
  <c r="BL315" i="164"/>
  <c r="BN315" i="164"/>
  <c r="BP315" i="164"/>
  <c r="BQ315" i="164"/>
  <c r="BR315" i="164"/>
  <c r="BT315" i="164"/>
  <c r="BV315" i="164"/>
  <c r="BX315" i="164"/>
  <c r="H316" i="164"/>
  <c r="J316" i="164"/>
  <c r="L316" i="164"/>
  <c r="N316" i="164"/>
  <c r="Q316" i="164"/>
  <c r="S316" i="164"/>
  <c r="U316" i="164"/>
  <c r="W316" i="164"/>
  <c r="Z316" i="164"/>
  <c r="AB316" i="164"/>
  <c r="AD316" i="164"/>
  <c r="AF316" i="164"/>
  <c r="AI316" i="164"/>
  <c r="AK316" i="164"/>
  <c r="AM316" i="164"/>
  <c r="AO316" i="164"/>
  <c r="AR316" i="164"/>
  <c r="AT316" i="164"/>
  <c r="AV316" i="164"/>
  <c r="AX316" i="164"/>
  <c r="BA316" i="164"/>
  <c r="BC316" i="164"/>
  <c r="BE316" i="164"/>
  <c r="BG316" i="164"/>
  <c r="BJ316" i="164"/>
  <c r="BL316" i="164"/>
  <c r="BN316" i="164"/>
  <c r="BP316" i="164"/>
  <c r="BQ316" i="164"/>
  <c r="BR316" i="164"/>
  <c r="BT316" i="164"/>
  <c r="BV316" i="164"/>
  <c r="BX316" i="164"/>
  <c r="H319" i="164"/>
  <c r="J319" i="164"/>
  <c r="L319" i="164"/>
  <c r="N319" i="164"/>
  <c r="Q319" i="164"/>
  <c r="S319" i="164"/>
  <c r="U319" i="164"/>
  <c r="W319" i="164"/>
  <c r="Z319" i="164"/>
  <c r="AB319" i="164"/>
  <c r="AD319" i="164"/>
  <c r="AF319" i="164"/>
  <c r="AI319" i="164"/>
  <c r="AK319" i="164"/>
  <c r="AM319" i="164"/>
  <c r="AO319" i="164"/>
  <c r="AR319" i="164"/>
  <c r="AT319" i="164"/>
  <c r="AV319" i="164"/>
  <c r="AX319" i="164"/>
  <c r="BA319" i="164"/>
  <c r="BC319" i="164"/>
  <c r="BE319" i="164"/>
  <c r="BG319" i="164"/>
  <c r="BJ319" i="164"/>
  <c r="BL319" i="164"/>
  <c r="BN319" i="164"/>
  <c r="BP319" i="164"/>
  <c r="BQ319" i="164"/>
  <c r="BR319" i="164"/>
  <c r="BT319" i="164"/>
  <c r="BV319" i="164"/>
  <c r="BX319" i="164"/>
  <c r="H320" i="164"/>
  <c r="J320" i="164"/>
  <c r="L320" i="164"/>
  <c r="N320" i="164"/>
  <c r="Q320" i="164"/>
  <c r="S320" i="164"/>
  <c r="U320" i="164"/>
  <c r="W320" i="164"/>
  <c r="Z320" i="164"/>
  <c r="AB320" i="164"/>
  <c r="AD320" i="164"/>
  <c r="AF320" i="164"/>
  <c r="AI320" i="164"/>
  <c r="AK320" i="164"/>
  <c r="AM320" i="164"/>
  <c r="AO320" i="164"/>
  <c r="AR320" i="164"/>
  <c r="AT320" i="164"/>
  <c r="AV320" i="164"/>
  <c r="AX320" i="164"/>
  <c r="BA320" i="164"/>
  <c r="BC320" i="164"/>
  <c r="BE320" i="164"/>
  <c r="BG320" i="164"/>
  <c r="BJ320" i="164"/>
  <c r="BL320" i="164"/>
  <c r="BN320" i="164"/>
  <c r="BP320" i="164"/>
  <c r="BQ320" i="164"/>
  <c r="BR320" i="164"/>
  <c r="BT320" i="164"/>
  <c r="BV320" i="164"/>
  <c r="BX320" i="164"/>
  <c r="H321" i="164"/>
  <c r="J321" i="164"/>
  <c r="L321" i="164"/>
  <c r="N321" i="164"/>
  <c r="Q321" i="164"/>
  <c r="S321" i="164"/>
  <c r="U321" i="164"/>
  <c r="W321" i="164"/>
  <c r="Z321" i="164"/>
  <c r="AB321" i="164"/>
  <c r="AD321" i="164"/>
  <c r="AF321" i="164"/>
  <c r="AI321" i="164"/>
  <c r="AK321" i="164"/>
  <c r="AM321" i="164"/>
  <c r="AO321" i="164"/>
  <c r="AR321" i="164"/>
  <c r="AT321" i="164"/>
  <c r="AV321" i="164"/>
  <c r="AX321" i="164"/>
  <c r="BA321" i="164"/>
  <c r="BC321" i="164"/>
  <c r="BE321" i="164"/>
  <c r="BG321" i="164"/>
  <c r="BJ321" i="164"/>
  <c r="BL321" i="164"/>
  <c r="BN321" i="164"/>
  <c r="BP321" i="164"/>
  <c r="BQ321" i="164"/>
  <c r="BR321" i="164"/>
  <c r="BT321" i="164"/>
  <c r="BV321" i="164"/>
  <c r="BX321" i="164"/>
  <c r="H322" i="164"/>
  <c r="J322" i="164"/>
  <c r="L322" i="164"/>
  <c r="N322" i="164"/>
  <c r="Q322" i="164"/>
  <c r="S322" i="164"/>
  <c r="U322" i="164"/>
  <c r="W322" i="164"/>
  <c r="Z322" i="164"/>
  <c r="AB322" i="164"/>
  <c r="AD322" i="164"/>
  <c r="AF322" i="164"/>
  <c r="AI322" i="164"/>
  <c r="AK322" i="164"/>
  <c r="AM322" i="164"/>
  <c r="AO322" i="164"/>
  <c r="AR322" i="164"/>
  <c r="AT322" i="164"/>
  <c r="AV322" i="164"/>
  <c r="AX322" i="164"/>
  <c r="BA322" i="164"/>
  <c r="BC322" i="164"/>
  <c r="BE322" i="164"/>
  <c r="BG322" i="164"/>
  <c r="BJ322" i="164"/>
  <c r="BL322" i="164"/>
  <c r="BN322" i="164"/>
  <c r="BP322" i="164"/>
  <c r="BQ322" i="164"/>
  <c r="BR322" i="164"/>
  <c r="BT322" i="164"/>
  <c r="BV322" i="164"/>
  <c r="BX322" i="164"/>
  <c r="H324" i="164"/>
  <c r="J324" i="164"/>
  <c r="L324" i="164"/>
  <c r="N324" i="164"/>
  <c r="Q324" i="164"/>
  <c r="S324" i="164"/>
  <c r="U324" i="164"/>
  <c r="W324" i="164"/>
  <c r="Z324" i="164"/>
  <c r="AB324" i="164"/>
  <c r="AD324" i="164"/>
  <c r="AF324" i="164"/>
  <c r="AI324" i="164"/>
  <c r="AK324" i="164"/>
  <c r="AM324" i="164"/>
  <c r="AO324" i="164"/>
  <c r="AR324" i="164"/>
  <c r="AT324" i="164"/>
  <c r="AV324" i="164"/>
  <c r="AX324" i="164"/>
  <c r="BA324" i="164"/>
  <c r="BC324" i="164"/>
  <c r="BE324" i="164"/>
  <c r="BG324" i="164"/>
  <c r="BJ324" i="164"/>
  <c r="BL324" i="164"/>
  <c r="BN324" i="164"/>
  <c r="BP324" i="164"/>
  <c r="BQ324" i="164"/>
  <c r="BR324" i="164"/>
  <c r="BT324" i="164"/>
  <c r="BV324" i="164"/>
  <c r="BX324" i="164"/>
  <c r="H325" i="164"/>
  <c r="J325" i="164"/>
  <c r="L325" i="164"/>
  <c r="N325" i="164"/>
  <c r="Q325" i="164"/>
  <c r="S325" i="164"/>
  <c r="U325" i="164"/>
  <c r="W325" i="164"/>
  <c r="Z325" i="164"/>
  <c r="AB325" i="164"/>
  <c r="AD325" i="164"/>
  <c r="AF325" i="164"/>
  <c r="AI325" i="164"/>
  <c r="AK325" i="164"/>
  <c r="AM325" i="164"/>
  <c r="AO325" i="164"/>
  <c r="AR325" i="164"/>
  <c r="AT325" i="164"/>
  <c r="AV325" i="164"/>
  <c r="AX325" i="164"/>
  <c r="BA325" i="164"/>
  <c r="BC325" i="164"/>
  <c r="BE325" i="164"/>
  <c r="BG325" i="164"/>
  <c r="BJ325" i="164"/>
  <c r="BL325" i="164"/>
  <c r="BN325" i="164"/>
  <c r="BP325" i="164"/>
  <c r="BQ325" i="164"/>
  <c r="BR325" i="164"/>
  <c r="BT325" i="164"/>
  <c r="BV325" i="164"/>
  <c r="BX325" i="164"/>
  <c r="H326" i="164"/>
  <c r="J326" i="164"/>
  <c r="L326" i="164"/>
  <c r="N326" i="164"/>
  <c r="Q326" i="164"/>
  <c r="S326" i="164"/>
  <c r="U326" i="164"/>
  <c r="W326" i="164"/>
  <c r="Z326" i="164"/>
  <c r="AB326" i="164"/>
  <c r="AD326" i="164"/>
  <c r="AF326" i="164"/>
  <c r="AI326" i="164"/>
  <c r="AK326" i="164"/>
  <c r="AM326" i="164"/>
  <c r="AO326" i="164"/>
  <c r="AR326" i="164"/>
  <c r="AT326" i="164"/>
  <c r="AV326" i="164"/>
  <c r="AX326" i="164"/>
  <c r="BA326" i="164"/>
  <c r="BC326" i="164"/>
  <c r="BE326" i="164"/>
  <c r="BG326" i="164"/>
  <c r="BJ326" i="164"/>
  <c r="BL326" i="164"/>
  <c r="BN326" i="164"/>
  <c r="BP326" i="164"/>
  <c r="BQ326" i="164"/>
  <c r="BR326" i="164"/>
  <c r="BT326" i="164"/>
  <c r="BV326" i="164"/>
  <c r="BX326" i="164"/>
  <c r="H327" i="164"/>
  <c r="J327" i="164"/>
  <c r="L327" i="164"/>
  <c r="N327" i="164"/>
  <c r="Q327" i="164"/>
  <c r="S327" i="164"/>
  <c r="U327" i="164"/>
  <c r="W327" i="164"/>
  <c r="Z327" i="164"/>
  <c r="AB327" i="164"/>
  <c r="AD327" i="164"/>
  <c r="AF327" i="164"/>
  <c r="AI327" i="164"/>
  <c r="AK327" i="164"/>
  <c r="AM327" i="164"/>
  <c r="AO327" i="164"/>
  <c r="AR327" i="164"/>
  <c r="AT327" i="164"/>
  <c r="AV327" i="164"/>
  <c r="AX327" i="164"/>
  <c r="BA327" i="164"/>
  <c r="BC327" i="164"/>
  <c r="BE327" i="164"/>
  <c r="BG327" i="164"/>
  <c r="BJ327" i="164"/>
  <c r="BL327" i="164"/>
  <c r="BN327" i="164"/>
  <c r="BP327" i="164"/>
  <c r="BQ327" i="164"/>
  <c r="BR327" i="164"/>
  <c r="BT327" i="164"/>
  <c r="BV327" i="164"/>
  <c r="BX327" i="164"/>
  <c r="H328" i="164"/>
  <c r="J328" i="164"/>
  <c r="L328" i="164"/>
  <c r="N328" i="164"/>
  <c r="Q328" i="164"/>
  <c r="S328" i="164"/>
  <c r="U328" i="164"/>
  <c r="W328" i="164"/>
  <c r="Z328" i="164"/>
  <c r="AB328" i="164"/>
  <c r="AD328" i="164"/>
  <c r="AF328" i="164"/>
  <c r="AI328" i="164"/>
  <c r="AK328" i="164"/>
  <c r="AM328" i="164"/>
  <c r="AO328" i="164"/>
  <c r="AR328" i="164"/>
  <c r="AT328" i="164"/>
  <c r="AV328" i="164"/>
  <c r="AX328" i="164"/>
  <c r="BA328" i="164"/>
  <c r="BC328" i="164"/>
  <c r="BE328" i="164"/>
  <c r="BG328" i="164"/>
  <c r="BJ328" i="164"/>
  <c r="BL328" i="164"/>
  <c r="BN328" i="164"/>
  <c r="BP328" i="164"/>
  <c r="BQ328" i="164"/>
  <c r="BR328" i="164"/>
  <c r="BT328" i="164"/>
  <c r="BV328" i="164"/>
  <c r="BX328" i="164"/>
  <c r="H330" i="164"/>
  <c r="J330" i="164"/>
  <c r="L330" i="164"/>
  <c r="N330" i="164"/>
  <c r="Q330" i="164"/>
  <c r="S330" i="164"/>
  <c r="U330" i="164"/>
  <c r="W330" i="164"/>
  <c r="Z330" i="164"/>
  <c r="AB330" i="164"/>
  <c r="AD330" i="164"/>
  <c r="AF330" i="164"/>
  <c r="AI330" i="164"/>
  <c r="AK330" i="164"/>
  <c r="AM330" i="164"/>
  <c r="AO330" i="164"/>
  <c r="AR330" i="164"/>
  <c r="AT330" i="164"/>
  <c r="AV330" i="164"/>
  <c r="AX330" i="164"/>
  <c r="BA330" i="164"/>
  <c r="BC330" i="164"/>
  <c r="BE330" i="164"/>
  <c r="BG330" i="164"/>
  <c r="BJ330" i="164"/>
  <c r="BL330" i="164"/>
  <c r="BN330" i="164"/>
  <c r="BP330" i="164"/>
  <c r="BQ330" i="164"/>
  <c r="BR330" i="164"/>
  <c r="BT330" i="164"/>
  <c r="BV330" i="164"/>
  <c r="BX330" i="164"/>
  <c r="H331" i="164"/>
  <c r="J331" i="164"/>
  <c r="L331" i="164"/>
  <c r="N331" i="164"/>
  <c r="Q331" i="164"/>
  <c r="S331" i="164"/>
  <c r="U331" i="164"/>
  <c r="W331" i="164"/>
  <c r="Z331" i="164"/>
  <c r="AB331" i="164"/>
  <c r="AD331" i="164"/>
  <c r="AF331" i="164"/>
  <c r="AI331" i="164"/>
  <c r="AK331" i="164"/>
  <c r="AM331" i="164"/>
  <c r="AO331" i="164"/>
  <c r="AR331" i="164"/>
  <c r="AT331" i="164"/>
  <c r="AV331" i="164"/>
  <c r="AX331" i="164"/>
  <c r="BA331" i="164"/>
  <c r="BC331" i="164"/>
  <c r="BE331" i="164"/>
  <c r="BG331" i="164"/>
  <c r="BJ331" i="164"/>
  <c r="BL331" i="164"/>
  <c r="BN331" i="164"/>
  <c r="BP331" i="164"/>
  <c r="BQ331" i="164"/>
  <c r="BR331" i="164"/>
  <c r="BT331" i="164"/>
  <c r="BV331" i="164"/>
  <c r="BX331" i="164"/>
  <c r="H332" i="164"/>
  <c r="J332" i="164"/>
  <c r="L332" i="164"/>
  <c r="N332" i="164"/>
  <c r="Q332" i="164"/>
  <c r="S332" i="164"/>
  <c r="U332" i="164"/>
  <c r="W332" i="164"/>
  <c r="Z332" i="164"/>
  <c r="AB332" i="164"/>
  <c r="AD332" i="164"/>
  <c r="AF332" i="164"/>
  <c r="AI332" i="164"/>
  <c r="AK332" i="164"/>
  <c r="AM332" i="164"/>
  <c r="AO332" i="164"/>
  <c r="AR332" i="164"/>
  <c r="AT332" i="164"/>
  <c r="AV332" i="164"/>
  <c r="AX332" i="164"/>
  <c r="BA332" i="164"/>
  <c r="BC332" i="164"/>
  <c r="BE332" i="164"/>
  <c r="BG332" i="164"/>
  <c r="BJ332" i="164"/>
  <c r="BL332" i="164"/>
  <c r="BN332" i="164"/>
  <c r="BP332" i="164"/>
  <c r="BQ332" i="164"/>
  <c r="BR332" i="164"/>
  <c r="BT332" i="164"/>
  <c r="BV332" i="164"/>
  <c r="BX332" i="164"/>
  <c r="H333" i="164"/>
  <c r="J333" i="164"/>
  <c r="L333" i="164"/>
  <c r="N333" i="164"/>
  <c r="Q333" i="164"/>
  <c r="S333" i="164"/>
  <c r="U333" i="164"/>
  <c r="W333" i="164"/>
  <c r="Z333" i="164"/>
  <c r="AB333" i="164"/>
  <c r="AD333" i="164"/>
  <c r="AF333" i="164"/>
  <c r="AI333" i="164"/>
  <c r="AK333" i="164"/>
  <c r="AM333" i="164"/>
  <c r="AO333" i="164"/>
  <c r="AR333" i="164"/>
  <c r="AT333" i="164"/>
  <c r="AV333" i="164"/>
  <c r="AX333" i="164"/>
  <c r="BA333" i="164"/>
  <c r="BC333" i="164"/>
  <c r="BE333" i="164"/>
  <c r="BG333" i="164"/>
  <c r="BJ333" i="164"/>
  <c r="BL333" i="164"/>
  <c r="BN333" i="164"/>
  <c r="BP333" i="164"/>
  <c r="BQ333" i="164"/>
  <c r="BR333" i="164"/>
  <c r="BT333" i="164"/>
  <c r="BV333" i="164"/>
  <c r="BX333" i="164"/>
  <c r="H334" i="164"/>
  <c r="J334" i="164"/>
  <c r="L334" i="164"/>
  <c r="N334" i="164"/>
  <c r="Q334" i="164"/>
  <c r="S334" i="164"/>
  <c r="U334" i="164"/>
  <c r="W334" i="164"/>
  <c r="Z334" i="164"/>
  <c r="AB334" i="164"/>
  <c r="AD334" i="164"/>
  <c r="AF334" i="164"/>
  <c r="AI334" i="164"/>
  <c r="AK334" i="164"/>
  <c r="AM334" i="164"/>
  <c r="AO334" i="164"/>
  <c r="AR334" i="164"/>
  <c r="AT334" i="164"/>
  <c r="AV334" i="164"/>
  <c r="AX334" i="164"/>
  <c r="BA334" i="164"/>
  <c r="BC334" i="164"/>
  <c r="BE334" i="164"/>
  <c r="BG334" i="164"/>
  <c r="BJ334" i="164"/>
  <c r="BL334" i="164"/>
  <c r="BN334" i="164"/>
  <c r="BP334" i="164"/>
  <c r="BQ334" i="164"/>
  <c r="BR334" i="164"/>
  <c r="BT334" i="164"/>
  <c r="BV334" i="164"/>
  <c r="BX334" i="164"/>
  <c r="H336" i="164"/>
  <c r="J336" i="164"/>
  <c r="L336" i="164"/>
  <c r="N336" i="164"/>
  <c r="Q336" i="164"/>
  <c r="S336" i="164"/>
  <c r="U336" i="164"/>
  <c r="W336" i="164"/>
  <c r="Z336" i="164"/>
  <c r="AB336" i="164"/>
  <c r="AD336" i="164"/>
  <c r="AF336" i="164"/>
  <c r="AI336" i="164"/>
  <c r="AK336" i="164"/>
  <c r="AM336" i="164"/>
  <c r="AO336" i="164"/>
  <c r="AR336" i="164"/>
  <c r="AT336" i="164"/>
  <c r="AV336" i="164"/>
  <c r="AX336" i="164"/>
  <c r="BA336" i="164"/>
  <c r="BC336" i="164"/>
  <c r="BE336" i="164"/>
  <c r="BG336" i="164"/>
  <c r="BJ336" i="164"/>
  <c r="BL336" i="164"/>
  <c r="BN336" i="164"/>
  <c r="BP336" i="164"/>
  <c r="BQ336" i="164"/>
  <c r="BR336" i="164"/>
  <c r="BT336" i="164"/>
  <c r="BV336" i="164"/>
  <c r="BX336" i="164"/>
  <c r="H337" i="164"/>
  <c r="J337" i="164"/>
  <c r="L337" i="164"/>
  <c r="N337" i="164"/>
  <c r="Q337" i="164"/>
  <c r="S337" i="164"/>
  <c r="U337" i="164"/>
  <c r="W337" i="164"/>
  <c r="Z337" i="164"/>
  <c r="AB337" i="164"/>
  <c r="AD337" i="164"/>
  <c r="AF337" i="164"/>
  <c r="AI337" i="164"/>
  <c r="AK337" i="164"/>
  <c r="AM337" i="164"/>
  <c r="AO337" i="164"/>
  <c r="AR337" i="164"/>
  <c r="AT337" i="164"/>
  <c r="AV337" i="164"/>
  <c r="AX337" i="164"/>
  <c r="BA337" i="164"/>
  <c r="BC337" i="164"/>
  <c r="BE337" i="164"/>
  <c r="BG337" i="164"/>
  <c r="BJ337" i="164"/>
  <c r="BL337" i="164"/>
  <c r="BN337" i="164"/>
  <c r="BP337" i="164"/>
  <c r="BQ337" i="164"/>
  <c r="BR337" i="164"/>
  <c r="BT337" i="164"/>
  <c r="BV337" i="164"/>
  <c r="BX337" i="164"/>
  <c r="H338" i="164"/>
  <c r="J338" i="164"/>
  <c r="L338" i="164"/>
  <c r="N338" i="164"/>
  <c r="Q338" i="164"/>
  <c r="S338" i="164"/>
  <c r="U338" i="164"/>
  <c r="W338" i="164"/>
  <c r="Z338" i="164"/>
  <c r="AB338" i="164"/>
  <c r="AD338" i="164"/>
  <c r="AF338" i="164"/>
  <c r="AI338" i="164"/>
  <c r="AK338" i="164"/>
  <c r="AM338" i="164"/>
  <c r="AO338" i="164"/>
  <c r="AR338" i="164"/>
  <c r="AT338" i="164"/>
  <c r="AV338" i="164"/>
  <c r="AX338" i="164"/>
  <c r="BA338" i="164"/>
  <c r="BC338" i="164"/>
  <c r="BE338" i="164"/>
  <c r="BG338" i="164"/>
  <c r="BJ338" i="164"/>
  <c r="BL338" i="164"/>
  <c r="BN338" i="164"/>
  <c r="BP338" i="164"/>
  <c r="BQ338" i="164"/>
  <c r="BR338" i="164"/>
  <c r="BT338" i="164"/>
  <c r="BV338" i="164"/>
  <c r="BX338" i="164"/>
  <c r="H339" i="164"/>
  <c r="J339" i="164"/>
  <c r="L339" i="164"/>
  <c r="N339" i="164"/>
  <c r="Q339" i="164"/>
  <c r="S339" i="164"/>
  <c r="U339" i="164"/>
  <c r="W339" i="164"/>
  <c r="Z339" i="164"/>
  <c r="AB339" i="164"/>
  <c r="AD339" i="164"/>
  <c r="AF339" i="164"/>
  <c r="AI339" i="164"/>
  <c r="AK339" i="164"/>
  <c r="AM339" i="164"/>
  <c r="AO339" i="164"/>
  <c r="AR339" i="164"/>
  <c r="AT339" i="164"/>
  <c r="AV339" i="164"/>
  <c r="AX339" i="164"/>
  <c r="BA339" i="164"/>
  <c r="BC339" i="164"/>
  <c r="BE339" i="164"/>
  <c r="BG339" i="164"/>
  <c r="BJ339" i="164"/>
  <c r="BL339" i="164"/>
  <c r="BN339" i="164"/>
  <c r="BP339" i="164"/>
  <c r="BQ339" i="164"/>
  <c r="BR339" i="164"/>
  <c r="BT339" i="164"/>
  <c r="BV339" i="164"/>
  <c r="BX339" i="164"/>
  <c r="H340" i="164"/>
  <c r="J340" i="164"/>
  <c r="L340" i="164"/>
  <c r="N340" i="164"/>
  <c r="Q340" i="164"/>
  <c r="S340" i="164"/>
  <c r="U340" i="164"/>
  <c r="W340" i="164"/>
  <c r="Z340" i="164"/>
  <c r="AB340" i="164"/>
  <c r="AD340" i="164"/>
  <c r="AF340" i="164"/>
  <c r="AI340" i="164"/>
  <c r="AK340" i="164"/>
  <c r="AM340" i="164"/>
  <c r="AO340" i="164"/>
  <c r="AR340" i="164"/>
  <c r="AT340" i="164"/>
  <c r="AV340" i="164"/>
  <c r="AX340" i="164"/>
  <c r="BA340" i="164"/>
  <c r="BC340" i="164"/>
  <c r="BE340" i="164"/>
  <c r="BG340" i="164"/>
  <c r="BJ340" i="164"/>
  <c r="BL340" i="164"/>
  <c r="BN340" i="164"/>
  <c r="BP340" i="164"/>
  <c r="BQ340" i="164"/>
  <c r="BR340" i="164"/>
  <c r="BT340" i="164"/>
  <c r="BV340" i="164"/>
  <c r="BX340" i="164"/>
  <c r="H342" i="164"/>
  <c r="J342" i="164"/>
  <c r="L342" i="164"/>
  <c r="N342" i="164"/>
  <c r="Q342" i="164"/>
  <c r="S342" i="164"/>
  <c r="U342" i="164"/>
  <c r="W342" i="164"/>
  <c r="Z342" i="164"/>
  <c r="AB342" i="164"/>
  <c r="AD342" i="164"/>
  <c r="AF342" i="164"/>
  <c r="AI342" i="164"/>
  <c r="AK342" i="164"/>
  <c r="AM342" i="164"/>
  <c r="AO342" i="164"/>
  <c r="AR342" i="164"/>
  <c r="AT342" i="164"/>
  <c r="AV342" i="164"/>
  <c r="AX342" i="164"/>
  <c r="BA342" i="164"/>
  <c r="BC342" i="164"/>
  <c r="BE342" i="164"/>
  <c r="BG342" i="164"/>
  <c r="BJ342" i="164"/>
  <c r="BL342" i="164"/>
  <c r="BN342" i="164"/>
  <c r="BP342" i="164"/>
  <c r="BQ342" i="164"/>
  <c r="BR342" i="164"/>
  <c r="BT342" i="164"/>
  <c r="BV342" i="164"/>
  <c r="BX342" i="164"/>
  <c r="H343" i="164"/>
  <c r="J343" i="164"/>
  <c r="L343" i="164"/>
  <c r="N343" i="164"/>
  <c r="Q343" i="164"/>
  <c r="S343" i="164"/>
  <c r="U343" i="164"/>
  <c r="W343" i="164"/>
  <c r="Z343" i="164"/>
  <c r="AB343" i="164"/>
  <c r="AD343" i="164"/>
  <c r="AF343" i="164"/>
  <c r="AI343" i="164"/>
  <c r="AK343" i="164"/>
  <c r="AM343" i="164"/>
  <c r="AO343" i="164"/>
  <c r="AR343" i="164"/>
  <c r="AT343" i="164"/>
  <c r="AV343" i="164"/>
  <c r="AX343" i="164"/>
  <c r="BA343" i="164"/>
  <c r="BC343" i="164"/>
  <c r="BE343" i="164"/>
  <c r="BG343" i="164"/>
  <c r="BJ343" i="164"/>
  <c r="BL343" i="164"/>
  <c r="BN343" i="164"/>
  <c r="BP343" i="164"/>
  <c r="BQ343" i="164"/>
  <c r="BR343" i="164"/>
  <c r="BT343" i="164"/>
  <c r="BV343" i="164"/>
  <c r="BX343" i="164"/>
  <c r="H344" i="164"/>
  <c r="J344" i="164"/>
  <c r="L344" i="164"/>
  <c r="N344" i="164"/>
  <c r="Q344" i="164"/>
  <c r="S344" i="164"/>
  <c r="U344" i="164"/>
  <c r="W344" i="164"/>
  <c r="Z344" i="164"/>
  <c r="AB344" i="164"/>
  <c r="AD344" i="164"/>
  <c r="AF344" i="164"/>
  <c r="AI344" i="164"/>
  <c r="AK344" i="164"/>
  <c r="AM344" i="164"/>
  <c r="AO344" i="164"/>
  <c r="AR344" i="164"/>
  <c r="AT344" i="164"/>
  <c r="AV344" i="164"/>
  <c r="AX344" i="164"/>
  <c r="BA344" i="164"/>
  <c r="BC344" i="164"/>
  <c r="BE344" i="164"/>
  <c r="BG344" i="164"/>
  <c r="BJ344" i="164"/>
  <c r="BL344" i="164"/>
  <c r="BN344" i="164"/>
  <c r="BP344" i="164"/>
  <c r="BQ344" i="164"/>
  <c r="BR344" i="164"/>
  <c r="BT344" i="164"/>
  <c r="BV344" i="164"/>
  <c r="BX344" i="164"/>
  <c r="H345" i="164"/>
  <c r="J345" i="164"/>
  <c r="L345" i="164"/>
  <c r="N345" i="164"/>
  <c r="Q345" i="164"/>
  <c r="S345" i="164"/>
  <c r="U345" i="164"/>
  <c r="W345" i="164"/>
  <c r="Z345" i="164"/>
  <c r="AB345" i="164"/>
  <c r="AD345" i="164"/>
  <c r="AF345" i="164"/>
  <c r="AI345" i="164"/>
  <c r="AK345" i="164"/>
  <c r="AM345" i="164"/>
  <c r="AO345" i="164"/>
  <c r="AR345" i="164"/>
  <c r="AT345" i="164"/>
  <c r="AV345" i="164"/>
  <c r="AX345" i="164"/>
  <c r="BA345" i="164"/>
  <c r="BC345" i="164"/>
  <c r="BE345" i="164"/>
  <c r="BG345" i="164"/>
  <c r="BJ345" i="164"/>
  <c r="BL345" i="164"/>
  <c r="BN345" i="164"/>
  <c r="BP345" i="164"/>
  <c r="BQ345" i="164"/>
  <c r="BR345" i="164"/>
  <c r="BT345" i="164"/>
  <c r="BV345" i="164"/>
  <c r="BX345" i="164"/>
  <c r="H346" i="164"/>
  <c r="J346" i="164"/>
  <c r="L346" i="164"/>
  <c r="N346" i="164"/>
  <c r="Q346" i="164"/>
  <c r="S346" i="164"/>
  <c r="U346" i="164"/>
  <c r="W346" i="164"/>
  <c r="Z346" i="164"/>
  <c r="AB346" i="164"/>
  <c r="AD346" i="164"/>
  <c r="AF346" i="164"/>
  <c r="AI346" i="164"/>
  <c r="AK346" i="164"/>
  <c r="AM346" i="164"/>
  <c r="AO346" i="164"/>
  <c r="AR346" i="164"/>
  <c r="AT346" i="164"/>
  <c r="AV346" i="164"/>
  <c r="AX346" i="164"/>
  <c r="BA346" i="164"/>
  <c r="BC346" i="164"/>
  <c r="BE346" i="164"/>
  <c r="BG346" i="164"/>
  <c r="BJ346" i="164"/>
  <c r="BL346" i="164"/>
  <c r="BN346" i="164"/>
  <c r="BP346" i="164"/>
  <c r="BQ346" i="164"/>
  <c r="BR346" i="164"/>
  <c r="BT346" i="164"/>
  <c r="BV346" i="164"/>
  <c r="BX346" i="164"/>
  <c r="H348" i="164"/>
  <c r="J348" i="164"/>
  <c r="L348" i="164"/>
  <c r="N348" i="164"/>
  <c r="Q348" i="164"/>
  <c r="S348" i="164"/>
  <c r="U348" i="164"/>
  <c r="W348" i="164"/>
  <c r="Z348" i="164"/>
  <c r="AB348" i="164"/>
  <c r="AD348" i="164"/>
  <c r="AF348" i="164"/>
  <c r="AI348" i="164"/>
  <c r="AK348" i="164"/>
  <c r="AM348" i="164"/>
  <c r="AO348" i="164"/>
  <c r="AR348" i="164"/>
  <c r="AT348" i="164"/>
  <c r="AV348" i="164"/>
  <c r="AX348" i="164"/>
  <c r="BA348" i="164"/>
  <c r="BC348" i="164"/>
  <c r="BE348" i="164"/>
  <c r="BG348" i="164"/>
  <c r="BJ348" i="164"/>
  <c r="BL348" i="164"/>
  <c r="BN348" i="164"/>
  <c r="BP348" i="164"/>
  <c r="BQ348" i="164"/>
  <c r="BR348" i="164"/>
  <c r="BT348" i="164"/>
  <c r="BV348" i="164"/>
  <c r="BX348" i="164"/>
  <c r="H349" i="164"/>
  <c r="J349" i="164"/>
  <c r="L349" i="164"/>
  <c r="N349" i="164"/>
  <c r="Q349" i="164"/>
  <c r="S349" i="164"/>
  <c r="U349" i="164"/>
  <c r="W349" i="164"/>
  <c r="Z349" i="164"/>
  <c r="AB349" i="164"/>
  <c r="AD349" i="164"/>
  <c r="AF349" i="164"/>
  <c r="AI349" i="164"/>
  <c r="AK349" i="164"/>
  <c r="AM349" i="164"/>
  <c r="AO349" i="164"/>
  <c r="AR349" i="164"/>
  <c r="AT349" i="164"/>
  <c r="AV349" i="164"/>
  <c r="AX349" i="164"/>
  <c r="BA349" i="164"/>
  <c r="BC349" i="164"/>
  <c r="BE349" i="164"/>
  <c r="BG349" i="164"/>
  <c r="BJ349" i="164"/>
  <c r="BL349" i="164"/>
  <c r="BN349" i="164"/>
  <c r="BP349" i="164"/>
  <c r="BQ349" i="164"/>
  <c r="BR349" i="164"/>
  <c r="BT349" i="164"/>
  <c r="BV349" i="164"/>
  <c r="BX349" i="164"/>
  <c r="H350" i="164"/>
  <c r="J350" i="164"/>
  <c r="L350" i="164"/>
  <c r="N350" i="164"/>
  <c r="Q350" i="164"/>
  <c r="S350" i="164"/>
  <c r="U350" i="164"/>
  <c r="W350" i="164"/>
  <c r="Z350" i="164"/>
  <c r="AB350" i="164"/>
  <c r="AD350" i="164"/>
  <c r="AF350" i="164"/>
  <c r="AI350" i="164"/>
  <c r="AK350" i="164"/>
  <c r="AM350" i="164"/>
  <c r="AO350" i="164"/>
  <c r="AR350" i="164"/>
  <c r="AT350" i="164"/>
  <c r="AV350" i="164"/>
  <c r="AX350" i="164"/>
  <c r="BA350" i="164"/>
  <c r="BC350" i="164"/>
  <c r="BE350" i="164"/>
  <c r="BG350" i="164"/>
  <c r="BJ350" i="164"/>
  <c r="BL350" i="164"/>
  <c r="BN350" i="164"/>
  <c r="BP350" i="164"/>
  <c r="BQ350" i="164"/>
  <c r="BR350" i="164"/>
  <c r="BT350" i="164"/>
  <c r="BV350" i="164"/>
  <c r="BX350" i="164"/>
  <c r="H351" i="164"/>
  <c r="J351" i="164"/>
  <c r="L351" i="164"/>
  <c r="N351" i="164"/>
  <c r="Q351" i="164"/>
  <c r="S351" i="164"/>
  <c r="U351" i="164"/>
  <c r="W351" i="164"/>
  <c r="Z351" i="164"/>
  <c r="AB351" i="164"/>
  <c r="AD351" i="164"/>
  <c r="AF351" i="164"/>
  <c r="AI351" i="164"/>
  <c r="AK351" i="164"/>
  <c r="AM351" i="164"/>
  <c r="AO351" i="164"/>
  <c r="AR351" i="164"/>
  <c r="AT351" i="164"/>
  <c r="AV351" i="164"/>
  <c r="AX351" i="164"/>
  <c r="BA351" i="164"/>
  <c r="BC351" i="164"/>
  <c r="BE351" i="164"/>
  <c r="BG351" i="164"/>
  <c r="BJ351" i="164"/>
  <c r="BL351" i="164"/>
  <c r="BN351" i="164"/>
  <c r="BP351" i="164"/>
  <c r="BQ351" i="164"/>
  <c r="BR351" i="164"/>
  <c r="BT351" i="164"/>
  <c r="BV351" i="164"/>
  <c r="BX351" i="164"/>
  <c r="H352" i="164"/>
  <c r="J352" i="164"/>
  <c r="L352" i="164"/>
  <c r="N352" i="164"/>
  <c r="Q352" i="164"/>
  <c r="S352" i="164"/>
  <c r="U352" i="164"/>
  <c r="W352" i="164"/>
  <c r="Z352" i="164"/>
  <c r="AB352" i="164"/>
  <c r="AD352" i="164"/>
  <c r="AF352" i="164"/>
  <c r="AI352" i="164"/>
  <c r="AK352" i="164"/>
  <c r="AM352" i="164"/>
  <c r="AO352" i="164"/>
  <c r="AR352" i="164"/>
  <c r="AT352" i="164"/>
  <c r="AV352" i="164"/>
  <c r="AX352" i="164"/>
  <c r="BA352" i="164"/>
  <c r="BC352" i="164"/>
  <c r="BE352" i="164"/>
  <c r="BG352" i="164"/>
  <c r="BJ352" i="164"/>
  <c r="BL352" i="164"/>
  <c r="BN352" i="164"/>
  <c r="BP352" i="164"/>
  <c r="BQ352" i="164"/>
  <c r="BR352" i="164"/>
  <c r="BT352" i="164"/>
  <c r="BV352" i="164"/>
  <c r="BX352" i="164"/>
  <c r="H354" i="164"/>
  <c r="J354" i="164"/>
  <c r="L354" i="164"/>
  <c r="N354" i="164"/>
  <c r="Q354" i="164"/>
  <c r="S354" i="164"/>
  <c r="U354" i="164"/>
  <c r="W354" i="164"/>
  <c r="Z354" i="164"/>
  <c r="AB354" i="164"/>
  <c r="AD354" i="164"/>
  <c r="AF354" i="164"/>
  <c r="AI354" i="164"/>
  <c r="AK354" i="164"/>
  <c r="AM354" i="164"/>
  <c r="AO354" i="164"/>
  <c r="AR354" i="164"/>
  <c r="AT354" i="164"/>
  <c r="AV354" i="164"/>
  <c r="AX354" i="164"/>
  <c r="BA354" i="164"/>
  <c r="BC354" i="164"/>
  <c r="BE354" i="164"/>
  <c r="BG354" i="164"/>
  <c r="BJ354" i="164"/>
  <c r="BL354" i="164"/>
  <c r="BN354" i="164"/>
  <c r="BP354" i="164"/>
  <c r="BQ354" i="164"/>
  <c r="BR354" i="164"/>
  <c r="BT354" i="164"/>
  <c r="BV354" i="164"/>
  <c r="BX354" i="164"/>
  <c r="H355" i="164"/>
  <c r="J355" i="164"/>
  <c r="L355" i="164"/>
  <c r="N355" i="164"/>
  <c r="Q355" i="164"/>
  <c r="S355" i="164"/>
  <c r="U355" i="164"/>
  <c r="W355" i="164"/>
  <c r="Z355" i="164"/>
  <c r="AB355" i="164"/>
  <c r="AD355" i="164"/>
  <c r="AF355" i="164"/>
  <c r="AI355" i="164"/>
  <c r="AK355" i="164"/>
  <c r="AM355" i="164"/>
  <c r="AO355" i="164"/>
  <c r="AR355" i="164"/>
  <c r="AT355" i="164"/>
  <c r="AV355" i="164"/>
  <c r="AX355" i="164"/>
  <c r="BA355" i="164"/>
  <c r="BC355" i="164"/>
  <c r="BE355" i="164"/>
  <c r="BG355" i="164"/>
  <c r="BJ355" i="164"/>
  <c r="BL355" i="164"/>
  <c r="BN355" i="164"/>
  <c r="BP355" i="164"/>
  <c r="BQ355" i="164"/>
  <c r="BR355" i="164"/>
  <c r="BT355" i="164"/>
  <c r="BV355" i="164"/>
  <c r="BX355" i="164"/>
  <c r="H356" i="164"/>
  <c r="J356" i="164"/>
  <c r="L356" i="164"/>
  <c r="N356" i="164"/>
  <c r="Q356" i="164"/>
  <c r="S356" i="164"/>
  <c r="U356" i="164"/>
  <c r="W356" i="164"/>
  <c r="Z356" i="164"/>
  <c r="AB356" i="164"/>
  <c r="AD356" i="164"/>
  <c r="AF356" i="164"/>
  <c r="AI356" i="164"/>
  <c r="AK356" i="164"/>
  <c r="AM356" i="164"/>
  <c r="AO356" i="164"/>
  <c r="AR356" i="164"/>
  <c r="AT356" i="164"/>
  <c r="AV356" i="164"/>
  <c r="AX356" i="164"/>
  <c r="BA356" i="164"/>
  <c r="BC356" i="164"/>
  <c r="BE356" i="164"/>
  <c r="BG356" i="164"/>
  <c r="BJ356" i="164"/>
  <c r="BL356" i="164"/>
  <c r="BN356" i="164"/>
  <c r="BP356" i="164"/>
  <c r="BQ356" i="164"/>
  <c r="BR356" i="164"/>
  <c r="BT356" i="164"/>
  <c r="BV356" i="164"/>
  <c r="BX356" i="164"/>
  <c r="H357" i="164"/>
  <c r="J357" i="164"/>
  <c r="L357" i="164"/>
  <c r="N357" i="164"/>
  <c r="Q357" i="164"/>
  <c r="S357" i="164"/>
  <c r="U357" i="164"/>
  <c r="W357" i="164"/>
  <c r="Z357" i="164"/>
  <c r="AB357" i="164"/>
  <c r="AD357" i="164"/>
  <c r="AF357" i="164"/>
  <c r="AI357" i="164"/>
  <c r="AK357" i="164"/>
  <c r="AM357" i="164"/>
  <c r="AO357" i="164"/>
  <c r="AR357" i="164"/>
  <c r="AT357" i="164"/>
  <c r="AV357" i="164"/>
  <c r="AX357" i="164"/>
  <c r="BA357" i="164"/>
  <c r="BC357" i="164"/>
  <c r="BE357" i="164"/>
  <c r="BG357" i="164"/>
  <c r="BJ357" i="164"/>
  <c r="BL357" i="164"/>
  <c r="BN357" i="164"/>
  <c r="BP357" i="164"/>
  <c r="BQ357" i="164"/>
  <c r="BR357" i="164"/>
  <c r="BT357" i="164"/>
  <c r="BV357" i="164"/>
  <c r="BX357" i="164"/>
  <c r="H358" i="164"/>
  <c r="J358" i="164"/>
  <c r="L358" i="164"/>
  <c r="N358" i="164"/>
  <c r="Q358" i="164"/>
  <c r="S358" i="164"/>
  <c r="U358" i="164"/>
  <c r="W358" i="164"/>
  <c r="Z358" i="164"/>
  <c r="AB358" i="164"/>
  <c r="AD358" i="164"/>
  <c r="AF358" i="164"/>
  <c r="AI358" i="164"/>
  <c r="AK358" i="164"/>
  <c r="AM358" i="164"/>
  <c r="AO358" i="164"/>
  <c r="AR358" i="164"/>
  <c r="AT358" i="164"/>
  <c r="AV358" i="164"/>
  <c r="AX358" i="164"/>
  <c r="BA358" i="164"/>
  <c r="BC358" i="164"/>
  <c r="BE358" i="164"/>
  <c r="BG358" i="164"/>
  <c r="BJ358" i="164"/>
  <c r="BL358" i="164"/>
  <c r="BN358" i="164"/>
  <c r="BP358" i="164"/>
  <c r="BQ358" i="164"/>
  <c r="BR358" i="164"/>
  <c r="BT358" i="164"/>
  <c r="BV358" i="164"/>
  <c r="BX358" i="164"/>
  <c r="H360" i="164"/>
  <c r="J360" i="164"/>
  <c r="L360" i="164"/>
  <c r="N360" i="164"/>
  <c r="Q360" i="164"/>
  <c r="S360" i="164"/>
  <c r="U360" i="164"/>
  <c r="W360" i="164"/>
  <c r="Z360" i="164"/>
  <c r="AB360" i="164"/>
  <c r="AD360" i="164"/>
  <c r="AF360" i="164"/>
  <c r="AI360" i="164"/>
  <c r="AK360" i="164"/>
  <c r="AM360" i="164"/>
  <c r="AO360" i="164"/>
  <c r="AR360" i="164"/>
  <c r="AT360" i="164"/>
  <c r="AV360" i="164"/>
  <c r="AX360" i="164"/>
  <c r="BA360" i="164"/>
  <c r="BC360" i="164"/>
  <c r="BE360" i="164"/>
  <c r="BG360" i="164"/>
  <c r="BJ360" i="164"/>
  <c r="BL360" i="164"/>
  <c r="BN360" i="164"/>
  <c r="BP360" i="164"/>
  <c r="BQ360" i="164"/>
  <c r="BR360" i="164"/>
  <c r="BT360" i="164"/>
  <c r="BV360" i="164"/>
  <c r="BX360" i="164"/>
  <c r="H361" i="164"/>
  <c r="J361" i="164"/>
  <c r="L361" i="164"/>
  <c r="N361" i="164"/>
  <c r="Q361" i="164"/>
  <c r="S361" i="164"/>
  <c r="U361" i="164"/>
  <c r="W361" i="164"/>
  <c r="Z361" i="164"/>
  <c r="AB361" i="164"/>
  <c r="AD361" i="164"/>
  <c r="AF361" i="164"/>
  <c r="AI361" i="164"/>
  <c r="AK361" i="164"/>
  <c r="AM361" i="164"/>
  <c r="AO361" i="164"/>
  <c r="AR361" i="164"/>
  <c r="AT361" i="164"/>
  <c r="AV361" i="164"/>
  <c r="AX361" i="164"/>
  <c r="BA361" i="164"/>
  <c r="BC361" i="164"/>
  <c r="BE361" i="164"/>
  <c r="BG361" i="164"/>
  <c r="BJ361" i="164"/>
  <c r="BL361" i="164"/>
  <c r="BN361" i="164"/>
  <c r="BP361" i="164"/>
  <c r="BQ361" i="164"/>
  <c r="BR361" i="164"/>
  <c r="BT361" i="164"/>
  <c r="BV361" i="164"/>
  <c r="BX361" i="164"/>
  <c r="H362" i="164"/>
  <c r="J362" i="164"/>
  <c r="L362" i="164"/>
  <c r="N362" i="164"/>
  <c r="Q362" i="164"/>
  <c r="S362" i="164"/>
  <c r="U362" i="164"/>
  <c r="W362" i="164"/>
  <c r="Z362" i="164"/>
  <c r="AB362" i="164"/>
  <c r="AD362" i="164"/>
  <c r="AF362" i="164"/>
  <c r="AI362" i="164"/>
  <c r="AK362" i="164"/>
  <c r="AM362" i="164"/>
  <c r="AO362" i="164"/>
  <c r="AR362" i="164"/>
  <c r="AT362" i="164"/>
  <c r="AV362" i="164"/>
  <c r="AX362" i="164"/>
  <c r="BA362" i="164"/>
  <c r="BC362" i="164"/>
  <c r="BE362" i="164"/>
  <c r="BG362" i="164"/>
  <c r="BJ362" i="164"/>
  <c r="BL362" i="164"/>
  <c r="BN362" i="164"/>
  <c r="BP362" i="164"/>
  <c r="BQ362" i="164"/>
  <c r="BR362" i="164"/>
  <c r="BT362" i="164"/>
  <c r="BV362" i="164"/>
  <c r="BX362" i="164"/>
  <c r="H363" i="164"/>
  <c r="J363" i="164"/>
  <c r="L363" i="164"/>
  <c r="N363" i="164"/>
  <c r="Q363" i="164"/>
  <c r="S363" i="164"/>
  <c r="U363" i="164"/>
  <c r="W363" i="164"/>
  <c r="Z363" i="164"/>
  <c r="AB363" i="164"/>
  <c r="AD363" i="164"/>
  <c r="AF363" i="164"/>
  <c r="AI363" i="164"/>
  <c r="AK363" i="164"/>
  <c r="AM363" i="164"/>
  <c r="AO363" i="164"/>
  <c r="AR363" i="164"/>
  <c r="AT363" i="164"/>
  <c r="AV363" i="164"/>
  <c r="AX363" i="164"/>
  <c r="BA363" i="164"/>
  <c r="BC363" i="164"/>
  <c r="BE363" i="164"/>
  <c r="BG363" i="164"/>
  <c r="BJ363" i="164"/>
  <c r="BL363" i="164"/>
  <c r="BN363" i="164"/>
  <c r="BP363" i="164"/>
  <c r="BQ363" i="164"/>
  <c r="BR363" i="164"/>
  <c r="BT363" i="164"/>
  <c r="BV363" i="164"/>
  <c r="BX363" i="164"/>
  <c r="H364" i="164"/>
  <c r="J364" i="164"/>
  <c r="L364" i="164"/>
  <c r="N364" i="164"/>
  <c r="Q364" i="164"/>
  <c r="S364" i="164"/>
  <c r="U364" i="164"/>
  <c r="W364" i="164"/>
  <c r="Z364" i="164"/>
  <c r="AB364" i="164"/>
  <c r="AD364" i="164"/>
  <c r="AF364" i="164"/>
  <c r="AI364" i="164"/>
  <c r="AK364" i="164"/>
  <c r="AM364" i="164"/>
  <c r="AO364" i="164"/>
  <c r="AR364" i="164"/>
  <c r="AT364" i="164"/>
  <c r="AV364" i="164"/>
  <c r="AX364" i="164"/>
  <c r="BA364" i="164"/>
  <c r="BC364" i="164"/>
  <c r="BE364" i="164"/>
  <c r="BG364" i="164"/>
  <c r="BJ364" i="164"/>
  <c r="BL364" i="164"/>
  <c r="BN364" i="164"/>
  <c r="BP364" i="164"/>
  <c r="BQ364" i="164"/>
  <c r="BR364" i="164"/>
  <c r="BT364" i="164"/>
  <c r="BV364" i="164"/>
  <c r="BX364" i="164"/>
  <c r="H366" i="164"/>
  <c r="J366" i="164"/>
  <c r="L366" i="164"/>
  <c r="N366" i="164"/>
  <c r="Q366" i="164"/>
  <c r="S366" i="164"/>
  <c r="U366" i="164"/>
  <c r="W366" i="164"/>
  <c r="Z366" i="164"/>
  <c r="AB366" i="164"/>
  <c r="AD366" i="164"/>
  <c r="AF366" i="164"/>
  <c r="AI366" i="164"/>
  <c r="AK366" i="164"/>
  <c r="AM366" i="164"/>
  <c r="AO366" i="164"/>
  <c r="AR366" i="164"/>
  <c r="AT366" i="164"/>
  <c r="AV366" i="164"/>
  <c r="AX366" i="164"/>
  <c r="BA366" i="164"/>
  <c r="BC366" i="164"/>
  <c r="BE366" i="164"/>
  <c r="BG366" i="164"/>
  <c r="BJ366" i="164"/>
  <c r="BL366" i="164"/>
  <c r="BN366" i="164"/>
  <c r="BP366" i="164"/>
  <c r="BQ366" i="164"/>
  <c r="BR366" i="164"/>
  <c r="BT366" i="164"/>
  <c r="BV366" i="164"/>
  <c r="BX366" i="164"/>
  <c r="H367" i="164"/>
  <c r="J367" i="164"/>
  <c r="L367" i="164"/>
  <c r="N367" i="164"/>
  <c r="Q367" i="164"/>
  <c r="S367" i="164"/>
  <c r="U367" i="164"/>
  <c r="W367" i="164"/>
  <c r="Z367" i="164"/>
  <c r="AB367" i="164"/>
  <c r="AD367" i="164"/>
  <c r="AF367" i="164"/>
  <c r="AI367" i="164"/>
  <c r="AK367" i="164"/>
  <c r="AM367" i="164"/>
  <c r="AO367" i="164"/>
  <c r="AR367" i="164"/>
  <c r="AT367" i="164"/>
  <c r="AV367" i="164"/>
  <c r="AX367" i="164"/>
  <c r="BA367" i="164"/>
  <c r="BC367" i="164"/>
  <c r="BE367" i="164"/>
  <c r="BG367" i="164"/>
  <c r="BJ367" i="164"/>
  <c r="BL367" i="164"/>
  <c r="BN367" i="164"/>
  <c r="BP367" i="164"/>
  <c r="BQ367" i="164"/>
  <c r="BR367" i="164"/>
  <c r="BT367" i="164"/>
  <c r="BV367" i="164"/>
  <c r="BX367" i="164"/>
  <c r="H368" i="164"/>
  <c r="J368" i="164"/>
  <c r="L368" i="164"/>
  <c r="N368" i="164"/>
  <c r="Q368" i="164"/>
  <c r="S368" i="164"/>
  <c r="U368" i="164"/>
  <c r="W368" i="164"/>
  <c r="Z368" i="164"/>
  <c r="AB368" i="164"/>
  <c r="AD368" i="164"/>
  <c r="AF368" i="164"/>
  <c r="AI368" i="164"/>
  <c r="AK368" i="164"/>
  <c r="AM368" i="164"/>
  <c r="AO368" i="164"/>
  <c r="AR368" i="164"/>
  <c r="AT368" i="164"/>
  <c r="AV368" i="164"/>
  <c r="AX368" i="164"/>
  <c r="BA368" i="164"/>
  <c r="BC368" i="164"/>
  <c r="BE368" i="164"/>
  <c r="BG368" i="164"/>
  <c r="BJ368" i="164"/>
  <c r="BL368" i="164"/>
  <c r="BN368" i="164"/>
  <c r="BP368" i="164"/>
  <c r="BQ368" i="164"/>
  <c r="BR368" i="164"/>
  <c r="BT368" i="164"/>
  <c r="BV368" i="164"/>
  <c r="BX368" i="164"/>
  <c r="H369" i="164"/>
  <c r="J369" i="164"/>
  <c r="L369" i="164"/>
  <c r="N369" i="164"/>
  <c r="Q369" i="164"/>
  <c r="S369" i="164"/>
  <c r="U369" i="164"/>
  <c r="W369" i="164"/>
  <c r="Z369" i="164"/>
  <c r="AB369" i="164"/>
  <c r="AD369" i="164"/>
  <c r="AF369" i="164"/>
  <c r="AI369" i="164"/>
  <c r="AK369" i="164"/>
  <c r="AM369" i="164"/>
  <c r="AO369" i="164"/>
  <c r="AR369" i="164"/>
  <c r="AT369" i="164"/>
  <c r="AV369" i="164"/>
  <c r="AX369" i="164"/>
  <c r="BA369" i="164"/>
  <c r="BC369" i="164"/>
  <c r="BE369" i="164"/>
  <c r="BG369" i="164"/>
  <c r="BJ369" i="164"/>
  <c r="BL369" i="164"/>
  <c r="BN369" i="164"/>
  <c r="BP369" i="164"/>
  <c r="BQ369" i="164"/>
  <c r="BR369" i="164"/>
  <c r="BT369" i="164"/>
  <c r="BV369" i="164"/>
  <c r="BX369" i="164"/>
  <c r="H370" i="164"/>
  <c r="J370" i="164"/>
  <c r="L370" i="164"/>
  <c r="N370" i="164"/>
  <c r="Q370" i="164"/>
  <c r="S370" i="164"/>
  <c r="U370" i="164"/>
  <c r="W370" i="164"/>
  <c r="Z370" i="164"/>
  <c r="AB370" i="164"/>
  <c r="AD370" i="164"/>
  <c r="AF370" i="164"/>
  <c r="AI370" i="164"/>
  <c r="AK370" i="164"/>
  <c r="AM370" i="164"/>
  <c r="AO370" i="164"/>
  <c r="AR370" i="164"/>
  <c r="AT370" i="164"/>
  <c r="AV370" i="164"/>
  <c r="AX370" i="164"/>
  <c r="BA370" i="164"/>
  <c r="BC370" i="164"/>
  <c r="BE370" i="164"/>
  <c r="BG370" i="164"/>
  <c r="BJ370" i="164"/>
  <c r="BL370" i="164"/>
  <c r="BN370" i="164"/>
  <c r="BP370" i="164"/>
  <c r="BQ370" i="164"/>
  <c r="BR370" i="164"/>
  <c r="BT370" i="164"/>
  <c r="BV370" i="164"/>
  <c r="BX370" i="164"/>
  <c r="H372" i="164"/>
  <c r="J372" i="164"/>
  <c r="L372" i="164"/>
  <c r="N372" i="164"/>
  <c r="Q372" i="164"/>
  <c r="S372" i="164"/>
  <c r="U372" i="164"/>
  <c r="W372" i="164"/>
  <c r="Z372" i="164"/>
  <c r="AB372" i="164"/>
  <c r="AD372" i="164"/>
  <c r="AF372" i="164"/>
  <c r="AI372" i="164"/>
  <c r="AK372" i="164"/>
  <c r="AM372" i="164"/>
  <c r="AO372" i="164"/>
  <c r="AR372" i="164"/>
  <c r="AT372" i="164"/>
  <c r="AV372" i="164"/>
  <c r="AX372" i="164"/>
  <c r="BA372" i="164"/>
  <c r="BC372" i="164"/>
  <c r="BE372" i="164"/>
  <c r="BG372" i="164"/>
  <c r="BJ372" i="164"/>
  <c r="BL372" i="164"/>
  <c r="BN372" i="164"/>
  <c r="BP372" i="164"/>
  <c r="BQ372" i="164"/>
  <c r="BR372" i="164"/>
  <c r="BT372" i="164"/>
  <c r="BV372" i="164"/>
  <c r="BX372" i="164"/>
  <c r="H373" i="164"/>
  <c r="J373" i="164"/>
  <c r="L373" i="164"/>
  <c r="N373" i="164"/>
  <c r="Q373" i="164"/>
  <c r="S373" i="164"/>
  <c r="U373" i="164"/>
  <c r="W373" i="164"/>
  <c r="Z373" i="164"/>
  <c r="AB373" i="164"/>
  <c r="AD373" i="164"/>
  <c r="AF373" i="164"/>
  <c r="AI373" i="164"/>
  <c r="AK373" i="164"/>
  <c r="AM373" i="164"/>
  <c r="AO373" i="164"/>
  <c r="AR373" i="164"/>
  <c r="AT373" i="164"/>
  <c r="AV373" i="164"/>
  <c r="AX373" i="164"/>
  <c r="BA373" i="164"/>
  <c r="BC373" i="164"/>
  <c r="BE373" i="164"/>
  <c r="BG373" i="164"/>
  <c r="BJ373" i="164"/>
  <c r="BL373" i="164"/>
  <c r="BN373" i="164"/>
  <c r="BP373" i="164"/>
  <c r="BQ373" i="164"/>
  <c r="BR373" i="164"/>
  <c r="BT373" i="164"/>
  <c r="BV373" i="164"/>
  <c r="BX373" i="164"/>
  <c r="H374" i="164"/>
  <c r="J374" i="164"/>
  <c r="L374" i="164"/>
  <c r="N374" i="164"/>
  <c r="Q374" i="164"/>
  <c r="S374" i="164"/>
  <c r="U374" i="164"/>
  <c r="W374" i="164"/>
  <c r="Z374" i="164"/>
  <c r="AB374" i="164"/>
  <c r="AD374" i="164"/>
  <c r="AF374" i="164"/>
  <c r="AI374" i="164"/>
  <c r="AK374" i="164"/>
  <c r="AM374" i="164"/>
  <c r="AO374" i="164"/>
  <c r="AR374" i="164"/>
  <c r="AT374" i="164"/>
  <c r="AV374" i="164"/>
  <c r="AX374" i="164"/>
  <c r="BA374" i="164"/>
  <c r="BC374" i="164"/>
  <c r="BE374" i="164"/>
  <c r="BG374" i="164"/>
  <c r="BJ374" i="164"/>
  <c r="BL374" i="164"/>
  <c r="BN374" i="164"/>
  <c r="BP374" i="164"/>
  <c r="BQ374" i="164"/>
  <c r="BR374" i="164"/>
  <c r="BT374" i="164"/>
  <c r="BV374" i="164"/>
  <c r="BX374" i="164"/>
  <c r="H375" i="164"/>
  <c r="J375" i="164"/>
  <c r="L375" i="164"/>
  <c r="N375" i="164"/>
  <c r="Q375" i="164"/>
  <c r="S375" i="164"/>
  <c r="U375" i="164"/>
  <c r="W375" i="164"/>
  <c r="Z375" i="164"/>
  <c r="AB375" i="164"/>
  <c r="AD375" i="164"/>
  <c r="AF375" i="164"/>
  <c r="AI375" i="164"/>
  <c r="AK375" i="164"/>
  <c r="AM375" i="164"/>
  <c r="AO375" i="164"/>
  <c r="AR375" i="164"/>
  <c r="AT375" i="164"/>
  <c r="AV375" i="164"/>
  <c r="AX375" i="164"/>
  <c r="BA375" i="164"/>
  <c r="BC375" i="164"/>
  <c r="BE375" i="164"/>
  <c r="BG375" i="164"/>
  <c r="BJ375" i="164"/>
  <c r="BL375" i="164"/>
  <c r="BN375" i="164"/>
  <c r="BP375" i="164"/>
  <c r="BQ375" i="164"/>
  <c r="BR375" i="164"/>
  <c r="BT375" i="164"/>
  <c r="BV375" i="164"/>
  <c r="BX375" i="164"/>
  <c r="H376" i="164"/>
  <c r="J376" i="164"/>
  <c r="L376" i="164"/>
  <c r="N376" i="164"/>
  <c r="Q376" i="164"/>
  <c r="S376" i="164"/>
  <c r="U376" i="164"/>
  <c r="W376" i="164"/>
  <c r="Z376" i="164"/>
  <c r="AB376" i="164"/>
  <c r="AD376" i="164"/>
  <c r="AF376" i="164"/>
  <c r="AI376" i="164"/>
  <c r="AK376" i="164"/>
  <c r="AM376" i="164"/>
  <c r="AO376" i="164"/>
  <c r="AR376" i="164"/>
  <c r="AT376" i="164"/>
  <c r="AV376" i="164"/>
  <c r="AX376" i="164"/>
  <c r="BA376" i="164"/>
  <c r="BC376" i="164"/>
  <c r="BE376" i="164"/>
  <c r="BG376" i="164"/>
  <c r="BJ376" i="164"/>
  <c r="BL376" i="164"/>
  <c r="BN376" i="164"/>
  <c r="BP376" i="164"/>
  <c r="BQ376" i="164"/>
  <c r="BR376" i="164"/>
  <c r="BT376" i="164"/>
  <c r="BV376" i="164"/>
  <c r="BX376" i="164"/>
  <c r="H378" i="164"/>
  <c r="J378" i="164"/>
  <c r="L378" i="164"/>
  <c r="N378" i="164"/>
  <c r="Q378" i="164"/>
  <c r="S378" i="164"/>
  <c r="U378" i="164"/>
  <c r="W378" i="164"/>
  <c r="Z378" i="164"/>
  <c r="AB378" i="164"/>
  <c r="AD378" i="164"/>
  <c r="AF378" i="164"/>
  <c r="AI378" i="164"/>
  <c r="AK378" i="164"/>
  <c r="AM378" i="164"/>
  <c r="AO378" i="164"/>
  <c r="AR378" i="164"/>
  <c r="AT378" i="164"/>
  <c r="AV378" i="164"/>
  <c r="AX378" i="164"/>
  <c r="BA378" i="164"/>
  <c r="BC378" i="164"/>
  <c r="BE378" i="164"/>
  <c r="BG378" i="164"/>
  <c r="BJ378" i="164"/>
  <c r="BL378" i="164"/>
  <c r="BN378" i="164"/>
  <c r="BP378" i="164"/>
  <c r="BQ378" i="164"/>
  <c r="BR378" i="164"/>
  <c r="BT378" i="164"/>
  <c r="BV378" i="164"/>
  <c r="BX378" i="164"/>
  <c r="H379" i="164"/>
  <c r="J379" i="164"/>
  <c r="L379" i="164"/>
  <c r="N379" i="164"/>
  <c r="Q379" i="164"/>
  <c r="S379" i="164"/>
  <c r="U379" i="164"/>
  <c r="W379" i="164"/>
  <c r="Z379" i="164"/>
  <c r="AB379" i="164"/>
  <c r="AD379" i="164"/>
  <c r="AF379" i="164"/>
  <c r="AI379" i="164"/>
  <c r="AK379" i="164"/>
  <c r="AM379" i="164"/>
  <c r="AO379" i="164"/>
  <c r="AR379" i="164"/>
  <c r="AT379" i="164"/>
  <c r="AV379" i="164"/>
  <c r="AX379" i="164"/>
  <c r="BA379" i="164"/>
  <c r="BC379" i="164"/>
  <c r="BE379" i="164"/>
  <c r="BG379" i="164"/>
  <c r="BJ379" i="164"/>
  <c r="BL379" i="164"/>
  <c r="BN379" i="164"/>
  <c r="BP379" i="164"/>
  <c r="BQ379" i="164"/>
  <c r="BR379" i="164"/>
  <c r="BT379" i="164"/>
  <c r="BV379" i="164"/>
  <c r="BX379" i="164"/>
  <c r="H380" i="164"/>
  <c r="J380" i="164"/>
  <c r="L380" i="164"/>
  <c r="N380" i="164"/>
  <c r="Q380" i="164"/>
  <c r="S380" i="164"/>
  <c r="U380" i="164"/>
  <c r="W380" i="164"/>
  <c r="Z380" i="164"/>
  <c r="AB380" i="164"/>
  <c r="AD380" i="164"/>
  <c r="AF380" i="164"/>
  <c r="AI380" i="164"/>
  <c r="AK380" i="164"/>
  <c r="AM380" i="164"/>
  <c r="AO380" i="164"/>
  <c r="AR380" i="164"/>
  <c r="AT380" i="164"/>
  <c r="AV380" i="164"/>
  <c r="AX380" i="164"/>
  <c r="BA380" i="164"/>
  <c r="BC380" i="164"/>
  <c r="BE380" i="164"/>
  <c r="BG380" i="164"/>
  <c r="BJ380" i="164"/>
  <c r="BL380" i="164"/>
  <c r="BN380" i="164"/>
  <c r="BP380" i="164"/>
  <c r="BQ380" i="164"/>
  <c r="BR380" i="164"/>
  <c r="BT380" i="164"/>
  <c r="BV380" i="164"/>
  <c r="BX380" i="164"/>
  <c r="H381" i="164"/>
  <c r="J381" i="164"/>
  <c r="L381" i="164"/>
  <c r="N381" i="164"/>
  <c r="Q381" i="164"/>
  <c r="S381" i="164"/>
  <c r="U381" i="164"/>
  <c r="W381" i="164"/>
  <c r="Z381" i="164"/>
  <c r="AB381" i="164"/>
  <c r="AD381" i="164"/>
  <c r="AF381" i="164"/>
  <c r="AI381" i="164"/>
  <c r="AK381" i="164"/>
  <c r="AM381" i="164"/>
  <c r="AO381" i="164"/>
  <c r="AR381" i="164"/>
  <c r="AT381" i="164"/>
  <c r="AV381" i="164"/>
  <c r="AX381" i="164"/>
  <c r="BA381" i="164"/>
  <c r="BC381" i="164"/>
  <c r="BE381" i="164"/>
  <c r="BG381" i="164"/>
  <c r="BJ381" i="164"/>
  <c r="BL381" i="164"/>
  <c r="BN381" i="164"/>
  <c r="BP381" i="164"/>
  <c r="BQ381" i="164"/>
  <c r="BR381" i="164"/>
  <c r="BT381" i="164"/>
  <c r="BV381" i="164"/>
  <c r="BX381" i="164"/>
  <c r="H382" i="164"/>
  <c r="J382" i="164"/>
  <c r="L382" i="164"/>
  <c r="N382" i="164"/>
  <c r="Q382" i="164"/>
  <c r="S382" i="164"/>
  <c r="U382" i="164"/>
  <c r="W382" i="164"/>
  <c r="Z382" i="164"/>
  <c r="AB382" i="164"/>
  <c r="AD382" i="164"/>
  <c r="AF382" i="164"/>
  <c r="AI382" i="164"/>
  <c r="AK382" i="164"/>
  <c r="AM382" i="164"/>
  <c r="AO382" i="164"/>
  <c r="AR382" i="164"/>
  <c r="AT382" i="164"/>
  <c r="AV382" i="164"/>
  <c r="AX382" i="164"/>
  <c r="BA382" i="164"/>
  <c r="BC382" i="164"/>
  <c r="BE382" i="164"/>
  <c r="BG382" i="164"/>
  <c r="BJ382" i="164"/>
  <c r="BL382" i="164"/>
  <c r="BN382" i="164"/>
  <c r="BP382" i="164"/>
  <c r="BQ382" i="164"/>
  <c r="BR382" i="164"/>
  <c r="BT382" i="164"/>
  <c r="BV382" i="164"/>
  <c r="BX382" i="164"/>
  <c r="H384" i="164"/>
  <c r="J384" i="164"/>
  <c r="L384" i="164"/>
  <c r="N384" i="164"/>
  <c r="Q384" i="164"/>
  <c r="S384" i="164"/>
  <c r="U384" i="164"/>
  <c r="W384" i="164"/>
  <c r="Z384" i="164"/>
  <c r="AB384" i="164"/>
  <c r="AD384" i="164"/>
  <c r="AF384" i="164"/>
  <c r="AI384" i="164"/>
  <c r="AK384" i="164"/>
  <c r="AM384" i="164"/>
  <c r="AO384" i="164"/>
  <c r="AR384" i="164"/>
  <c r="AT384" i="164"/>
  <c r="AV384" i="164"/>
  <c r="AX384" i="164"/>
  <c r="BA384" i="164"/>
  <c r="BC384" i="164"/>
  <c r="BE384" i="164"/>
  <c r="BG384" i="164"/>
  <c r="BJ384" i="164"/>
  <c r="BL384" i="164"/>
  <c r="BN384" i="164"/>
  <c r="BP384" i="164"/>
  <c r="BQ384" i="164"/>
  <c r="BR384" i="164"/>
  <c r="BT384" i="164"/>
  <c r="BV384" i="164"/>
  <c r="BX384" i="164"/>
  <c r="H385" i="164"/>
  <c r="J385" i="164"/>
  <c r="L385" i="164"/>
  <c r="N385" i="164"/>
  <c r="Q385" i="164"/>
  <c r="S385" i="164"/>
  <c r="U385" i="164"/>
  <c r="W385" i="164"/>
  <c r="Z385" i="164"/>
  <c r="AB385" i="164"/>
  <c r="AD385" i="164"/>
  <c r="AF385" i="164"/>
  <c r="AI385" i="164"/>
  <c r="AK385" i="164"/>
  <c r="AM385" i="164"/>
  <c r="AO385" i="164"/>
  <c r="AR385" i="164"/>
  <c r="AT385" i="164"/>
  <c r="AV385" i="164"/>
  <c r="AX385" i="164"/>
  <c r="BA385" i="164"/>
  <c r="BC385" i="164"/>
  <c r="BE385" i="164"/>
  <c r="BG385" i="164"/>
  <c r="BJ385" i="164"/>
  <c r="BL385" i="164"/>
  <c r="BN385" i="164"/>
  <c r="BP385" i="164"/>
  <c r="BQ385" i="164"/>
  <c r="BR385" i="164"/>
  <c r="BT385" i="164"/>
  <c r="BV385" i="164"/>
  <c r="BX385" i="164"/>
  <c r="H386" i="164"/>
  <c r="J386" i="164"/>
  <c r="L386" i="164"/>
  <c r="N386" i="164"/>
  <c r="Q386" i="164"/>
  <c r="S386" i="164"/>
  <c r="U386" i="164"/>
  <c r="W386" i="164"/>
  <c r="Z386" i="164"/>
  <c r="AB386" i="164"/>
  <c r="AD386" i="164"/>
  <c r="AF386" i="164"/>
  <c r="AI386" i="164"/>
  <c r="AK386" i="164"/>
  <c r="AM386" i="164"/>
  <c r="AO386" i="164"/>
  <c r="AR386" i="164"/>
  <c r="AT386" i="164"/>
  <c r="AV386" i="164"/>
  <c r="AX386" i="164"/>
  <c r="BA386" i="164"/>
  <c r="BC386" i="164"/>
  <c r="BE386" i="164"/>
  <c r="BG386" i="164"/>
  <c r="BJ386" i="164"/>
  <c r="BL386" i="164"/>
  <c r="BN386" i="164"/>
  <c r="BP386" i="164"/>
  <c r="BQ386" i="164"/>
  <c r="BR386" i="164"/>
  <c r="BT386" i="164"/>
  <c r="BV386" i="164"/>
  <c r="BX386" i="164"/>
  <c r="H387" i="164"/>
  <c r="J387" i="164"/>
  <c r="L387" i="164"/>
  <c r="N387" i="164"/>
  <c r="Q387" i="164"/>
  <c r="S387" i="164"/>
  <c r="U387" i="164"/>
  <c r="W387" i="164"/>
  <c r="Z387" i="164"/>
  <c r="AB387" i="164"/>
  <c r="AD387" i="164"/>
  <c r="AF387" i="164"/>
  <c r="AI387" i="164"/>
  <c r="AK387" i="164"/>
  <c r="AM387" i="164"/>
  <c r="AO387" i="164"/>
  <c r="AR387" i="164"/>
  <c r="AT387" i="164"/>
  <c r="AV387" i="164"/>
  <c r="AX387" i="164"/>
  <c r="BA387" i="164"/>
  <c r="BC387" i="164"/>
  <c r="BE387" i="164"/>
  <c r="BG387" i="164"/>
  <c r="BJ387" i="164"/>
  <c r="BL387" i="164"/>
  <c r="BN387" i="164"/>
  <c r="BP387" i="164"/>
  <c r="BQ387" i="164"/>
  <c r="BR387" i="164"/>
  <c r="BT387" i="164"/>
  <c r="BV387" i="164"/>
  <c r="BX387" i="164"/>
  <c r="H388" i="164"/>
  <c r="J388" i="164"/>
  <c r="L388" i="164"/>
  <c r="N388" i="164"/>
  <c r="Q388" i="164"/>
  <c r="S388" i="164"/>
  <c r="U388" i="164"/>
  <c r="W388" i="164"/>
  <c r="Z388" i="164"/>
  <c r="AB388" i="164"/>
  <c r="AD388" i="164"/>
  <c r="AF388" i="164"/>
  <c r="AI388" i="164"/>
  <c r="AK388" i="164"/>
  <c r="AM388" i="164"/>
  <c r="AO388" i="164"/>
  <c r="AR388" i="164"/>
  <c r="AT388" i="164"/>
  <c r="AV388" i="164"/>
  <c r="AX388" i="164"/>
  <c r="BA388" i="164"/>
  <c r="BC388" i="164"/>
  <c r="BE388" i="164"/>
  <c r="BG388" i="164"/>
  <c r="BJ388" i="164"/>
  <c r="BL388" i="164"/>
  <c r="BN388" i="164"/>
  <c r="BP388" i="164"/>
  <c r="BQ388" i="164"/>
  <c r="BR388" i="164"/>
  <c r="BT388" i="164"/>
  <c r="BV388" i="164"/>
  <c r="BX388" i="164"/>
  <c r="H390" i="164"/>
  <c r="J390" i="164"/>
  <c r="L390" i="164"/>
  <c r="N390" i="164"/>
  <c r="Q390" i="164"/>
  <c r="S390" i="164"/>
  <c r="U390" i="164"/>
  <c r="W390" i="164"/>
  <c r="Z390" i="164"/>
  <c r="AB390" i="164"/>
  <c r="AD390" i="164"/>
  <c r="AF390" i="164"/>
  <c r="AI390" i="164"/>
  <c r="AK390" i="164"/>
  <c r="AM390" i="164"/>
  <c r="AO390" i="164"/>
  <c r="AR390" i="164"/>
  <c r="AT390" i="164"/>
  <c r="AV390" i="164"/>
  <c r="AX390" i="164"/>
  <c r="BA390" i="164"/>
  <c r="BC390" i="164"/>
  <c r="BE390" i="164"/>
  <c r="BG390" i="164"/>
  <c r="BJ390" i="164"/>
  <c r="BL390" i="164"/>
  <c r="BN390" i="164"/>
  <c r="BP390" i="164"/>
  <c r="BQ390" i="164"/>
  <c r="BR390" i="164"/>
  <c r="BT390" i="164"/>
  <c r="BV390" i="164"/>
  <c r="BX390" i="164"/>
  <c r="H391" i="164"/>
  <c r="J391" i="164"/>
  <c r="L391" i="164"/>
  <c r="N391" i="164"/>
  <c r="Q391" i="164"/>
  <c r="S391" i="164"/>
  <c r="U391" i="164"/>
  <c r="W391" i="164"/>
  <c r="Z391" i="164"/>
  <c r="AB391" i="164"/>
  <c r="AD391" i="164"/>
  <c r="AF391" i="164"/>
  <c r="AI391" i="164"/>
  <c r="AK391" i="164"/>
  <c r="AM391" i="164"/>
  <c r="AO391" i="164"/>
  <c r="AR391" i="164"/>
  <c r="AT391" i="164"/>
  <c r="AV391" i="164"/>
  <c r="AX391" i="164"/>
  <c r="BA391" i="164"/>
  <c r="BC391" i="164"/>
  <c r="BE391" i="164"/>
  <c r="BG391" i="164"/>
  <c r="BJ391" i="164"/>
  <c r="BL391" i="164"/>
  <c r="BN391" i="164"/>
  <c r="BP391" i="164"/>
  <c r="BQ391" i="164"/>
  <c r="BR391" i="164"/>
  <c r="BT391" i="164"/>
  <c r="BV391" i="164"/>
  <c r="BX391" i="164"/>
  <c r="H392" i="164"/>
  <c r="J392" i="164"/>
  <c r="L392" i="164"/>
  <c r="N392" i="164"/>
  <c r="Q392" i="164"/>
  <c r="S392" i="164"/>
  <c r="U392" i="164"/>
  <c r="W392" i="164"/>
  <c r="Z392" i="164"/>
  <c r="AB392" i="164"/>
  <c r="AD392" i="164"/>
  <c r="AF392" i="164"/>
  <c r="AI392" i="164"/>
  <c r="AK392" i="164"/>
  <c r="AM392" i="164"/>
  <c r="AO392" i="164"/>
  <c r="AR392" i="164"/>
  <c r="AT392" i="164"/>
  <c r="AV392" i="164"/>
  <c r="AX392" i="164"/>
  <c r="BA392" i="164"/>
  <c r="BC392" i="164"/>
  <c r="BE392" i="164"/>
  <c r="BG392" i="164"/>
  <c r="BJ392" i="164"/>
  <c r="BL392" i="164"/>
  <c r="BN392" i="164"/>
  <c r="BP392" i="164"/>
  <c r="BQ392" i="164"/>
  <c r="BR392" i="164"/>
  <c r="BT392" i="164"/>
  <c r="BV392" i="164"/>
  <c r="BX392" i="164"/>
  <c r="H393" i="164"/>
  <c r="J393" i="164"/>
  <c r="L393" i="164"/>
  <c r="N393" i="164"/>
  <c r="Q393" i="164"/>
  <c r="S393" i="164"/>
  <c r="U393" i="164"/>
  <c r="W393" i="164"/>
  <c r="Z393" i="164"/>
  <c r="AB393" i="164"/>
  <c r="AD393" i="164"/>
  <c r="AF393" i="164"/>
  <c r="AI393" i="164"/>
  <c r="AK393" i="164"/>
  <c r="AM393" i="164"/>
  <c r="AO393" i="164"/>
  <c r="AR393" i="164"/>
  <c r="AT393" i="164"/>
  <c r="AV393" i="164"/>
  <c r="AX393" i="164"/>
  <c r="BA393" i="164"/>
  <c r="BC393" i="164"/>
  <c r="BE393" i="164"/>
  <c r="BG393" i="164"/>
  <c r="BJ393" i="164"/>
  <c r="BL393" i="164"/>
  <c r="BN393" i="164"/>
  <c r="BP393" i="164"/>
  <c r="BQ393" i="164"/>
  <c r="BR393" i="164"/>
  <c r="BT393" i="164"/>
  <c r="BV393" i="164"/>
  <c r="BX393" i="164"/>
  <c r="H394" i="164"/>
  <c r="J394" i="164"/>
  <c r="L394" i="164"/>
  <c r="N394" i="164"/>
  <c r="Q394" i="164"/>
  <c r="S394" i="164"/>
  <c r="U394" i="164"/>
  <c r="W394" i="164"/>
  <c r="Z394" i="164"/>
  <c r="AB394" i="164"/>
  <c r="AD394" i="164"/>
  <c r="AF394" i="164"/>
  <c r="AI394" i="164"/>
  <c r="AK394" i="164"/>
  <c r="AM394" i="164"/>
  <c r="AO394" i="164"/>
  <c r="AR394" i="164"/>
  <c r="AT394" i="164"/>
  <c r="AV394" i="164"/>
  <c r="AX394" i="164"/>
  <c r="BA394" i="164"/>
  <c r="BC394" i="164"/>
  <c r="BE394" i="164"/>
  <c r="BG394" i="164"/>
  <c r="BJ394" i="164"/>
  <c r="BL394" i="164"/>
  <c r="BN394" i="164"/>
  <c r="BP394" i="164"/>
  <c r="BQ394" i="164"/>
  <c r="BR394" i="164"/>
  <c r="BT394" i="164"/>
  <c r="BV394" i="164"/>
  <c r="BX394" i="164"/>
  <c r="H396" i="164"/>
  <c r="J396" i="164"/>
  <c r="L396" i="164"/>
  <c r="N396" i="164"/>
  <c r="Q396" i="164"/>
  <c r="S396" i="164"/>
  <c r="U396" i="164"/>
  <c r="W396" i="164"/>
  <c r="Z396" i="164"/>
  <c r="AB396" i="164"/>
  <c r="AD396" i="164"/>
  <c r="AF396" i="164"/>
  <c r="AI396" i="164"/>
  <c r="AK396" i="164"/>
  <c r="AM396" i="164"/>
  <c r="AO396" i="164"/>
  <c r="AR396" i="164"/>
  <c r="AT396" i="164"/>
  <c r="AV396" i="164"/>
  <c r="AX396" i="164"/>
  <c r="BA396" i="164"/>
  <c r="BC396" i="164"/>
  <c r="BE396" i="164"/>
  <c r="BG396" i="164"/>
  <c r="BJ396" i="164"/>
  <c r="BL396" i="164"/>
  <c r="BN396" i="164"/>
  <c r="BP396" i="164"/>
  <c r="BQ396" i="164"/>
  <c r="BR396" i="164"/>
  <c r="BT396" i="164"/>
  <c r="BV396" i="164"/>
  <c r="BX396" i="164"/>
  <c r="H397" i="164"/>
  <c r="J397" i="164"/>
  <c r="L397" i="164"/>
  <c r="N397" i="164"/>
  <c r="Q397" i="164"/>
  <c r="S397" i="164"/>
  <c r="U397" i="164"/>
  <c r="W397" i="164"/>
  <c r="Z397" i="164"/>
  <c r="AB397" i="164"/>
  <c r="AD397" i="164"/>
  <c r="AF397" i="164"/>
  <c r="AI397" i="164"/>
  <c r="AK397" i="164"/>
  <c r="AM397" i="164"/>
  <c r="AO397" i="164"/>
  <c r="AR397" i="164"/>
  <c r="AT397" i="164"/>
  <c r="AV397" i="164"/>
  <c r="AX397" i="164"/>
  <c r="BA397" i="164"/>
  <c r="BC397" i="164"/>
  <c r="BE397" i="164"/>
  <c r="BG397" i="164"/>
  <c r="BJ397" i="164"/>
  <c r="BL397" i="164"/>
  <c r="BN397" i="164"/>
  <c r="BP397" i="164"/>
  <c r="BQ397" i="164"/>
  <c r="BR397" i="164"/>
  <c r="BT397" i="164"/>
  <c r="BV397" i="164"/>
  <c r="BX397" i="164"/>
  <c r="H398" i="164"/>
  <c r="J398" i="164"/>
  <c r="L398" i="164"/>
  <c r="N398" i="164"/>
  <c r="Q398" i="164"/>
  <c r="S398" i="164"/>
  <c r="U398" i="164"/>
  <c r="W398" i="164"/>
  <c r="Z398" i="164"/>
  <c r="AB398" i="164"/>
  <c r="AD398" i="164"/>
  <c r="AF398" i="164"/>
  <c r="AI398" i="164"/>
  <c r="AK398" i="164"/>
  <c r="AM398" i="164"/>
  <c r="AO398" i="164"/>
  <c r="AR398" i="164"/>
  <c r="AT398" i="164"/>
  <c r="AV398" i="164"/>
  <c r="AX398" i="164"/>
  <c r="BA398" i="164"/>
  <c r="BC398" i="164"/>
  <c r="BE398" i="164"/>
  <c r="BG398" i="164"/>
  <c r="BJ398" i="164"/>
  <c r="BL398" i="164"/>
  <c r="BN398" i="164"/>
  <c r="BP398" i="164"/>
  <c r="BQ398" i="164"/>
  <c r="BR398" i="164"/>
  <c r="BT398" i="164"/>
  <c r="BV398" i="164"/>
  <c r="BX398" i="164"/>
  <c r="H399" i="164"/>
  <c r="J399" i="164"/>
  <c r="L399" i="164"/>
  <c r="N399" i="164"/>
  <c r="Q399" i="164"/>
  <c r="S399" i="164"/>
  <c r="U399" i="164"/>
  <c r="W399" i="164"/>
  <c r="Z399" i="164"/>
  <c r="AB399" i="164"/>
  <c r="AD399" i="164"/>
  <c r="AF399" i="164"/>
  <c r="AI399" i="164"/>
  <c r="AK399" i="164"/>
  <c r="AM399" i="164"/>
  <c r="AO399" i="164"/>
  <c r="AR399" i="164"/>
  <c r="AT399" i="164"/>
  <c r="AV399" i="164"/>
  <c r="AX399" i="164"/>
  <c r="BA399" i="164"/>
  <c r="BC399" i="164"/>
  <c r="BE399" i="164"/>
  <c r="BG399" i="164"/>
  <c r="BJ399" i="164"/>
  <c r="BL399" i="164"/>
  <c r="BN399" i="164"/>
  <c r="BP399" i="164"/>
  <c r="BQ399" i="164"/>
  <c r="BR399" i="164"/>
  <c r="BT399" i="164"/>
  <c r="BV399" i="164"/>
  <c r="BX399" i="164"/>
  <c r="H400" i="164"/>
  <c r="J400" i="164"/>
  <c r="L400" i="164"/>
  <c r="N400" i="164"/>
  <c r="Q400" i="164"/>
  <c r="S400" i="164"/>
  <c r="U400" i="164"/>
  <c r="W400" i="164"/>
  <c r="Z400" i="164"/>
  <c r="AB400" i="164"/>
  <c r="AD400" i="164"/>
  <c r="AF400" i="164"/>
  <c r="AI400" i="164"/>
  <c r="AK400" i="164"/>
  <c r="AM400" i="164"/>
  <c r="AO400" i="164"/>
  <c r="AR400" i="164"/>
  <c r="AT400" i="164"/>
  <c r="AV400" i="164"/>
  <c r="AX400" i="164"/>
  <c r="BA400" i="164"/>
  <c r="BC400" i="164"/>
  <c r="BE400" i="164"/>
  <c r="BG400" i="164"/>
  <c r="BJ400" i="164"/>
  <c r="BL400" i="164"/>
  <c r="BN400" i="164"/>
  <c r="BP400" i="164"/>
  <c r="BQ400" i="164"/>
  <c r="BR400" i="164"/>
  <c r="BT400" i="164"/>
  <c r="BV400" i="164"/>
  <c r="BX400" i="164"/>
  <c r="H402" i="164"/>
  <c r="J402" i="164"/>
  <c r="L402" i="164"/>
  <c r="N402" i="164"/>
  <c r="Q402" i="164"/>
  <c r="S402" i="164"/>
  <c r="U402" i="164"/>
  <c r="W402" i="164"/>
  <c r="Z402" i="164"/>
  <c r="AB402" i="164"/>
  <c r="AD402" i="164"/>
  <c r="AF402" i="164"/>
  <c r="AI402" i="164"/>
  <c r="AK402" i="164"/>
  <c r="AM402" i="164"/>
  <c r="AO402" i="164"/>
  <c r="AR402" i="164"/>
  <c r="AT402" i="164"/>
  <c r="AV402" i="164"/>
  <c r="AX402" i="164"/>
  <c r="BA402" i="164"/>
  <c r="BC402" i="164"/>
  <c r="BE402" i="164"/>
  <c r="BG402" i="164"/>
  <c r="BJ402" i="164"/>
  <c r="BL402" i="164"/>
  <c r="BN402" i="164"/>
  <c r="BP402" i="164"/>
  <c r="BQ402" i="164"/>
  <c r="BR402" i="164"/>
  <c r="BT402" i="164"/>
  <c r="BV402" i="164"/>
  <c r="BX402" i="164"/>
  <c r="H403" i="164"/>
  <c r="J403" i="164"/>
  <c r="L403" i="164"/>
  <c r="N403" i="164"/>
  <c r="Q403" i="164"/>
  <c r="S403" i="164"/>
  <c r="U403" i="164"/>
  <c r="W403" i="164"/>
  <c r="Z403" i="164"/>
  <c r="AB403" i="164"/>
  <c r="AD403" i="164"/>
  <c r="AF403" i="164"/>
  <c r="AI403" i="164"/>
  <c r="AK403" i="164"/>
  <c r="AM403" i="164"/>
  <c r="AO403" i="164"/>
  <c r="AR403" i="164"/>
  <c r="AT403" i="164"/>
  <c r="AV403" i="164"/>
  <c r="AX403" i="164"/>
  <c r="BA403" i="164"/>
  <c r="BC403" i="164"/>
  <c r="BE403" i="164"/>
  <c r="BG403" i="164"/>
  <c r="BJ403" i="164"/>
  <c r="BL403" i="164"/>
  <c r="BN403" i="164"/>
  <c r="BP403" i="164"/>
  <c r="BQ403" i="164"/>
  <c r="BR403" i="164"/>
  <c r="BT403" i="164"/>
  <c r="BV403" i="164"/>
  <c r="BX403" i="164"/>
  <c r="H404" i="164"/>
  <c r="J404" i="164"/>
  <c r="L404" i="164"/>
  <c r="N404" i="164"/>
  <c r="Q404" i="164"/>
  <c r="S404" i="164"/>
  <c r="U404" i="164"/>
  <c r="W404" i="164"/>
  <c r="Z404" i="164"/>
  <c r="AB404" i="164"/>
  <c r="AD404" i="164"/>
  <c r="AF404" i="164"/>
  <c r="AI404" i="164"/>
  <c r="AK404" i="164"/>
  <c r="AM404" i="164"/>
  <c r="AO404" i="164"/>
  <c r="AR404" i="164"/>
  <c r="AT404" i="164"/>
  <c r="AV404" i="164"/>
  <c r="AX404" i="164"/>
  <c r="BA404" i="164"/>
  <c r="BC404" i="164"/>
  <c r="BE404" i="164"/>
  <c r="BG404" i="164"/>
  <c r="BJ404" i="164"/>
  <c r="BL404" i="164"/>
  <c r="BN404" i="164"/>
  <c r="BP404" i="164"/>
  <c r="BQ404" i="164"/>
  <c r="BR404" i="164"/>
  <c r="BT404" i="164"/>
  <c r="BV404" i="164"/>
  <c r="BX404" i="164"/>
  <c r="H405" i="164"/>
  <c r="J405" i="164"/>
  <c r="L405" i="164"/>
  <c r="N405" i="164"/>
  <c r="Q405" i="164"/>
  <c r="S405" i="164"/>
  <c r="U405" i="164"/>
  <c r="W405" i="164"/>
  <c r="Z405" i="164"/>
  <c r="AB405" i="164"/>
  <c r="AD405" i="164"/>
  <c r="AF405" i="164"/>
  <c r="AI405" i="164"/>
  <c r="AK405" i="164"/>
  <c r="AM405" i="164"/>
  <c r="AO405" i="164"/>
  <c r="AR405" i="164"/>
  <c r="AT405" i="164"/>
  <c r="AV405" i="164"/>
  <c r="AX405" i="164"/>
  <c r="BA405" i="164"/>
  <c r="BC405" i="164"/>
  <c r="BE405" i="164"/>
  <c r="BG405" i="164"/>
  <c r="BJ405" i="164"/>
  <c r="BL405" i="164"/>
  <c r="BN405" i="164"/>
  <c r="BP405" i="164"/>
  <c r="BQ405" i="164"/>
  <c r="BR405" i="164"/>
  <c r="BT405" i="164"/>
  <c r="BV405" i="164"/>
  <c r="BX405" i="164"/>
  <c r="H406" i="164"/>
  <c r="J406" i="164"/>
  <c r="L406" i="164"/>
  <c r="N406" i="164"/>
  <c r="Q406" i="164"/>
  <c r="S406" i="164"/>
  <c r="U406" i="164"/>
  <c r="W406" i="164"/>
  <c r="Z406" i="164"/>
  <c r="AB406" i="164"/>
  <c r="AD406" i="164"/>
  <c r="AF406" i="164"/>
  <c r="AI406" i="164"/>
  <c r="AK406" i="164"/>
  <c r="AM406" i="164"/>
  <c r="AO406" i="164"/>
  <c r="AR406" i="164"/>
  <c r="AT406" i="164"/>
  <c r="AV406" i="164"/>
  <c r="AX406" i="164"/>
  <c r="BA406" i="164"/>
  <c r="BC406" i="164"/>
  <c r="BE406" i="164"/>
  <c r="BG406" i="164"/>
  <c r="BJ406" i="164"/>
  <c r="BL406" i="164"/>
  <c r="BN406" i="164"/>
  <c r="BP406" i="164"/>
  <c r="BQ406" i="164"/>
  <c r="BR406" i="164"/>
  <c r="BT406" i="164"/>
  <c r="BV406" i="164"/>
  <c r="BX406" i="164"/>
  <c r="H408" i="164"/>
  <c r="J408" i="164"/>
  <c r="L408" i="164"/>
  <c r="N408" i="164"/>
  <c r="Q408" i="164"/>
  <c r="S408" i="164"/>
  <c r="U408" i="164"/>
  <c r="W408" i="164"/>
  <c r="Z408" i="164"/>
  <c r="AB408" i="164"/>
  <c r="AD408" i="164"/>
  <c r="AF408" i="164"/>
  <c r="AI408" i="164"/>
  <c r="AK408" i="164"/>
  <c r="AM408" i="164"/>
  <c r="AO408" i="164"/>
  <c r="AR408" i="164"/>
  <c r="AT408" i="164"/>
  <c r="AV408" i="164"/>
  <c r="AX408" i="164"/>
  <c r="BA408" i="164"/>
  <c r="BC408" i="164"/>
  <c r="BE408" i="164"/>
  <c r="BG408" i="164"/>
  <c r="BJ408" i="164"/>
  <c r="BL408" i="164"/>
  <c r="BN408" i="164"/>
  <c r="BP408" i="164"/>
  <c r="BQ408" i="164"/>
  <c r="BR408" i="164"/>
  <c r="BT408" i="164"/>
  <c r="BV408" i="164"/>
  <c r="BX408" i="164"/>
  <c r="H409" i="164"/>
  <c r="J409" i="164"/>
  <c r="L409" i="164"/>
  <c r="N409" i="164"/>
  <c r="Q409" i="164"/>
  <c r="S409" i="164"/>
  <c r="U409" i="164"/>
  <c r="W409" i="164"/>
  <c r="Z409" i="164"/>
  <c r="AB409" i="164"/>
  <c r="AD409" i="164"/>
  <c r="AF409" i="164"/>
  <c r="AI409" i="164"/>
  <c r="AK409" i="164"/>
  <c r="AM409" i="164"/>
  <c r="AO409" i="164"/>
  <c r="AR409" i="164"/>
  <c r="AT409" i="164"/>
  <c r="AV409" i="164"/>
  <c r="AX409" i="164"/>
  <c r="BA409" i="164"/>
  <c r="BC409" i="164"/>
  <c r="BE409" i="164"/>
  <c r="BG409" i="164"/>
  <c r="BJ409" i="164"/>
  <c r="BL409" i="164"/>
  <c r="BN409" i="164"/>
  <c r="BP409" i="164"/>
  <c r="BQ409" i="164"/>
  <c r="BR409" i="164"/>
  <c r="BT409" i="164"/>
  <c r="BV409" i="164"/>
  <c r="BX409" i="164"/>
  <c r="H410" i="164"/>
  <c r="J410" i="164"/>
  <c r="L410" i="164"/>
  <c r="N410" i="164"/>
  <c r="Q410" i="164"/>
  <c r="S410" i="164"/>
  <c r="U410" i="164"/>
  <c r="W410" i="164"/>
  <c r="Z410" i="164"/>
  <c r="AB410" i="164"/>
  <c r="AD410" i="164"/>
  <c r="AF410" i="164"/>
  <c r="AI410" i="164"/>
  <c r="AK410" i="164"/>
  <c r="AM410" i="164"/>
  <c r="AO410" i="164"/>
  <c r="AR410" i="164"/>
  <c r="AT410" i="164"/>
  <c r="AV410" i="164"/>
  <c r="AX410" i="164"/>
  <c r="BA410" i="164"/>
  <c r="BC410" i="164"/>
  <c r="BE410" i="164"/>
  <c r="BG410" i="164"/>
  <c r="BJ410" i="164"/>
  <c r="BL410" i="164"/>
  <c r="BN410" i="164"/>
  <c r="BP410" i="164"/>
  <c r="BQ410" i="164"/>
  <c r="BR410" i="164"/>
  <c r="BT410" i="164"/>
  <c r="BV410" i="164"/>
  <c r="BX410" i="164"/>
  <c r="H411" i="164"/>
  <c r="J411" i="164"/>
  <c r="L411" i="164"/>
  <c r="N411" i="164"/>
  <c r="Q411" i="164"/>
  <c r="S411" i="164"/>
  <c r="U411" i="164"/>
  <c r="W411" i="164"/>
  <c r="Z411" i="164"/>
  <c r="AB411" i="164"/>
  <c r="AD411" i="164"/>
  <c r="AF411" i="164"/>
  <c r="AI411" i="164"/>
  <c r="AK411" i="164"/>
  <c r="AM411" i="164"/>
  <c r="AO411" i="164"/>
  <c r="AR411" i="164"/>
  <c r="AT411" i="164"/>
  <c r="AV411" i="164"/>
  <c r="AX411" i="164"/>
  <c r="BA411" i="164"/>
  <c r="BC411" i="164"/>
  <c r="BE411" i="164"/>
  <c r="BG411" i="164"/>
  <c r="BJ411" i="164"/>
  <c r="BL411" i="164"/>
  <c r="BN411" i="164"/>
  <c r="BP411" i="164"/>
  <c r="BQ411" i="164"/>
  <c r="BR411" i="164"/>
  <c r="BT411" i="164"/>
  <c r="BV411" i="164"/>
  <c r="BX411" i="164"/>
  <c r="H412" i="164"/>
  <c r="J412" i="164"/>
  <c r="L412" i="164"/>
  <c r="N412" i="164"/>
  <c r="Q412" i="164"/>
  <c r="S412" i="164"/>
  <c r="U412" i="164"/>
  <c r="W412" i="164"/>
  <c r="Z412" i="164"/>
  <c r="AB412" i="164"/>
  <c r="AD412" i="164"/>
  <c r="AF412" i="164"/>
  <c r="AI412" i="164"/>
  <c r="AK412" i="164"/>
  <c r="AM412" i="164"/>
  <c r="AO412" i="164"/>
  <c r="AR412" i="164"/>
  <c r="AT412" i="164"/>
  <c r="AV412" i="164"/>
  <c r="AX412" i="164"/>
  <c r="BA412" i="164"/>
  <c r="BC412" i="164"/>
  <c r="BE412" i="164"/>
  <c r="BG412" i="164"/>
  <c r="BJ412" i="164"/>
  <c r="BL412" i="164"/>
  <c r="BN412" i="164"/>
  <c r="BP412" i="164"/>
  <c r="BQ412" i="164"/>
  <c r="BR412" i="164"/>
  <c r="BT412" i="164"/>
  <c r="BV412" i="164"/>
  <c r="BX412" i="164"/>
  <c r="H414" i="164"/>
  <c r="J414" i="164"/>
  <c r="L414" i="164"/>
  <c r="N414" i="164"/>
  <c r="Q414" i="164"/>
  <c r="S414" i="164"/>
  <c r="U414" i="164"/>
  <c r="W414" i="164"/>
  <c r="Z414" i="164"/>
  <c r="AB414" i="164"/>
  <c r="AD414" i="164"/>
  <c r="AF414" i="164"/>
  <c r="AI414" i="164"/>
  <c r="AK414" i="164"/>
  <c r="AM414" i="164"/>
  <c r="AO414" i="164"/>
  <c r="AR414" i="164"/>
  <c r="AT414" i="164"/>
  <c r="AV414" i="164"/>
  <c r="AX414" i="164"/>
  <c r="BA414" i="164"/>
  <c r="BC414" i="164"/>
  <c r="BE414" i="164"/>
  <c r="BG414" i="164"/>
  <c r="BJ414" i="164"/>
  <c r="BL414" i="164"/>
  <c r="BN414" i="164"/>
  <c r="BP414" i="164"/>
  <c r="BQ414" i="164"/>
  <c r="BR414" i="164"/>
  <c r="BT414" i="164"/>
  <c r="BV414" i="164"/>
  <c r="BX414" i="164"/>
  <c r="H415" i="164"/>
  <c r="J415" i="164"/>
  <c r="L415" i="164"/>
  <c r="N415" i="164"/>
  <c r="Q415" i="164"/>
  <c r="S415" i="164"/>
  <c r="U415" i="164"/>
  <c r="W415" i="164"/>
  <c r="Z415" i="164"/>
  <c r="AB415" i="164"/>
  <c r="AD415" i="164"/>
  <c r="AF415" i="164"/>
  <c r="AI415" i="164"/>
  <c r="AK415" i="164"/>
  <c r="AM415" i="164"/>
  <c r="AO415" i="164"/>
  <c r="AR415" i="164"/>
  <c r="AT415" i="164"/>
  <c r="AV415" i="164"/>
  <c r="AX415" i="164"/>
  <c r="BA415" i="164"/>
  <c r="BC415" i="164"/>
  <c r="BE415" i="164"/>
  <c r="BG415" i="164"/>
  <c r="BJ415" i="164"/>
  <c r="BL415" i="164"/>
  <c r="BN415" i="164"/>
  <c r="BP415" i="164"/>
  <c r="BQ415" i="164"/>
  <c r="BR415" i="164"/>
  <c r="BT415" i="164"/>
  <c r="BV415" i="164"/>
  <c r="BX415" i="164"/>
  <c r="H416" i="164"/>
  <c r="J416" i="164"/>
  <c r="L416" i="164"/>
  <c r="N416" i="164"/>
  <c r="Q416" i="164"/>
  <c r="S416" i="164"/>
  <c r="U416" i="164"/>
  <c r="W416" i="164"/>
  <c r="Z416" i="164"/>
  <c r="AB416" i="164"/>
  <c r="AD416" i="164"/>
  <c r="AF416" i="164"/>
  <c r="AI416" i="164"/>
  <c r="AK416" i="164"/>
  <c r="AM416" i="164"/>
  <c r="AO416" i="164"/>
  <c r="AR416" i="164"/>
  <c r="AT416" i="164"/>
  <c r="AV416" i="164"/>
  <c r="AX416" i="164"/>
  <c r="BA416" i="164"/>
  <c r="BC416" i="164"/>
  <c r="BE416" i="164"/>
  <c r="BG416" i="164"/>
  <c r="BJ416" i="164"/>
  <c r="BL416" i="164"/>
  <c r="BN416" i="164"/>
  <c r="BP416" i="164"/>
  <c r="BQ416" i="164"/>
  <c r="BR416" i="164"/>
  <c r="BT416" i="164"/>
  <c r="BV416" i="164"/>
  <c r="BX416" i="164"/>
  <c r="H417" i="164"/>
  <c r="J417" i="164"/>
  <c r="L417" i="164"/>
  <c r="N417" i="164"/>
  <c r="Q417" i="164"/>
  <c r="S417" i="164"/>
  <c r="U417" i="164"/>
  <c r="W417" i="164"/>
  <c r="Z417" i="164"/>
  <c r="AB417" i="164"/>
  <c r="AD417" i="164"/>
  <c r="AF417" i="164"/>
  <c r="AI417" i="164"/>
  <c r="AK417" i="164"/>
  <c r="AM417" i="164"/>
  <c r="AO417" i="164"/>
  <c r="AR417" i="164"/>
  <c r="AT417" i="164"/>
  <c r="AV417" i="164"/>
  <c r="AX417" i="164"/>
  <c r="BA417" i="164"/>
  <c r="BC417" i="164"/>
  <c r="BE417" i="164"/>
  <c r="BG417" i="164"/>
  <c r="BJ417" i="164"/>
  <c r="BL417" i="164"/>
  <c r="BN417" i="164"/>
  <c r="BP417" i="164"/>
  <c r="BQ417" i="164"/>
  <c r="BR417" i="164"/>
  <c r="BT417" i="164"/>
  <c r="BV417" i="164"/>
  <c r="BX417" i="164"/>
  <c r="H418" i="164"/>
  <c r="J418" i="164"/>
  <c r="L418" i="164"/>
  <c r="N418" i="164"/>
  <c r="Q418" i="164"/>
  <c r="S418" i="164"/>
  <c r="U418" i="164"/>
  <c r="W418" i="164"/>
  <c r="Z418" i="164"/>
  <c r="AB418" i="164"/>
  <c r="AD418" i="164"/>
  <c r="AF418" i="164"/>
  <c r="AI418" i="164"/>
  <c r="AK418" i="164"/>
  <c r="AM418" i="164"/>
  <c r="AO418" i="164"/>
  <c r="AR418" i="164"/>
  <c r="AT418" i="164"/>
  <c r="AV418" i="164"/>
  <c r="AX418" i="164"/>
  <c r="BA418" i="164"/>
  <c r="BC418" i="164"/>
  <c r="BE418" i="164"/>
  <c r="BG418" i="164"/>
  <c r="BJ418" i="164"/>
  <c r="BL418" i="164"/>
  <c r="BN418" i="164"/>
  <c r="BP418" i="164"/>
  <c r="BQ418" i="164"/>
  <c r="BR418" i="164"/>
  <c r="BT418" i="164"/>
  <c r="BV418" i="164"/>
  <c r="BX418" i="164"/>
  <c r="H420" i="164"/>
  <c r="J420" i="164"/>
  <c r="L420" i="164"/>
  <c r="N420" i="164"/>
  <c r="Q420" i="164"/>
  <c r="S420" i="164"/>
  <c r="U420" i="164"/>
  <c r="W420" i="164"/>
  <c r="Z420" i="164"/>
  <c r="AB420" i="164"/>
  <c r="AD420" i="164"/>
  <c r="AF420" i="164"/>
  <c r="AI420" i="164"/>
  <c r="AK420" i="164"/>
  <c r="AM420" i="164"/>
  <c r="AO420" i="164"/>
  <c r="AR420" i="164"/>
  <c r="AT420" i="164"/>
  <c r="AV420" i="164"/>
  <c r="AX420" i="164"/>
  <c r="BA420" i="164"/>
  <c r="BC420" i="164"/>
  <c r="BE420" i="164"/>
  <c r="BG420" i="164"/>
  <c r="BJ420" i="164"/>
  <c r="BL420" i="164"/>
  <c r="BN420" i="164"/>
  <c r="BP420" i="164"/>
  <c r="BQ420" i="164"/>
  <c r="BR420" i="164"/>
  <c r="BT420" i="164"/>
  <c r="BV420" i="164"/>
  <c r="BX420" i="164"/>
  <c r="H421" i="164"/>
  <c r="J421" i="164"/>
  <c r="L421" i="164"/>
  <c r="N421" i="164"/>
  <c r="Q421" i="164"/>
  <c r="S421" i="164"/>
  <c r="U421" i="164"/>
  <c r="W421" i="164"/>
  <c r="Z421" i="164"/>
  <c r="AB421" i="164"/>
  <c r="AD421" i="164"/>
  <c r="AF421" i="164"/>
  <c r="AI421" i="164"/>
  <c r="AK421" i="164"/>
  <c r="AM421" i="164"/>
  <c r="AO421" i="164"/>
  <c r="AR421" i="164"/>
  <c r="AT421" i="164"/>
  <c r="AV421" i="164"/>
  <c r="AX421" i="164"/>
  <c r="BA421" i="164"/>
  <c r="BC421" i="164"/>
  <c r="BE421" i="164"/>
  <c r="BG421" i="164"/>
  <c r="BJ421" i="164"/>
  <c r="BL421" i="164"/>
  <c r="BN421" i="164"/>
  <c r="BP421" i="164"/>
  <c r="BQ421" i="164"/>
  <c r="BR421" i="164"/>
  <c r="BT421" i="164"/>
  <c r="BV421" i="164"/>
  <c r="BX421" i="164"/>
  <c r="H422" i="164"/>
  <c r="J422" i="164"/>
  <c r="L422" i="164"/>
  <c r="N422" i="164"/>
  <c r="Q422" i="164"/>
  <c r="S422" i="164"/>
  <c r="U422" i="164"/>
  <c r="W422" i="164"/>
  <c r="Z422" i="164"/>
  <c r="AB422" i="164"/>
  <c r="AD422" i="164"/>
  <c r="AF422" i="164"/>
  <c r="AI422" i="164"/>
  <c r="AK422" i="164"/>
  <c r="AM422" i="164"/>
  <c r="AO422" i="164"/>
  <c r="AR422" i="164"/>
  <c r="AT422" i="164"/>
  <c r="AV422" i="164"/>
  <c r="AX422" i="164"/>
  <c r="BA422" i="164"/>
  <c r="BC422" i="164"/>
  <c r="BE422" i="164"/>
  <c r="BG422" i="164"/>
  <c r="BJ422" i="164"/>
  <c r="BL422" i="164"/>
  <c r="BN422" i="164"/>
  <c r="BP422" i="164"/>
  <c r="BQ422" i="164"/>
  <c r="BR422" i="164"/>
  <c r="BT422" i="164"/>
  <c r="BV422" i="164"/>
  <c r="BX422" i="164"/>
  <c r="H423" i="164"/>
  <c r="J423" i="164"/>
  <c r="L423" i="164"/>
  <c r="N423" i="164"/>
  <c r="Q423" i="164"/>
  <c r="S423" i="164"/>
  <c r="U423" i="164"/>
  <c r="W423" i="164"/>
  <c r="Z423" i="164"/>
  <c r="AB423" i="164"/>
  <c r="AD423" i="164"/>
  <c r="AF423" i="164"/>
  <c r="AI423" i="164"/>
  <c r="AK423" i="164"/>
  <c r="AM423" i="164"/>
  <c r="AO423" i="164"/>
  <c r="AR423" i="164"/>
  <c r="AT423" i="164"/>
  <c r="AV423" i="164"/>
  <c r="AX423" i="164"/>
  <c r="BA423" i="164"/>
  <c r="BC423" i="164"/>
  <c r="BE423" i="164"/>
  <c r="BG423" i="164"/>
  <c r="BJ423" i="164"/>
  <c r="BL423" i="164"/>
  <c r="BN423" i="164"/>
  <c r="BP423" i="164"/>
  <c r="BQ423" i="164"/>
  <c r="BR423" i="164"/>
  <c r="BT423" i="164"/>
  <c r="BV423" i="164"/>
  <c r="BX423" i="164"/>
  <c r="H424" i="164"/>
  <c r="J424" i="164"/>
  <c r="L424" i="164"/>
  <c r="N424" i="164"/>
  <c r="Q424" i="164"/>
  <c r="S424" i="164"/>
  <c r="U424" i="164"/>
  <c r="W424" i="164"/>
  <c r="Z424" i="164"/>
  <c r="AB424" i="164"/>
  <c r="AD424" i="164"/>
  <c r="AF424" i="164"/>
  <c r="AI424" i="164"/>
  <c r="AK424" i="164"/>
  <c r="AM424" i="164"/>
  <c r="AO424" i="164"/>
  <c r="AR424" i="164"/>
  <c r="AT424" i="164"/>
  <c r="AV424" i="164"/>
  <c r="AX424" i="164"/>
  <c r="BA424" i="164"/>
  <c r="BC424" i="164"/>
  <c r="BE424" i="164"/>
  <c r="BG424" i="164"/>
  <c r="BJ424" i="164"/>
  <c r="BL424" i="164"/>
  <c r="BN424" i="164"/>
  <c r="BP424" i="164"/>
  <c r="BQ424" i="164"/>
  <c r="BR424" i="164"/>
  <c r="BT424" i="164"/>
  <c r="BV424" i="164"/>
  <c r="BX424" i="164"/>
  <c r="H426" i="164"/>
  <c r="J426" i="164"/>
  <c r="L426" i="164"/>
  <c r="N426" i="164"/>
  <c r="Q426" i="164"/>
  <c r="S426" i="164"/>
  <c r="U426" i="164"/>
  <c r="W426" i="164"/>
  <c r="Z426" i="164"/>
  <c r="AB426" i="164"/>
  <c r="AD426" i="164"/>
  <c r="AF426" i="164"/>
  <c r="AI426" i="164"/>
  <c r="AK426" i="164"/>
  <c r="AM426" i="164"/>
  <c r="AO426" i="164"/>
  <c r="AR426" i="164"/>
  <c r="AT426" i="164"/>
  <c r="AV426" i="164"/>
  <c r="AX426" i="164"/>
  <c r="BA426" i="164"/>
  <c r="BC426" i="164"/>
  <c r="BE426" i="164"/>
  <c r="BG426" i="164"/>
  <c r="BJ426" i="164"/>
  <c r="BL426" i="164"/>
  <c r="BN426" i="164"/>
  <c r="BP426" i="164"/>
  <c r="BQ426" i="164"/>
  <c r="BR426" i="164"/>
  <c r="BT426" i="164"/>
  <c r="BV426" i="164"/>
  <c r="BX426" i="164"/>
  <c r="H427" i="164"/>
  <c r="J427" i="164"/>
  <c r="L427" i="164"/>
  <c r="N427" i="164"/>
  <c r="Q427" i="164"/>
  <c r="S427" i="164"/>
  <c r="U427" i="164"/>
  <c r="W427" i="164"/>
  <c r="Z427" i="164"/>
  <c r="AB427" i="164"/>
  <c r="AD427" i="164"/>
  <c r="AF427" i="164"/>
  <c r="AI427" i="164"/>
  <c r="AK427" i="164"/>
  <c r="AM427" i="164"/>
  <c r="AO427" i="164"/>
  <c r="AR427" i="164"/>
  <c r="AT427" i="164"/>
  <c r="AV427" i="164"/>
  <c r="AX427" i="164"/>
  <c r="BA427" i="164"/>
  <c r="BC427" i="164"/>
  <c r="BE427" i="164"/>
  <c r="BG427" i="164"/>
  <c r="BJ427" i="164"/>
  <c r="BL427" i="164"/>
  <c r="BN427" i="164"/>
  <c r="BP427" i="164"/>
  <c r="BQ427" i="164"/>
  <c r="BR427" i="164"/>
  <c r="BT427" i="164"/>
  <c r="BV427" i="164"/>
  <c r="BX427" i="164"/>
  <c r="H428" i="164"/>
  <c r="J428" i="164"/>
  <c r="L428" i="164"/>
  <c r="N428" i="164"/>
  <c r="Q428" i="164"/>
  <c r="S428" i="164"/>
  <c r="U428" i="164"/>
  <c r="W428" i="164"/>
  <c r="Z428" i="164"/>
  <c r="AB428" i="164"/>
  <c r="AD428" i="164"/>
  <c r="AF428" i="164"/>
  <c r="AI428" i="164"/>
  <c r="AK428" i="164"/>
  <c r="AM428" i="164"/>
  <c r="AO428" i="164"/>
  <c r="AR428" i="164"/>
  <c r="AT428" i="164"/>
  <c r="AV428" i="164"/>
  <c r="AX428" i="164"/>
  <c r="BA428" i="164"/>
  <c r="BC428" i="164"/>
  <c r="BE428" i="164"/>
  <c r="BG428" i="164"/>
  <c r="BJ428" i="164"/>
  <c r="BL428" i="164"/>
  <c r="BN428" i="164"/>
  <c r="BP428" i="164"/>
  <c r="BQ428" i="164"/>
  <c r="BR428" i="164"/>
  <c r="BT428" i="164"/>
  <c r="BV428" i="164"/>
  <c r="BX428" i="164"/>
  <c r="H429" i="164"/>
  <c r="J429" i="164"/>
  <c r="L429" i="164"/>
  <c r="N429" i="164"/>
  <c r="Q429" i="164"/>
  <c r="S429" i="164"/>
  <c r="U429" i="164"/>
  <c r="W429" i="164"/>
  <c r="Z429" i="164"/>
  <c r="AB429" i="164"/>
  <c r="AD429" i="164"/>
  <c r="AF429" i="164"/>
  <c r="AI429" i="164"/>
  <c r="AK429" i="164"/>
  <c r="AM429" i="164"/>
  <c r="AO429" i="164"/>
  <c r="AR429" i="164"/>
  <c r="AT429" i="164"/>
  <c r="AV429" i="164"/>
  <c r="AX429" i="164"/>
  <c r="BA429" i="164"/>
  <c r="BC429" i="164"/>
  <c r="BE429" i="164"/>
  <c r="BG429" i="164"/>
  <c r="BJ429" i="164"/>
  <c r="BL429" i="164"/>
  <c r="BN429" i="164"/>
  <c r="BP429" i="164"/>
  <c r="BQ429" i="164"/>
  <c r="BR429" i="164"/>
  <c r="BT429" i="164"/>
  <c r="BV429" i="164"/>
  <c r="BX429" i="164"/>
  <c r="H432" i="164"/>
  <c r="J432" i="164"/>
  <c r="L432" i="164"/>
  <c r="N432" i="164"/>
  <c r="Q432" i="164"/>
  <c r="S432" i="164"/>
  <c r="U432" i="164"/>
  <c r="W432" i="164"/>
  <c r="Z432" i="164"/>
  <c r="AB432" i="164"/>
  <c r="AD432" i="164"/>
  <c r="AF432" i="164"/>
  <c r="AI432" i="164"/>
  <c r="AK432" i="164"/>
  <c r="AM432" i="164"/>
  <c r="AO432" i="164"/>
  <c r="AR432" i="164"/>
  <c r="AT432" i="164"/>
  <c r="AV432" i="164"/>
  <c r="AX432" i="164"/>
  <c r="BA432" i="164"/>
  <c r="BC432" i="164"/>
  <c r="BE432" i="164"/>
  <c r="BG432" i="164"/>
  <c r="BJ432" i="164"/>
  <c r="BL432" i="164"/>
  <c r="BN432" i="164"/>
  <c r="BP432" i="164"/>
  <c r="BQ432" i="164"/>
  <c r="BR432" i="164"/>
  <c r="BT432" i="164"/>
  <c r="BV432" i="164"/>
  <c r="BX432" i="164"/>
  <c r="H433" i="164"/>
  <c r="J433" i="164"/>
  <c r="L433" i="164"/>
  <c r="N433" i="164"/>
  <c r="Q433" i="164"/>
  <c r="S433" i="164"/>
  <c r="U433" i="164"/>
  <c r="W433" i="164"/>
  <c r="Z433" i="164"/>
  <c r="AB433" i="164"/>
  <c r="AD433" i="164"/>
  <c r="AF433" i="164"/>
  <c r="AI433" i="164"/>
  <c r="AK433" i="164"/>
  <c r="AM433" i="164"/>
  <c r="AO433" i="164"/>
  <c r="AR433" i="164"/>
  <c r="AT433" i="164"/>
  <c r="AV433" i="164"/>
  <c r="AX433" i="164"/>
  <c r="BA433" i="164"/>
  <c r="BC433" i="164"/>
  <c r="BE433" i="164"/>
  <c r="BG433" i="164"/>
  <c r="BJ433" i="164"/>
  <c r="BL433" i="164"/>
  <c r="BN433" i="164"/>
  <c r="BP433" i="164"/>
  <c r="BQ433" i="164"/>
  <c r="BR433" i="164"/>
  <c r="BT433" i="164"/>
  <c r="BV433" i="164"/>
  <c r="BX433" i="164"/>
  <c r="H434" i="164"/>
  <c r="J434" i="164"/>
  <c r="L434" i="164"/>
  <c r="N434" i="164"/>
  <c r="Q434" i="164"/>
  <c r="S434" i="164"/>
  <c r="U434" i="164"/>
  <c r="W434" i="164"/>
  <c r="Z434" i="164"/>
  <c r="AB434" i="164"/>
  <c r="AD434" i="164"/>
  <c r="AF434" i="164"/>
  <c r="AI434" i="164"/>
  <c r="AK434" i="164"/>
  <c r="AM434" i="164"/>
  <c r="AO434" i="164"/>
  <c r="AR434" i="164"/>
  <c r="AT434" i="164"/>
  <c r="AV434" i="164"/>
  <c r="AX434" i="164"/>
  <c r="BA434" i="164"/>
  <c r="BC434" i="164"/>
  <c r="BE434" i="164"/>
  <c r="BG434" i="164"/>
  <c r="BJ434" i="164"/>
  <c r="BL434" i="164"/>
  <c r="BN434" i="164"/>
  <c r="BP434" i="164"/>
  <c r="BQ434" i="164"/>
  <c r="BR434" i="164"/>
  <c r="BT434" i="164"/>
  <c r="BV434" i="164"/>
  <c r="BX434" i="164"/>
  <c r="H435" i="164"/>
  <c r="J435" i="164"/>
  <c r="L435" i="164"/>
  <c r="N435" i="164"/>
  <c r="Q435" i="164"/>
  <c r="S435" i="164"/>
  <c r="U435" i="164"/>
  <c r="W435" i="164"/>
  <c r="Z435" i="164"/>
  <c r="AB435" i="164"/>
  <c r="AD435" i="164"/>
  <c r="AF435" i="164"/>
  <c r="AI435" i="164"/>
  <c r="AK435" i="164"/>
  <c r="AM435" i="164"/>
  <c r="AO435" i="164"/>
  <c r="AR435" i="164"/>
  <c r="AT435" i="164"/>
  <c r="AV435" i="164"/>
  <c r="AX435" i="164"/>
  <c r="BA435" i="164"/>
  <c r="BC435" i="164"/>
  <c r="BE435" i="164"/>
  <c r="BG435" i="164"/>
  <c r="BJ435" i="164"/>
  <c r="BL435" i="164"/>
  <c r="BN435" i="164"/>
  <c r="BP435" i="164"/>
  <c r="BQ435" i="164"/>
  <c r="BR435" i="164"/>
  <c r="BT435" i="164"/>
  <c r="BV435" i="164"/>
  <c r="BX435" i="164"/>
  <c r="H436" i="164"/>
  <c r="J436" i="164"/>
  <c r="L436" i="164"/>
  <c r="N436" i="164"/>
  <c r="Q436" i="164"/>
  <c r="S436" i="164"/>
  <c r="U436" i="164"/>
  <c r="W436" i="164"/>
  <c r="Z436" i="164"/>
  <c r="AB436" i="164"/>
  <c r="AD436" i="164"/>
  <c r="AF436" i="164"/>
  <c r="AI436" i="164"/>
  <c r="AK436" i="164"/>
  <c r="AM436" i="164"/>
  <c r="AO436" i="164"/>
  <c r="AR436" i="164"/>
  <c r="AT436" i="164"/>
  <c r="AV436" i="164"/>
  <c r="AX436" i="164"/>
  <c r="BA436" i="164"/>
  <c r="BC436" i="164"/>
  <c r="BE436" i="164"/>
  <c r="BG436" i="164"/>
  <c r="BJ436" i="164"/>
  <c r="BL436" i="164"/>
  <c r="BN436" i="164"/>
  <c r="BP436" i="164"/>
  <c r="BQ436" i="164"/>
  <c r="BR436" i="164"/>
  <c r="BT436" i="164"/>
  <c r="BV436" i="164"/>
  <c r="BX436" i="164"/>
  <c r="H438" i="164"/>
  <c r="J438" i="164"/>
  <c r="L438" i="164"/>
  <c r="N438" i="164"/>
  <c r="Q438" i="164"/>
  <c r="S438" i="164"/>
  <c r="U438" i="164"/>
  <c r="W438" i="164"/>
  <c r="Z438" i="164"/>
  <c r="AB438" i="164"/>
  <c r="AD438" i="164"/>
  <c r="AF438" i="164"/>
  <c r="AI438" i="164"/>
  <c r="AK438" i="164"/>
  <c r="AM438" i="164"/>
  <c r="AO438" i="164"/>
  <c r="AR438" i="164"/>
  <c r="AT438" i="164"/>
  <c r="AV438" i="164"/>
  <c r="AX438" i="164"/>
  <c r="BA438" i="164"/>
  <c r="BC438" i="164"/>
  <c r="BE438" i="164"/>
  <c r="BG438" i="164"/>
  <c r="BJ438" i="164"/>
  <c r="BL438" i="164"/>
  <c r="BN438" i="164"/>
  <c r="BP438" i="164"/>
  <c r="BQ438" i="164"/>
  <c r="BR438" i="164"/>
  <c r="BT438" i="164"/>
  <c r="BV438" i="164"/>
  <c r="BX438" i="164"/>
  <c r="H439" i="164"/>
  <c r="J439" i="164"/>
  <c r="L439" i="164"/>
  <c r="N439" i="164"/>
  <c r="Q439" i="164"/>
  <c r="S439" i="164"/>
  <c r="U439" i="164"/>
  <c r="W439" i="164"/>
  <c r="Z439" i="164"/>
  <c r="AB439" i="164"/>
  <c r="AD439" i="164"/>
  <c r="AF439" i="164"/>
  <c r="AI439" i="164"/>
  <c r="AK439" i="164"/>
  <c r="AM439" i="164"/>
  <c r="AO439" i="164"/>
  <c r="AR439" i="164"/>
  <c r="AT439" i="164"/>
  <c r="AV439" i="164"/>
  <c r="AX439" i="164"/>
  <c r="BA439" i="164"/>
  <c r="BC439" i="164"/>
  <c r="BE439" i="164"/>
  <c r="BG439" i="164"/>
  <c r="BJ439" i="164"/>
  <c r="BL439" i="164"/>
  <c r="BN439" i="164"/>
  <c r="BP439" i="164"/>
  <c r="BQ439" i="164"/>
  <c r="BR439" i="164"/>
  <c r="BT439" i="164"/>
  <c r="BV439" i="164"/>
  <c r="BX439" i="164"/>
  <c r="H440" i="164"/>
  <c r="J440" i="164"/>
  <c r="L440" i="164"/>
  <c r="N440" i="164"/>
  <c r="Q440" i="164"/>
  <c r="S440" i="164"/>
  <c r="U440" i="164"/>
  <c r="W440" i="164"/>
  <c r="Z440" i="164"/>
  <c r="AB440" i="164"/>
  <c r="AD440" i="164"/>
  <c r="AF440" i="164"/>
  <c r="AI440" i="164"/>
  <c r="AK440" i="164"/>
  <c r="AM440" i="164"/>
  <c r="AO440" i="164"/>
  <c r="AR440" i="164"/>
  <c r="AT440" i="164"/>
  <c r="AV440" i="164"/>
  <c r="AX440" i="164"/>
  <c r="BA440" i="164"/>
  <c r="BC440" i="164"/>
  <c r="BE440" i="164"/>
  <c r="BG440" i="164"/>
  <c r="BJ440" i="164"/>
  <c r="BL440" i="164"/>
  <c r="BN440" i="164"/>
  <c r="BP440" i="164"/>
  <c r="BQ440" i="164"/>
  <c r="BR440" i="164"/>
  <c r="BT440" i="164"/>
  <c r="BV440" i="164"/>
  <c r="BX440" i="164"/>
  <c r="H441" i="164"/>
  <c r="J441" i="164"/>
  <c r="L441" i="164"/>
  <c r="N441" i="164"/>
  <c r="Q441" i="164"/>
  <c r="S441" i="164"/>
  <c r="U441" i="164"/>
  <c r="W441" i="164"/>
  <c r="Z441" i="164"/>
  <c r="AB441" i="164"/>
  <c r="AD441" i="164"/>
  <c r="AF441" i="164"/>
  <c r="AI441" i="164"/>
  <c r="AK441" i="164"/>
  <c r="AM441" i="164"/>
  <c r="AO441" i="164"/>
  <c r="AR441" i="164"/>
  <c r="AT441" i="164"/>
  <c r="AV441" i="164"/>
  <c r="AX441" i="164"/>
  <c r="BA441" i="164"/>
  <c r="BC441" i="164"/>
  <c r="BE441" i="164"/>
  <c r="BG441" i="164"/>
  <c r="BJ441" i="164"/>
  <c r="BL441" i="164"/>
  <c r="BN441" i="164"/>
  <c r="BP441" i="164"/>
  <c r="BQ441" i="164"/>
  <c r="BR441" i="164"/>
  <c r="BT441" i="164"/>
  <c r="BV441" i="164"/>
  <c r="BX441" i="164"/>
  <c r="H442" i="164"/>
  <c r="J442" i="164"/>
  <c r="L442" i="164"/>
  <c r="N442" i="164"/>
  <c r="Q442" i="164"/>
  <c r="S442" i="164"/>
  <c r="U442" i="164"/>
  <c r="W442" i="164"/>
  <c r="Z442" i="164"/>
  <c r="AB442" i="164"/>
  <c r="AD442" i="164"/>
  <c r="AF442" i="164"/>
  <c r="AI442" i="164"/>
  <c r="AK442" i="164"/>
  <c r="AM442" i="164"/>
  <c r="AO442" i="164"/>
  <c r="AR442" i="164"/>
  <c r="AT442" i="164"/>
  <c r="AV442" i="164"/>
  <c r="AX442" i="164"/>
  <c r="BA442" i="164"/>
  <c r="BC442" i="164"/>
  <c r="BE442" i="164"/>
  <c r="BG442" i="164"/>
  <c r="BJ442" i="164"/>
  <c r="BL442" i="164"/>
  <c r="BN442" i="164"/>
  <c r="BP442" i="164"/>
  <c r="BQ442" i="164"/>
  <c r="BR442" i="164"/>
  <c r="BT442" i="164"/>
  <c r="BV442" i="164"/>
  <c r="BX442" i="164"/>
  <c r="H444" i="164"/>
  <c r="J444" i="164"/>
  <c r="L444" i="164"/>
  <c r="N444" i="164"/>
  <c r="Q444" i="164"/>
  <c r="S444" i="164"/>
  <c r="U444" i="164"/>
  <c r="W444" i="164"/>
  <c r="Z444" i="164"/>
  <c r="AB444" i="164"/>
  <c r="AD444" i="164"/>
  <c r="AF444" i="164"/>
  <c r="AI444" i="164"/>
  <c r="AK444" i="164"/>
  <c r="AM444" i="164"/>
  <c r="AO444" i="164"/>
  <c r="AR444" i="164"/>
  <c r="AT444" i="164"/>
  <c r="AV444" i="164"/>
  <c r="AX444" i="164"/>
  <c r="BA444" i="164"/>
  <c r="BC444" i="164"/>
  <c r="BE444" i="164"/>
  <c r="BG444" i="164"/>
  <c r="BJ444" i="164"/>
  <c r="BL444" i="164"/>
  <c r="BN444" i="164"/>
  <c r="BP444" i="164"/>
  <c r="BQ444" i="164"/>
  <c r="BR444" i="164"/>
  <c r="BT444" i="164"/>
  <c r="BV444" i="164"/>
  <c r="BX444" i="164"/>
  <c r="H445" i="164"/>
  <c r="J445" i="164"/>
  <c r="L445" i="164"/>
  <c r="N445" i="164"/>
  <c r="Q445" i="164"/>
  <c r="S445" i="164"/>
  <c r="U445" i="164"/>
  <c r="W445" i="164"/>
  <c r="Z445" i="164"/>
  <c r="AB445" i="164"/>
  <c r="AD445" i="164"/>
  <c r="AF445" i="164"/>
  <c r="AI445" i="164"/>
  <c r="AK445" i="164"/>
  <c r="AM445" i="164"/>
  <c r="AO445" i="164"/>
  <c r="AR445" i="164"/>
  <c r="AT445" i="164"/>
  <c r="AV445" i="164"/>
  <c r="AX445" i="164"/>
  <c r="BA445" i="164"/>
  <c r="BC445" i="164"/>
  <c r="BE445" i="164"/>
  <c r="BG445" i="164"/>
  <c r="BJ445" i="164"/>
  <c r="BL445" i="164"/>
  <c r="BN445" i="164"/>
  <c r="BP445" i="164"/>
  <c r="BQ445" i="164"/>
  <c r="BR445" i="164"/>
  <c r="BT445" i="164"/>
  <c r="BV445" i="164"/>
  <c r="BX445" i="164"/>
  <c r="H446" i="164"/>
  <c r="J446" i="164"/>
  <c r="L446" i="164"/>
  <c r="N446" i="164"/>
  <c r="Q446" i="164"/>
  <c r="S446" i="164"/>
  <c r="U446" i="164"/>
  <c r="W446" i="164"/>
  <c r="Z446" i="164"/>
  <c r="AB446" i="164"/>
  <c r="AD446" i="164"/>
  <c r="AF446" i="164"/>
  <c r="AI446" i="164"/>
  <c r="AK446" i="164"/>
  <c r="AM446" i="164"/>
  <c r="AO446" i="164"/>
  <c r="AR446" i="164"/>
  <c r="AT446" i="164"/>
  <c r="AV446" i="164"/>
  <c r="AX446" i="164"/>
  <c r="BA446" i="164"/>
  <c r="BC446" i="164"/>
  <c r="BE446" i="164"/>
  <c r="BG446" i="164"/>
  <c r="BJ446" i="164"/>
  <c r="BL446" i="164"/>
  <c r="BN446" i="164"/>
  <c r="BP446" i="164"/>
  <c r="BQ446" i="164"/>
  <c r="BR446" i="164"/>
  <c r="BT446" i="164"/>
  <c r="BV446" i="164"/>
  <c r="BX446" i="164"/>
  <c r="H447" i="164"/>
  <c r="J447" i="164"/>
  <c r="L447" i="164"/>
  <c r="N447" i="164"/>
  <c r="Q447" i="164"/>
  <c r="S447" i="164"/>
  <c r="U447" i="164"/>
  <c r="W447" i="164"/>
  <c r="Z447" i="164"/>
  <c r="AB447" i="164"/>
  <c r="AD447" i="164"/>
  <c r="AF447" i="164"/>
  <c r="AI447" i="164"/>
  <c r="AK447" i="164"/>
  <c r="AM447" i="164"/>
  <c r="AO447" i="164"/>
  <c r="AR447" i="164"/>
  <c r="AT447" i="164"/>
  <c r="AV447" i="164"/>
  <c r="AX447" i="164"/>
  <c r="BA447" i="164"/>
  <c r="BC447" i="164"/>
  <c r="BE447" i="164"/>
  <c r="BG447" i="164"/>
  <c r="BJ447" i="164"/>
  <c r="BL447" i="164"/>
  <c r="BN447" i="164"/>
  <c r="BP447" i="164"/>
  <c r="BQ447" i="164"/>
  <c r="BR447" i="164"/>
  <c r="BT447" i="164"/>
  <c r="BV447" i="164"/>
  <c r="BX447" i="164"/>
  <c r="H448" i="164"/>
  <c r="J448" i="164"/>
  <c r="L448" i="164"/>
  <c r="N448" i="164"/>
  <c r="Q448" i="164"/>
  <c r="S448" i="164"/>
  <c r="U448" i="164"/>
  <c r="W448" i="164"/>
  <c r="Z448" i="164"/>
  <c r="AB448" i="164"/>
  <c r="AD448" i="164"/>
  <c r="AF448" i="164"/>
  <c r="AI448" i="164"/>
  <c r="AK448" i="164"/>
  <c r="AM448" i="164"/>
  <c r="AO448" i="164"/>
  <c r="AR448" i="164"/>
  <c r="AT448" i="164"/>
  <c r="AV448" i="164"/>
  <c r="AX448" i="164"/>
  <c r="BA448" i="164"/>
  <c r="BC448" i="164"/>
  <c r="BE448" i="164"/>
  <c r="BG448" i="164"/>
  <c r="BJ448" i="164"/>
  <c r="BL448" i="164"/>
  <c r="BN448" i="164"/>
  <c r="BP448" i="164"/>
  <c r="BQ448" i="164"/>
  <c r="BR448" i="164"/>
  <c r="BT448" i="164"/>
  <c r="BV448" i="164"/>
  <c r="BX448" i="164"/>
  <c r="H450" i="164"/>
  <c r="J450" i="164"/>
  <c r="L450" i="164"/>
  <c r="N450" i="164"/>
  <c r="Q450" i="164"/>
  <c r="S450" i="164"/>
  <c r="U450" i="164"/>
  <c r="W450" i="164"/>
  <c r="Z450" i="164"/>
  <c r="AB450" i="164"/>
  <c r="AD450" i="164"/>
  <c r="AF450" i="164"/>
  <c r="AI450" i="164"/>
  <c r="AK450" i="164"/>
  <c r="AM450" i="164"/>
  <c r="AO450" i="164"/>
  <c r="AR450" i="164"/>
  <c r="AT450" i="164"/>
  <c r="AV450" i="164"/>
  <c r="AX450" i="164"/>
  <c r="BA450" i="164"/>
  <c r="BC450" i="164"/>
  <c r="BE450" i="164"/>
  <c r="BG450" i="164"/>
  <c r="BJ450" i="164"/>
  <c r="BL450" i="164"/>
  <c r="BN450" i="164"/>
  <c r="BP450" i="164"/>
  <c r="BQ450" i="164"/>
  <c r="BR450" i="164"/>
  <c r="BT450" i="164"/>
  <c r="BV450" i="164"/>
  <c r="BX450" i="164"/>
  <c r="S8" i="142" l="1"/>
  <c r="S9" i="142"/>
  <c r="S6" i="142"/>
  <c r="R7" i="142"/>
  <c r="S7" i="142"/>
  <c r="R6" i="142"/>
  <c r="BU397" i="164"/>
  <c r="BW48" i="164"/>
  <c r="CT13" i="164" s="1"/>
  <c r="BS38" i="164"/>
  <c r="BS33" i="164"/>
  <c r="BS118" i="164"/>
  <c r="BW96" i="164"/>
  <c r="CT21" i="164" s="1"/>
  <c r="BU93" i="164"/>
  <c r="BW91" i="164"/>
  <c r="CQ21" i="164" s="1"/>
  <c r="BW43" i="164"/>
  <c r="CQ13" i="164" s="1"/>
  <c r="BW38" i="164"/>
  <c r="BW33" i="164"/>
  <c r="CR11" i="164" s="1"/>
  <c r="BW28" i="164"/>
  <c r="CS10" i="164" s="1"/>
  <c r="BW24" i="164"/>
  <c r="CT9" i="164" s="1"/>
  <c r="BW19" i="164"/>
  <c r="CQ9" i="164" s="1"/>
  <c r="BW14" i="164"/>
  <c r="BW9" i="164"/>
  <c r="BU48" i="164"/>
  <c r="BW405" i="164"/>
  <c r="CR73" i="164" s="1"/>
  <c r="BU402" i="164"/>
  <c r="BW328" i="164"/>
  <c r="BW295" i="164"/>
  <c r="BW271" i="164"/>
  <c r="CQ51" i="164" s="1"/>
  <c r="BW266" i="164"/>
  <c r="BW261" i="164"/>
  <c r="CR49" i="164" s="1"/>
  <c r="BW256" i="164"/>
  <c r="BW252" i="164"/>
  <c r="CT47" i="164" s="1"/>
  <c r="BW247" i="164"/>
  <c r="CQ47" i="164" s="1"/>
  <c r="BW242" i="164"/>
  <c r="BW237" i="164"/>
  <c r="BW232" i="164"/>
  <c r="BW228" i="164"/>
  <c r="CT43" i="164" s="1"/>
  <c r="BW223" i="164"/>
  <c r="CQ43" i="164" s="1"/>
  <c r="BW218" i="164"/>
  <c r="BW213" i="164"/>
  <c r="CR41" i="164" s="1"/>
  <c r="BW208" i="164"/>
  <c r="BW204" i="164"/>
  <c r="CT39" i="164" s="1"/>
  <c r="BW199" i="164"/>
  <c r="CQ39" i="164" s="1"/>
  <c r="BW194" i="164"/>
  <c r="BU50" i="164"/>
  <c r="BU76" i="164"/>
  <c r="BU58" i="164"/>
  <c r="BS49" i="164"/>
  <c r="BS45" i="164"/>
  <c r="BU44" i="164"/>
  <c r="BS40" i="164"/>
  <c r="BU39" i="164"/>
  <c r="BS36" i="164"/>
  <c r="BU34" i="164"/>
  <c r="BS31" i="164"/>
  <c r="BU30" i="164"/>
  <c r="BS26" i="164"/>
  <c r="BU25" i="164"/>
  <c r="BS21" i="164"/>
  <c r="BU20" i="164"/>
  <c r="BS16" i="164"/>
  <c r="BU15" i="164"/>
  <c r="BS12" i="164"/>
  <c r="BU10" i="164"/>
  <c r="BS295" i="164"/>
  <c r="BS271" i="164"/>
  <c r="BW118" i="164"/>
  <c r="CS25" i="164" s="1"/>
  <c r="BU82" i="164"/>
  <c r="BS7" i="164"/>
  <c r="BU392" i="164"/>
  <c r="BU387" i="164"/>
  <c r="BU382" i="164"/>
  <c r="BU378" i="164"/>
  <c r="BS316" i="164"/>
  <c r="BU315" i="164"/>
  <c r="BS312" i="164"/>
  <c r="BU310" i="164"/>
  <c r="BW303" i="164"/>
  <c r="CR56" i="164" s="1"/>
  <c r="BS302" i="164"/>
  <c r="BU301" i="164"/>
  <c r="BW189" i="164"/>
  <c r="CR37" i="164" s="1"/>
  <c r="BW184" i="164"/>
  <c r="CS36" i="164" s="1"/>
  <c r="BW180" i="164"/>
  <c r="CT35" i="164" s="1"/>
  <c r="BW175" i="164"/>
  <c r="CQ35" i="164" s="1"/>
  <c r="BW170" i="164"/>
  <c r="BW165" i="164"/>
  <c r="CR33" i="164" s="1"/>
  <c r="BW160" i="164"/>
  <c r="BW156" i="164"/>
  <c r="CT31" i="164" s="1"/>
  <c r="BW151" i="164"/>
  <c r="CQ31" i="164" s="1"/>
  <c r="BW146" i="164"/>
  <c r="BW141" i="164"/>
  <c r="CR29" i="164" s="1"/>
  <c r="BS140" i="164"/>
  <c r="BW12" i="164"/>
  <c r="BW297" i="164"/>
  <c r="CR55" i="164" s="1"/>
  <c r="BS445" i="164"/>
  <c r="BS435" i="164"/>
  <c r="BU424" i="164"/>
  <c r="BU415" i="164"/>
  <c r="BS411" i="164"/>
  <c r="BS406" i="164"/>
  <c r="BW336" i="164"/>
  <c r="CT61" i="164" s="1"/>
  <c r="BW308" i="164"/>
  <c r="BW284" i="164"/>
  <c r="BW283" i="164"/>
  <c r="CQ53" i="164" s="1"/>
  <c r="BW274" i="164"/>
  <c r="BU271" i="164"/>
  <c r="BW130" i="164"/>
  <c r="CS27" i="164" s="1"/>
  <c r="BW129" i="164"/>
  <c r="CR27" i="164" s="1"/>
  <c r="BW121" i="164"/>
  <c r="CQ26" i="164" s="1"/>
  <c r="BW120" i="164"/>
  <c r="CT25" i="164" s="1"/>
  <c r="BW98" i="164"/>
  <c r="BU80" i="164"/>
  <c r="BS43" i="164"/>
  <c r="BS14" i="164"/>
  <c r="BW450" i="164"/>
  <c r="CT80" i="164" s="1"/>
  <c r="BW435" i="164"/>
  <c r="CR78" i="164" s="1"/>
  <c r="BW330" i="164"/>
  <c r="CT60" i="164" s="1"/>
  <c r="BS308" i="164"/>
  <c r="BS294" i="164"/>
  <c r="BU78" i="164"/>
  <c r="BW438" i="164"/>
  <c r="CT78" i="164" s="1"/>
  <c r="BS355" i="164"/>
  <c r="BS350" i="164"/>
  <c r="BS345" i="164"/>
  <c r="BW337" i="164"/>
  <c r="CQ62" i="164" s="1"/>
  <c r="BW304" i="164"/>
  <c r="BS298" i="164"/>
  <c r="BW291" i="164"/>
  <c r="CR54" i="164" s="1"/>
  <c r="BS290" i="164"/>
  <c r="BS285" i="164"/>
  <c r="BS128" i="164"/>
  <c r="BU90" i="164"/>
  <c r="BU88" i="164"/>
  <c r="BU84" i="164"/>
  <c r="BU66" i="164"/>
  <c r="BW64" i="164"/>
  <c r="CS16" i="164" s="1"/>
  <c r="BU61" i="164"/>
  <c r="BW60" i="164"/>
  <c r="CT15" i="164" s="1"/>
  <c r="BS436" i="164"/>
  <c r="BU405" i="164"/>
  <c r="BS328" i="164"/>
  <c r="BW326" i="164"/>
  <c r="BS325" i="164"/>
  <c r="BS319" i="164"/>
  <c r="BW312" i="164"/>
  <c r="CT57" i="164" s="1"/>
  <c r="BS310" i="164"/>
  <c r="BW290" i="164"/>
  <c r="BS284" i="164"/>
  <c r="BW277" i="164"/>
  <c r="CQ52" i="164" s="1"/>
  <c r="BW276" i="164"/>
  <c r="BS274" i="164"/>
  <c r="BS130" i="164"/>
  <c r="BW128" i="164"/>
  <c r="BS121" i="164"/>
  <c r="BU74" i="164"/>
  <c r="BS9" i="164"/>
  <c r="BS447" i="164"/>
  <c r="BU446" i="164"/>
  <c r="BW439" i="164"/>
  <c r="BU427" i="164"/>
  <c r="BU422" i="164"/>
  <c r="BS418" i="164"/>
  <c r="BU374" i="164"/>
  <c r="BU369" i="164"/>
  <c r="BU364" i="164"/>
  <c r="BU360" i="164"/>
  <c r="BU355" i="164"/>
  <c r="BU350" i="164"/>
  <c r="BW309" i="164"/>
  <c r="CR57" i="164" s="1"/>
  <c r="BU285" i="164"/>
  <c r="BU267" i="164"/>
  <c r="BU262" i="164"/>
  <c r="BU258" i="164"/>
  <c r="BU253" i="164"/>
  <c r="BU248" i="164"/>
  <c r="BU243" i="164"/>
  <c r="BU238" i="164"/>
  <c r="BU234" i="164"/>
  <c r="BU229" i="164"/>
  <c r="BS225" i="164"/>
  <c r="BU224" i="164"/>
  <c r="BS220" i="164"/>
  <c r="BU219" i="164"/>
  <c r="BS216" i="164"/>
  <c r="BU214" i="164"/>
  <c r="BS211" i="164"/>
  <c r="BU210" i="164"/>
  <c r="BS206" i="164"/>
  <c r="BU205" i="164"/>
  <c r="BS201" i="164"/>
  <c r="BU200" i="164"/>
  <c r="BS196" i="164"/>
  <c r="BU195" i="164"/>
  <c r="BS192" i="164"/>
  <c r="BU190" i="164"/>
  <c r="BU186" i="164"/>
  <c r="BU181" i="164"/>
  <c r="BU176" i="164"/>
  <c r="BU171" i="164"/>
  <c r="BU166" i="164"/>
  <c r="BU162" i="164"/>
  <c r="BU157" i="164"/>
  <c r="BU152" i="164"/>
  <c r="BS148" i="164"/>
  <c r="BU147" i="164"/>
  <c r="BS144" i="164"/>
  <c r="BU142" i="164"/>
  <c r="BU138" i="164"/>
  <c r="BU91" i="164"/>
  <c r="BU86" i="164"/>
  <c r="BU68" i="164"/>
  <c r="BU450" i="164"/>
  <c r="BW448" i="164"/>
  <c r="BW444" i="164"/>
  <c r="CT79" i="164" s="1"/>
  <c r="BW434" i="164"/>
  <c r="BW424" i="164"/>
  <c r="BU417" i="164"/>
  <c r="BW415" i="164"/>
  <c r="CQ75" i="164" s="1"/>
  <c r="BW410" i="164"/>
  <c r="BU403" i="164"/>
  <c r="BW402" i="164"/>
  <c r="CT72" i="164" s="1"/>
  <c r="BS399" i="164"/>
  <c r="BU398" i="164"/>
  <c r="BU393" i="164"/>
  <c r="BU388" i="164"/>
  <c r="BU384" i="164"/>
  <c r="BU379" i="164"/>
  <c r="BU370" i="164"/>
  <c r="BU366" i="164"/>
  <c r="BU361" i="164"/>
  <c r="BU356" i="164"/>
  <c r="BU351" i="164"/>
  <c r="BU346" i="164"/>
  <c r="BU342" i="164"/>
  <c r="BS339" i="164"/>
  <c r="BS338" i="164"/>
  <c r="BW331" i="164"/>
  <c r="CQ61" i="164" s="1"/>
  <c r="BS330" i="164"/>
  <c r="BW327" i="164"/>
  <c r="BW322" i="164"/>
  <c r="BW316" i="164"/>
  <c r="BW292" i="164"/>
  <c r="BS291" i="164"/>
  <c r="BW289" i="164"/>
  <c r="CQ54" i="164" s="1"/>
  <c r="BW278" i="164"/>
  <c r="BS276" i="164"/>
  <c r="BW273" i="164"/>
  <c r="BS272" i="164"/>
  <c r="BU266" i="164"/>
  <c r="BU261" i="164"/>
  <c r="BU256" i="164"/>
  <c r="BU252" i="164"/>
  <c r="BU247" i="164"/>
  <c r="BU242" i="164"/>
  <c r="BU237" i="164"/>
  <c r="BU232" i="164"/>
  <c r="BU228" i="164"/>
  <c r="BS224" i="164"/>
  <c r="BS219" i="164"/>
  <c r="BS214" i="164"/>
  <c r="BU213" i="164"/>
  <c r="BS210" i="164"/>
  <c r="BU208" i="164"/>
  <c r="BS205" i="164"/>
  <c r="BU136" i="164"/>
  <c r="BW135" i="164"/>
  <c r="CR28" i="164" s="1"/>
  <c r="BS126" i="164"/>
  <c r="BU124" i="164"/>
  <c r="BW122" i="164"/>
  <c r="BU117" i="164"/>
  <c r="BW116" i="164"/>
  <c r="BW88" i="164"/>
  <c r="CS20" i="164" s="1"/>
  <c r="BU85" i="164"/>
  <c r="BW84" i="164"/>
  <c r="CT19" i="164" s="1"/>
  <c r="BU73" i="164"/>
  <c r="BW72" i="164"/>
  <c r="CT17" i="164" s="1"/>
  <c r="BS57" i="164"/>
  <c r="BW55" i="164"/>
  <c r="CQ15" i="164" s="1"/>
  <c r="BU52" i="164"/>
  <c r="BU51" i="164"/>
  <c r="BS10" i="164"/>
  <c r="BS448" i="164"/>
  <c r="BW446" i="164"/>
  <c r="BW445" i="164"/>
  <c r="CQ80" i="164" s="1"/>
  <c r="BS444" i="164"/>
  <c r="BS440" i="164"/>
  <c r="BS439" i="164"/>
  <c r="BS434" i="164"/>
  <c r="BU433" i="164"/>
  <c r="BU428" i="164"/>
  <c r="BU414" i="164"/>
  <c r="BU409" i="164"/>
  <c r="BW332" i="164"/>
  <c r="BS331" i="164"/>
  <c r="BU330" i="164"/>
  <c r="BS327" i="164"/>
  <c r="BW315" i="164"/>
  <c r="BW314" i="164"/>
  <c r="BS309" i="164"/>
  <c r="BW307" i="164"/>
  <c r="BU304" i="164"/>
  <c r="BW294" i="164"/>
  <c r="CT54" i="164" s="1"/>
  <c r="BS292" i="164"/>
  <c r="BU291" i="164"/>
  <c r="BW280" i="164"/>
  <c r="BS279" i="164"/>
  <c r="BS278" i="164"/>
  <c r="BU277" i="164"/>
  <c r="BS135" i="164"/>
  <c r="BU134" i="164"/>
  <c r="BW132" i="164"/>
  <c r="CT27" i="164" s="1"/>
  <c r="BU127" i="164"/>
  <c r="BW126" i="164"/>
  <c r="CT26" i="164" s="1"/>
  <c r="BS116" i="164"/>
  <c r="BU115" i="164"/>
  <c r="BU75" i="164"/>
  <c r="BW74" i="164"/>
  <c r="BU70" i="164"/>
  <c r="BW69" i="164"/>
  <c r="CR17" i="164" s="1"/>
  <c r="BU67" i="164"/>
  <c r="BU63" i="164"/>
  <c r="BW57" i="164"/>
  <c r="CR15" i="164" s="1"/>
  <c r="BS55" i="164"/>
  <c r="BW15" i="164"/>
  <c r="CR8" i="164" s="1"/>
  <c r="BS333" i="164"/>
  <c r="BS133" i="164"/>
  <c r="BW123" i="164"/>
  <c r="CR26" i="164" s="1"/>
  <c r="BU98" i="164"/>
  <c r="BW50" i="164"/>
  <c r="BW440" i="164"/>
  <c r="BW422" i="164"/>
  <c r="BU420" i="164"/>
  <c r="BW417" i="164"/>
  <c r="CR75" i="164" s="1"/>
  <c r="BW321" i="164"/>
  <c r="BS320" i="164"/>
  <c r="BW442" i="164"/>
  <c r="BS441" i="164"/>
  <c r="BW333" i="164"/>
  <c r="CR61" i="164" s="1"/>
  <c r="BW325" i="164"/>
  <c r="BS324" i="164"/>
  <c r="BS303" i="164"/>
  <c r="BW300" i="164"/>
  <c r="CT55" i="164" s="1"/>
  <c r="BW133" i="164"/>
  <c r="CQ28" i="164" s="1"/>
  <c r="BS123" i="164"/>
  <c r="BW94" i="164"/>
  <c r="CS21" i="164" s="1"/>
  <c r="BU92" i="164"/>
  <c r="BW86" i="164"/>
  <c r="BW76" i="164"/>
  <c r="CS18" i="164" s="1"/>
  <c r="BW67" i="164"/>
  <c r="CQ17" i="164" s="1"/>
  <c r="BU64" i="164"/>
  <c r="BU55" i="164"/>
  <c r="BW54" i="164"/>
  <c r="CT14" i="164" s="1"/>
  <c r="BS51" i="164"/>
  <c r="BS44" i="164"/>
  <c r="BS39" i="164"/>
  <c r="BS34" i="164"/>
  <c r="BS30" i="164"/>
  <c r="BS25" i="164"/>
  <c r="BS20" i="164"/>
  <c r="BS15" i="164"/>
  <c r="BW296" i="164"/>
  <c r="BW429" i="164"/>
  <c r="BW421" i="164"/>
  <c r="BW408" i="164"/>
  <c r="CT73" i="164" s="1"/>
  <c r="BW338" i="164"/>
  <c r="BS337" i="164"/>
  <c r="BW334" i="164"/>
  <c r="BW324" i="164"/>
  <c r="CT59" i="164" s="1"/>
  <c r="BS322" i="164"/>
  <c r="BW319" i="164"/>
  <c r="CQ59" i="164" s="1"/>
  <c r="BW313" i="164"/>
  <c r="BW306" i="164"/>
  <c r="BS304" i="164"/>
  <c r="BW302" i="164"/>
  <c r="BS297" i="164"/>
  <c r="BU296" i="164"/>
  <c r="BW288" i="164"/>
  <c r="BS286" i="164"/>
  <c r="BS280" i="164"/>
  <c r="BS273" i="164"/>
  <c r="BU272" i="164"/>
  <c r="BU270" i="164"/>
  <c r="BU265" i="164"/>
  <c r="BU260" i="164"/>
  <c r="BU255" i="164"/>
  <c r="BU250" i="164"/>
  <c r="BU246" i="164"/>
  <c r="BU241" i="164"/>
  <c r="BU236" i="164"/>
  <c r="BU231" i="164"/>
  <c r="BU226" i="164"/>
  <c r="BS223" i="164"/>
  <c r="BS218" i="164"/>
  <c r="BS213" i="164"/>
  <c r="BU212" i="164"/>
  <c r="BS208" i="164"/>
  <c r="BU207" i="164"/>
  <c r="BS204" i="164"/>
  <c r="BU202" i="164"/>
  <c r="BS199" i="164"/>
  <c r="BU198" i="164"/>
  <c r="BS194" i="164"/>
  <c r="BU193" i="164"/>
  <c r="BS189" i="164"/>
  <c r="BU188" i="164"/>
  <c r="BU183" i="164"/>
  <c r="BU178" i="164"/>
  <c r="BU174" i="164"/>
  <c r="BU169" i="164"/>
  <c r="BU164" i="164"/>
  <c r="BU159" i="164"/>
  <c r="BU154" i="164"/>
  <c r="BS151" i="164"/>
  <c r="BU150" i="164"/>
  <c r="BS146" i="164"/>
  <c r="BU145" i="164"/>
  <c r="BS141" i="164"/>
  <c r="BU140" i="164"/>
  <c r="BW134" i="164"/>
  <c r="BU129" i="164"/>
  <c r="BW124" i="164"/>
  <c r="CS26" i="164" s="1"/>
  <c r="BU120" i="164"/>
  <c r="BW115" i="164"/>
  <c r="CQ25" i="164" s="1"/>
  <c r="BS114" i="164"/>
  <c r="BW111" i="164"/>
  <c r="CR24" i="164" s="1"/>
  <c r="BW106" i="164"/>
  <c r="CS23" i="164" s="1"/>
  <c r="BW102" i="164"/>
  <c r="CT22" i="164" s="1"/>
  <c r="BU99" i="164"/>
  <c r="BW93" i="164"/>
  <c r="CR21" i="164" s="1"/>
  <c r="BW79" i="164"/>
  <c r="CQ19" i="164" s="1"/>
  <c r="BW279" i="164"/>
  <c r="BW441" i="164"/>
  <c r="BS450" i="164"/>
  <c r="BW447" i="164"/>
  <c r="BS442" i="164"/>
  <c r="BU441" i="164"/>
  <c r="BU435" i="164"/>
  <c r="BS426" i="164"/>
  <c r="BU421" i="164"/>
  <c r="BU408" i="164"/>
  <c r="BW403" i="164"/>
  <c r="CQ73" i="164" s="1"/>
  <c r="BS397" i="164"/>
  <c r="BS392" i="164"/>
  <c r="BS387" i="164"/>
  <c r="BS369" i="164"/>
  <c r="BS364" i="164"/>
  <c r="BS360" i="164"/>
  <c r="BU338" i="164"/>
  <c r="BS336" i="164"/>
  <c r="BU334" i="164"/>
  <c r="BU324" i="164"/>
  <c r="BS321" i="164"/>
  <c r="BU320" i="164"/>
  <c r="BS314" i="164"/>
  <c r="BU309" i="164"/>
  <c r="BU290" i="164"/>
  <c r="BS289" i="164"/>
  <c r="BS283" i="164"/>
  <c r="BU282" i="164"/>
  <c r="BW136" i="164"/>
  <c r="CS28" i="164" s="1"/>
  <c r="BU132" i="164"/>
  <c r="BW127" i="164"/>
  <c r="CQ27" i="164" s="1"/>
  <c r="BU122" i="164"/>
  <c r="BW117" i="164"/>
  <c r="CR25" i="164" s="1"/>
  <c r="BW81" i="164"/>
  <c r="CR19" i="164" s="1"/>
  <c r="BW62" i="164"/>
  <c r="BU57" i="164"/>
  <c r="BW56" i="164"/>
  <c r="BW34" i="164"/>
  <c r="CS11" i="164" s="1"/>
  <c r="BW30" i="164"/>
  <c r="CT10" i="164" s="1"/>
  <c r="BW25" i="164"/>
  <c r="CQ10" i="164" s="1"/>
  <c r="BW20" i="164"/>
  <c r="BW272" i="164"/>
  <c r="BW110" i="164"/>
  <c r="BW105" i="164"/>
  <c r="CR23" i="164" s="1"/>
  <c r="BW100" i="164"/>
  <c r="CS22" i="164" s="1"/>
  <c r="BW46" i="164"/>
  <c r="CS13" i="164" s="1"/>
  <c r="BW42" i="164"/>
  <c r="CT12" i="164" s="1"/>
  <c r="BW37" i="164"/>
  <c r="CQ12" i="164" s="1"/>
  <c r="BW32" i="164"/>
  <c r="BW27" i="164"/>
  <c r="CR10" i="164" s="1"/>
  <c r="BW22" i="164"/>
  <c r="CS9" i="164" s="1"/>
  <c r="BW18" i="164"/>
  <c r="CT8" i="164" s="1"/>
  <c r="BW13" i="164"/>
  <c r="CQ8" i="164" s="1"/>
  <c r="BW432" i="164"/>
  <c r="CT77" i="164" s="1"/>
  <c r="BW427" i="164"/>
  <c r="CQ77" i="164" s="1"/>
  <c r="BW420" i="164"/>
  <c r="BW400" i="164"/>
  <c r="BS446" i="164"/>
  <c r="BU445" i="164"/>
  <c r="BS438" i="164"/>
  <c r="BU436" i="164"/>
  <c r="BU432" i="164"/>
  <c r="BS428" i="164"/>
  <c r="BS421" i="164"/>
  <c r="BU412" i="164"/>
  <c r="BW411" i="164"/>
  <c r="CR74" i="164" s="1"/>
  <c r="BS409" i="164"/>
  <c r="BS402" i="164"/>
  <c r="BU339" i="164"/>
  <c r="BU328" i="164"/>
  <c r="BS313" i="164"/>
  <c r="BW310" i="164"/>
  <c r="BS306" i="164"/>
  <c r="BW298" i="164"/>
  <c r="BW285" i="164"/>
  <c r="CR53" i="164" s="1"/>
  <c r="BU79" i="164"/>
  <c r="BU69" i="164"/>
  <c r="BU60" i="164"/>
  <c r="BW52" i="164"/>
  <c r="CS14" i="164" s="1"/>
  <c r="BW436" i="164"/>
  <c r="BU429" i="164"/>
  <c r="BW412" i="164"/>
  <c r="BU410" i="164"/>
  <c r="BU440" i="164"/>
  <c r="BW433" i="164"/>
  <c r="CQ78" i="164" s="1"/>
  <c r="BU423" i="164"/>
  <c r="BU418" i="164"/>
  <c r="BS416" i="164"/>
  <c r="BU411" i="164"/>
  <c r="BU404" i="164"/>
  <c r="BS400" i="164"/>
  <c r="BU399" i="164"/>
  <c r="BU394" i="164"/>
  <c r="BU390" i="164"/>
  <c r="BU385" i="164"/>
  <c r="BU380" i="164"/>
  <c r="BU375" i="164"/>
  <c r="BU372" i="164"/>
  <c r="BU367" i="164"/>
  <c r="BU362" i="164"/>
  <c r="BU357" i="164"/>
  <c r="BU352" i="164"/>
  <c r="BU348" i="164"/>
  <c r="BU343" i="164"/>
  <c r="BS332" i="164"/>
  <c r="BU319" i="164"/>
  <c r="BS300" i="164"/>
  <c r="BU96" i="164"/>
  <c r="BU81" i="164"/>
  <c r="BU72" i="164"/>
  <c r="BU62" i="164"/>
  <c r="BW8" i="164"/>
  <c r="BS301" i="164"/>
  <c r="BU300" i="164"/>
  <c r="BW286" i="164"/>
  <c r="BS282" i="164"/>
  <c r="BU280" i="164"/>
  <c r="BW201" i="164"/>
  <c r="CR39" i="164" s="1"/>
  <c r="BW196" i="164"/>
  <c r="CS38" i="164" s="1"/>
  <c r="BW192" i="164"/>
  <c r="CT37" i="164" s="1"/>
  <c r="BW187" i="164"/>
  <c r="CQ37" i="164" s="1"/>
  <c r="BW182" i="164"/>
  <c r="BW177" i="164"/>
  <c r="CR35" i="164" s="1"/>
  <c r="BW172" i="164"/>
  <c r="CS34" i="164" s="1"/>
  <c r="BW168" i="164"/>
  <c r="CT33" i="164" s="1"/>
  <c r="BW163" i="164"/>
  <c r="CQ33" i="164" s="1"/>
  <c r="BW158" i="164"/>
  <c r="BW153" i="164"/>
  <c r="CR31" i="164" s="1"/>
  <c r="BW148" i="164"/>
  <c r="CS30" i="164" s="1"/>
  <c r="BW144" i="164"/>
  <c r="CT29" i="164" s="1"/>
  <c r="BS138" i="164"/>
  <c r="BW114" i="164"/>
  <c r="CT24" i="164" s="1"/>
  <c r="BW109" i="164"/>
  <c r="CQ24" i="164" s="1"/>
  <c r="BW104" i="164"/>
  <c r="BU94" i="164"/>
  <c r="BW49" i="164"/>
  <c r="CQ14" i="164" s="1"/>
  <c r="BW45" i="164"/>
  <c r="CR13" i="164" s="1"/>
  <c r="BW40" i="164"/>
  <c r="CS12" i="164" s="1"/>
  <c r="BW36" i="164"/>
  <c r="CT11" i="164" s="1"/>
  <c r="BW31" i="164"/>
  <c r="CQ11" i="164" s="1"/>
  <c r="BS28" i="164"/>
  <c r="BW26" i="164"/>
  <c r="BS24" i="164"/>
  <c r="BW21" i="164"/>
  <c r="CR9" i="164" s="1"/>
  <c r="BS19" i="164"/>
  <c r="BW16" i="164"/>
  <c r="CS8" i="164" s="1"/>
  <c r="BW7" i="164"/>
  <c r="BU345" i="164"/>
  <c r="BW339" i="164"/>
  <c r="CR62" i="164" s="1"/>
  <c r="BS334" i="164"/>
  <c r="BU333" i="164"/>
  <c r="BS326" i="164"/>
  <c r="BU325" i="164"/>
  <c r="BW320" i="164"/>
  <c r="BS315" i="164"/>
  <c r="BU314" i="164"/>
  <c r="BS307" i="164"/>
  <c r="BU306" i="164"/>
  <c r="BW301" i="164"/>
  <c r="BS296" i="164"/>
  <c r="BU295" i="164"/>
  <c r="BS288" i="164"/>
  <c r="BU286" i="164"/>
  <c r="BW282" i="164"/>
  <c r="BS277" i="164"/>
  <c r="BU276" i="164"/>
  <c r="BS136" i="164"/>
  <c r="BU135" i="164"/>
  <c r="BS134" i="164"/>
  <c r="BS132" i="164"/>
  <c r="BU130" i="164"/>
  <c r="BS129" i="164"/>
  <c r="BS127" i="164"/>
  <c r="BU126" i="164"/>
  <c r="BS124" i="164"/>
  <c r="BS122" i="164"/>
  <c r="BU121" i="164"/>
  <c r="BS120" i="164"/>
  <c r="BS117" i="164"/>
  <c r="BU116" i="164"/>
  <c r="BS115" i="164"/>
  <c r="BW112" i="164"/>
  <c r="CS24" i="164" s="1"/>
  <c r="BW108" i="164"/>
  <c r="CT23" i="164" s="1"/>
  <c r="BW103" i="164"/>
  <c r="CQ23" i="164" s="1"/>
  <c r="BU97" i="164"/>
  <c r="BU87" i="164"/>
  <c r="BW51" i="164"/>
  <c r="CR14" i="164" s="1"/>
  <c r="BS46" i="164"/>
  <c r="BW44" i="164"/>
  <c r="BS42" i="164"/>
  <c r="BW39" i="164"/>
  <c r="CR12" i="164" s="1"/>
  <c r="BS37" i="164"/>
  <c r="BS32" i="164"/>
  <c r="BS27" i="164"/>
  <c r="BS22" i="164"/>
  <c r="BS18" i="164"/>
  <c r="BS13" i="164"/>
  <c r="BW10" i="164"/>
  <c r="BS8" i="164"/>
  <c r="BS104" i="164"/>
  <c r="BU104" i="164"/>
  <c r="BW85" i="164"/>
  <c r="CQ20" i="164" s="1"/>
  <c r="BW82" i="164"/>
  <c r="CS19" i="164" s="1"/>
  <c r="BW68" i="164"/>
  <c r="BW63" i="164"/>
  <c r="CR16" i="164" s="1"/>
  <c r="BW58" i="164"/>
  <c r="CS15" i="164" s="1"/>
  <c r="BW423" i="164"/>
  <c r="BW404" i="164"/>
  <c r="BS391" i="164"/>
  <c r="BS358" i="164"/>
  <c r="BS349" i="164"/>
  <c r="BS344" i="164"/>
  <c r="BS340" i="164"/>
  <c r="BW270" i="164"/>
  <c r="BW265" i="164"/>
  <c r="BW260" i="164"/>
  <c r="BW255" i="164"/>
  <c r="CR48" i="164" s="1"/>
  <c r="BW250" i="164"/>
  <c r="BW246" i="164"/>
  <c r="BW241" i="164"/>
  <c r="BW236" i="164"/>
  <c r="BW231" i="164"/>
  <c r="BW226" i="164"/>
  <c r="BW222" i="164"/>
  <c r="BW217" i="164"/>
  <c r="CQ42" i="164" s="1"/>
  <c r="BW212" i="164"/>
  <c r="BW207" i="164"/>
  <c r="BS112" i="164"/>
  <c r="BU112" i="164"/>
  <c r="BS108" i="164"/>
  <c r="BU108" i="164"/>
  <c r="BS103" i="164"/>
  <c r="BU103" i="164"/>
  <c r="BW97" i="164"/>
  <c r="CQ22" i="164" s="1"/>
  <c r="BW87" i="164"/>
  <c r="CR20" i="164" s="1"/>
  <c r="BW80" i="164"/>
  <c r="BW75" i="164"/>
  <c r="CR18" i="164" s="1"/>
  <c r="BW73" i="164"/>
  <c r="CQ18" i="164" s="1"/>
  <c r="BW66" i="164"/>
  <c r="CT16" i="164" s="1"/>
  <c r="BW61" i="164"/>
  <c r="CQ16" i="164" s="1"/>
  <c r="BW414" i="164"/>
  <c r="BS396" i="164"/>
  <c r="BS386" i="164"/>
  <c r="BS354" i="164"/>
  <c r="BW426" i="164"/>
  <c r="BW416" i="164"/>
  <c r="BW406" i="164"/>
  <c r="BS394" i="164"/>
  <c r="BS367" i="164"/>
  <c r="BS362" i="164"/>
  <c r="BS352" i="164"/>
  <c r="BS348" i="164"/>
  <c r="BU326" i="164"/>
  <c r="BU321" i="164"/>
  <c r="BU316" i="164"/>
  <c r="BU312" i="164"/>
  <c r="BU307" i="164"/>
  <c r="BU302" i="164"/>
  <c r="BU297" i="164"/>
  <c r="BU292" i="164"/>
  <c r="BU288" i="164"/>
  <c r="BU283" i="164"/>
  <c r="BU278" i="164"/>
  <c r="BU273" i="164"/>
  <c r="BW268" i="164"/>
  <c r="BW264" i="164"/>
  <c r="CT49" i="164" s="1"/>
  <c r="BW259" i="164"/>
  <c r="CQ49" i="164" s="1"/>
  <c r="BW254" i="164"/>
  <c r="BW249" i="164"/>
  <c r="BW244" i="164"/>
  <c r="CS46" i="164" s="1"/>
  <c r="BW240" i="164"/>
  <c r="CT45" i="164" s="1"/>
  <c r="BW235" i="164"/>
  <c r="BW230" i="164"/>
  <c r="BW225" i="164"/>
  <c r="CR43" i="164" s="1"/>
  <c r="BW220" i="164"/>
  <c r="BW216" i="164"/>
  <c r="BW211" i="164"/>
  <c r="BW206" i="164"/>
  <c r="BS111" i="164"/>
  <c r="BU111" i="164"/>
  <c r="BS106" i="164"/>
  <c r="BU106" i="164"/>
  <c r="BS102" i="164"/>
  <c r="BU102" i="164"/>
  <c r="BW99" i="164"/>
  <c r="CR22" i="164" s="1"/>
  <c r="BW90" i="164"/>
  <c r="CT20" i="164" s="1"/>
  <c r="BS109" i="164"/>
  <c r="BU109" i="164"/>
  <c r="BW78" i="164"/>
  <c r="CT18" i="164" s="1"/>
  <c r="BW70" i="164"/>
  <c r="CS17" i="164" s="1"/>
  <c r="BS368" i="164"/>
  <c r="BS363" i="164"/>
  <c r="BW340" i="164"/>
  <c r="BU447" i="164"/>
  <c r="BU442" i="164"/>
  <c r="BU438" i="164"/>
  <c r="BU400" i="164"/>
  <c r="BS390" i="164"/>
  <c r="BS357" i="164"/>
  <c r="BS343" i="164"/>
  <c r="BU336" i="164"/>
  <c r="BU331" i="164"/>
  <c r="BU448" i="164"/>
  <c r="BU444" i="164"/>
  <c r="BU439" i="164"/>
  <c r="BU434" i="164"/>
  <c r="BS433" i="164"/>
  <c r="BW428" i="164"/>
  <c r="BU426" i="164"/>
  <c r="BS423" i="164"/>
  <c r="BW418" i="164"/>
  <c r="BU416" i="164"/>
  <c r="BS414" i="164"/>
  <c r="BW409" i="164"/>
  <c r="CQ74" i="164" s="1"/>
  <c r="BU406" i="164"/>
  <c r="BS404" i="164"/>
  <c r="BW399" i="164"/>
  <c r="BS398" i="164"/>
  <c r="BU396" i="164"/>
  <c r="BS393" i="164"/>
  <c r="BU391" i="164"/>
  <c r="BS388" i="164"/>
  <c r="BU386" i="164"/>
  <c r="BU381" i="164"/>
  <c r="BU376" i="164"/>
  <c r="BU373" i="164"/>
  <c r="BU368" i="164"/>
  <c r="BS366" i="164"/>
  <c r="BU363" i="164"/>
  <c r="BS361" i="164"/>
  <c r="BU358" i="164"/>
  <c r="BS356" i="164"/>
  <c r="BU354" i="164"/>
  <c r="BS351" i="164"/>
  <c r="BU349" i="164"/>
  <c r="BS346" i="164"/>
  <c r="BU344" i="164"/>
  <c r="BS342" i="164"/>
  <c r="BU340" i="164"/>
  <c r="BU337" i="164"/>
  <c r="BU332" i="164"/>
  <c r="BU327" i="164"/>
  <c r="BU322" i="164"/>
  <c r="BU313" i="164"/>
  <c r="BU308" i="164"/>
  <c r="BU303" i="164"/>
  <c r="BU298" i="164"/>
  <c r="BU294" i="164"/>
  <c r="BU289" i="164"/>
  <c r="BU284" i="164"/>
  <c r="BU279" i="164"/>
  <c r="BU274" i="164"/>
  <c r="BU268" i="164"/>
  <c r="BW267" i="164"/>
  <c r="CR50" i="164" s="1"/>
  <c r="BU264" i="164"/>
  <c r="BW262" i="164"/>
  <c r="BU259" i="164"/>
  <c r="BW258" i="164"/>
  <c r="CT48" i="164" s="1"/>
  <c r="BU254" i="164"/>
  <c r="BW253" i="164"/>
  <c r="BU249" i="164"/>
  <c r="BW248" i="164"/>
  <c r="BU244" i="164"/>
  <c r="BW243" i="164"/>
  <c r="BU240" i="164"/>
  <c r="BW238" i="164"/>
  <c r="BU235" i="164"/>
  <c r="BW234" i="164"/>
  <c r="BU230" i="164"/>
  <c r="BW229" i="164"/>
  <c r="CQ44" i="164" s="1"/>
  <c r="BW224" i="164"/>
  <c r="BS222" i="164"/>
  <c r="BW219" i="164"/>
  <c r="CR42" i="164" s="1"/>
  <c r="BS217" i="164"/>
  <c r="BW214" i="164"/>
  <c r="BU114" i="164"/>
  <c r="BS110" i="164"/>
  <c r="BU110" i="164"/>
  <c r="BS105" i="164"/>
  <c r="BU105" i="164"/>
  <c r="BS100" i="164"/>
  <c r="BU100" i="164"/>
  <c r="BW92" i="164"/>
  <c r="BS212" i="164"/>
  <c r="BU211" i="164"/>
  <c r="BW210" i="164"/>
  <c r="CT40" i="164" s="1"/>
  <c r="BS207" i="164"/>
  <c r="BU206" i="164"/>
  <c r="BW205" i="164"/>
  <c r="BS202" i="164"/>
  <c r="BU201" i="164"/>
  <c r="BW200" i="164"/>
  <c r="BS198" i="164"/>
  <c r="BU196" i="164"/>
  <c r="BW195" i="164"/>
  <c r="CR38" i="164" s="1"/>
  <c r="BS193" i="164"/>
  <c r="BU192" i="164"/>
  <c r="BW190" i="164"/>
  <c r="CS37" i="164" s="1"/>
  <c r="BU187" i="164"/>
  <c r="BW186" i="164"/>
  <c r="CT36" i="164" s="1"/>
  <c r="BU182" i="164"/>
  <c r="BW181" i="164"/>
  <c r="CQ36" i="164" s="1"/>
  <c r="BU177" i="164"/>
  <c r="BW176" i="164"/>
  <c r="BU172" i="164"/>
  <c r="BW171" i="164"/>
  <c r="CR34" i="164" s="1"/>
  <c r="BU168" i="164"/>
  <c r="BW166" i="164"/>
  <c r="CS33" i="164" s="1"/>
  <c r="BU163" i="164"/>
  <c r="BW162" i="164"/>
  <c r="BU158" i="164"/>
  <c r="BW157" i="164"/>
  <c r="BU153" i="164"/>
  <c r="BW152" i="164"/>
  <c r="BS150" i="164"/>
  <c r="BW147" i="164"/>
  <c r="CR30" i="164" s="1"/>
  <c r="BS145" i="164"/>
  <c r="BW142" i="164"/>
  <c r="CS29" i="164" s="1"/>
  <c r="BU139" i="164"/>
  <c r="BU133" i="164"/>
  <c r="BU128" i="164"/>
  <c r="BU123" i="164"/>
  <c r="BU118" i="164"/>
  <c r="BS98" i="164"/>
  <c r="BS96" i="164"/>
  <c r="BS93" i="164"/>
  <c r="BS91" i="164"/>
  <c r="BS88" i="164"/>
  <c r="BS86" i="164"/>
  <c r="BS84" i="164"/>
  <c r="BS81" i="164"/>
  <c r="BS79" i="164"/>
  <c r="BS76" i="164"/>
  <c r="BS74" i="164"/>
  <c r="BS72" i="164"/>
  <c r="BS69" i="164"/>
  <c r="BS67" i="164"/>
  <c r="BS64" i="164"/>
  <c r="BS62" i="164"/>
  <c r="BS60" i="164"/>
  <c r="BS54" i="164"/>
  <c r="BU54" i="164"/>
  <c r="BU204" i="164"/>
  <c r="BW202" i="164"/>
  <c r="CS39" i="164" s="1"/>
  <c r="BS200" i="164"/>
  <c r="BU199" i="164"/>
  <c r="BW198" i="164"/>
  <c r="CT38" i="164" s="1"/>
  <c r="BS195" i="164"/>
  <c r="BU194" i="164"/>
  <c r="BW193" i="164"/>
  <c r="CQ38" i="164" s="1"/>
  <c r="BS190" i="164"/>
  <c r="BU189" i="164"/>
  <c r="BW188" i="164"/>
  <c r="BU184" i="164"/>
  <c r="BW183" i="164"/>
  <c r="CR36" i="164" s="1"/>
  <c r="BU180" i="164"/>
  <c r="BW178" i="164"/>
  <c r="CS35" i="164" s="1"/>
  <c r="BU175" i="164"/>
  <c r="BW174" i="164"/>
  <c r="CT34" i="164" s="1"/>
  <c r="BU170" i="164"/>
  <c r="BW169" i="164"/>
  <c r="CQ34" i="164" s="1"/>
  <c r="BU165" i="164"/>
  <c r="BW164" i="164"/>
  <c r="BU160" i="164"/>
  <c r="BW159" i="164"/>
  <c r="BU156" i="164"/>
  <c r="BW154" i="164"/>
  <c r="CS31" i="164" s="1"/>
  <c r="BS152" i="164"/>
  <c r="BW150" i="164"/>
  <c r="CT30" i="164" s="1"/>
  <c r="BS147" i="164"/>
  <c r="BW145" i="164"/>
  <c r="CQ30" i="164" s="1"/>
  <c r="BS142" i="164"/>
  <c r="BW140" i="164"/>
  <c r="BS139" i="164"/>
  <c r="BS99" i="164"/>
  <c r="BS97" i="164"/>
  <c r="BS94" i="164"/>
  <c r="BS92" i="164"/>
  <c r="BS90" i="164"/>
  <c r="BS87" i="164"/>
  <c r="BS85" i="164"/>
  <c r="BS82" i="164"/>
  <c r="BS80" i="164"/>
  <c r="BS78" i="164"/>
  <c r="BS75" i="164"/>
  <c r="BS73" i="164"/>
  <c r="BS70" i="164"/>
  <c r="BS68" i="164"/>
  <c r="BS66" i="164"/>
  <c r="BS63" i="164"/>
  <c r="BS61" i="164"/>
  <c r="BS58" i="164"/>
  <c r="BS56" i="164"/>
  <c r="BU56" i="164"/>
  <c r="BU49" i="164"/>
  <c r="BU43" i="164"/>
  <c r="BU38" i="164"/>
  <c r="BU33" i="164"/>
  <c r="BU28" i="164"/>
  <c r="BU24" i="164"/>
  <c r="BU19" i="164"/>
  <c r="BU14" i="164"/>
  <c r="BU9" i="164"/>
  <c r="BS52" i="164"/>
  <c r="BS50" i="164"/>
  <c r="BS48" i="164"/>
  <c r="BU46" i="164"/>
  <c r="BU42" i="164"/>
  <c r="BU37" i="164"/>
  <c r="BU32" i="164"/>
  <c r="BU27" i="164"/>
  <c r="BU22" i="164"/>
  <c r="BU18" i="164"/>
  <c r="BU13" i="164"/>
  <c r="BU8" i="164"/>
  <c r="BU45" i="164"/>
  <c r="BU40" i="164"/>
  <c r="BU36" i="164"/>
  <c r="BU31" i="164"/>
  <c r="BU26" i="164"/>
  <c r="BU21" i="164"/>
  <c r="BU16" i="164"/>
  <c r="BU12" i="164"/>
  <c r="BU7" i="164"/>
  <c r="R9" i="142"/>
  <c r="R8" i="142"/>
  <c r="BS432" i="164"/>
  <c r="BS429" i="164"/>
  <c r="BS427" i="164"/>
  <c r="BS424" i="164"/>
  <c r="BS422" i="164"/>
  <c r="BS420" i="164"/>
  <c r="BS417" i="164"/>
  <c r="BS415" i="164"/>
  <c r="BS412" i="164"/>
  <c r="BS410" i="164"/>
  <c r="BS408" i="164"/>
  <c r="BS405" i="164"/>
  <c r="BS403" i="164"/>
  <c r="BW398" i="164"/>
  <c r="BW397" i="164"/>
  <c r="CQ72" i="164" s="1"/>
  <c r="BW396" i="164"/>
  <c r="CT71" i="164" s="1"/>
  <c r="BW394" i="164"/>
  <c r="BW393" i="164"/>
  <c r="BW392" i="164"/>
  <c r="BW391" i="164"/>
  <c r="CQ71" i="164" s="1"/>
  <c r="BW390" i="164"/>
  <c r="BW388" i="164"/>
  <c r="BW387" i="164"/>
  <c r="CR70" i="164" s="1"/>
  <c r="BW386" i="164"/>
  <c r="BS384" i="164"/>
  <c r="BW384" i="164"/>
  <c r="CT69" i="164" s="1"/>
  <c r="BS381" i="164"/>
  <c r="BW381" i="164"/>
  <c r="CR69" i="164" s="1"/>
  <c r="BS379" i="164"/>
  <c r="BW379" i="164"/>
  <c r="CQ69" i="164" s="1"/>
  <c r="BS376" i="164"/>
  <c r="BW376" i="164"/>
  <c r="BS374" i="164"/>
  <c r="BW374" i="164"/>
  <c r="BS372" i="164"/>
  <c r="BW372" i="164"/>
  <c r="CT67" i="164" s="1"/>
  <c r="BS385" i="164"/>
  <c r="BW385" i="164"/>
  <c r="BS382" i="164"/>
  <c r="BW382" i="164"/>
  <c r="BS380" i="164"/>
  <c r="BW380" i="164"/>
  <c r="BS378" i="164"/>
  <c r="BW378" i="164"/>
  <c r="CT68" i="164" s="1"/>
  <c r="BS375" i="164"/>
  <c r="BW375" i="164"/>
  <c r="BS373" i="164"/>
  <c r="BW373" i="164"/>
  <c r="CQ68" i="164" s="1"/>
  <c r="BS370" i="164"/>
  <c r="BW370" i="164"/>
  <c r="BW369" i="164"/>
  <c r="CR67" i="164" s="1"/>
  <c r="BW368" i="164"/>
  <c r="BW367" i="164"/>
  <c r="BW366" i="164"/>
  <c r="BW364" i="164"/>
  <c r="BW363" i="164"/>
  <c r="CR66" i="164" s="1"/>
  <c r="BW362" i="164"/>
  <c r="BW361" i="164"/>
  <c r="BW360" i="164"/>
  <c r="CT65" i="164" s="1"/>
  <c r="BW358" i="164"/>
  <c r="BW357" i="164"/>
  <c r="BW356" i="164"/>
  <c r="BW355" i="164"/>
  <c r="CQ65" i="164" s="1"/>
  <c r="BW354" i="164"/>
  <c r="CT64" i="164" s="1"/>
  <c r="BW352" i="164"/>
  <c r="BW351" i="164"/>
  <c r="BW350" i="164"/>
  <c r="BW349" i="164"/>
  <c r="CQ64" i="164" s="1"/>
  <c r="BW348" i="164"/>
  <c r="BW346" i="164"/>
  <c r="BW345" i="164"/>
  <c r="CR63" i="164" s="1"/>
  <c r="BW344" i="164"/>
  <c r="BW343" i="164"/>
  <c r="BW342" i="164"/>
  <c r="BS268" i="164"/>
  <c r="BS266" i="164"/>
  <c r="BS264" i="164"/>
  <c r="BS261" i="164"/>
  <c r="BS259" i="164"/>
  <c r="BS256" i="164"/>
  <c r="BS254" i="164"/>
  <c r="BS252" i="164"/>
  <c r="BS249" i="164"/>
  <c r="BS247" i="164"/>
  <c r="BS244" i="164"/>
  <c r="BS242" i="164"/>
  <c r="BS240" i="164"/>
  <c r="BS237" i="164"/>
  <c r="BS235" i="164"/>
  <c r="BS232" i="164"/>
  <c r="BS230" i="164"/>
  <c r="BS228" i="164"/>
  <c r="BU223" i="164"/>
  <c r="BU218" i="164"/>
  <c r="BU222" i="164"/>
  <c r="BU217" i="164"/>
  <c r="BS270" i="164"/>
  <c r="BS267" i="164"/>
  <c r="BS265" i="164"/>
  <c r="BS262" i="164"/>
  <c r="BS260" i="164"/>
  <c r="BS258" i="164"/>
  <c r="BS255" i="164"/>
  <c r="BS253" i="164"/>
  <c r="BS250" i="164"/>
  <c r="BS248" i="164"/>
  <c r="BS246" i="164"/>
  <c r="BS243" i="164"/>
  <c r="BS241" i="164"/>
  <c r="BS238" i="164"/>
  <c r="BS236" i="164"/>
  <c r="BS234" i="164"/>
  <c r="BS231" i="164"/>
  <c r="BS229" i="164"/>
  <c r="BS226" i="164"/>
  <c r="BU225" i="164"/>
  <c r="BU220" i="164"/>
  <c r="BU216" i="164"/>
  <c r="BS188" i="164"/>
  <c r="BS186" i="164"/>
  <c r="BS183" i="164"/>
  <c r="BS181" i="164"/>
  <c r="BS178" i="164"/>
  <c r="BS176" i="164"/>
  <c r="BS174" i="164"/>
  <c r="BS171" i="164"/>
  <c r="BS169" i="164"/>
  <c r="BS166" i="164"/>
  <c r="BS164" i="164"/>
  <c r="BS162" i="164"/>
  <c r="BS159" i="164"/>
  <c r="BS157" i="164"/>
  <c r="BS154" i="164"/>
  <c r="BU151" i="164"/>
  <c r="BU146" i="164"/>
  <c r="BU141" i="164"/>
  <c r="BS187" i="164"/>
  <c r="BS184" i="164"/>
  <c r="BS182" i="164"/>
  <c r="BS180" i="164"/>
  <c r="BS177" i="164"/>
  <c r="BS175" i="164"/>
  <c r="BS172" i="164"/>
  <c r="BS170" i="164"/>
  <c r="BS168" i="164"/>
  <c r="BS165" i="164"/>
  <c r="BS163" i="164"/>
  <c r="BS160" i="164"/>
  <c r="BS158" i="164"/>
  <c r="BS156" i="164"/>
  <c r="BS153" i="164"/>
  <c r="BU148" i="164"/>
  <c r="BU144" i="164"/>
  <c r="BW139" i="164"/>
  <c r="CQ29" i="164" s="1"/>
  <c r="BW138" i="164"/>
  <c r="CT28" i="164" s="1"/>
  <c r="BY24" i="164"/>
  <c r="BY10" i="164"/>
  <c r="G456" i="164"/>
  <c r="H456" i="164"/>
  <c r="I456" i="164"/>
  <c r="J456" i="164"/>
  <c r="K456" i="164"/>
  <c r="L456" i="164"/>
  <c r="M456" i="164"/>
  <c r="N456" i="164"/>
  <c r="O456" i="164"/>
  <c r="P456" i="164"/>
  <c r="Q456" i="164"/>
  <c r="R456" i="164"/>
  <c r="S456" i="164"/>
  <c r="T456" i="164"/>
  <c r="U456" i="164"/>
  <c r="V456" i="164"/>
  <c r="W456" i="164"/>
  <c r="X456" i="164"/>
  <c r="Y456" i="164"/>
  <c r="Z456" i="164"/>
  <c r="AA456" i="164"/>
  <c r="AB456" i="164"/>
  <c r="AC456" i="164"/>
  <c r="AD456" i="164"/>
  <c r="AE456" i="164"/>
  <c r="AF456" i="164"/>
  <c r="AG456" i="164"/>
  <c r="AH456" i="164"/>
  <c r="AI456" i="164"/>
  <c r="AJ456" i="164"/>
  <c r="AK456" i="164"/>
  <c r="AL456" i="164"/>
  <c r="AM456" i="164"/>
  <c r="AN456" i="164"/>
  <c r="AO456" i="164"/>
  <c r="AP456" i="164"/>
  <c r="AQ456" i="164"/>
  <c r="AR456" i="164"/>
  <c r="AS456" i="164"/>
  <c r="AT456" i="164"/>
  <c r="AU456" i="164"/>
  <c r="AV456" i="164"/>
  <c r="AW456" i="164"/>
  <c r="AX456" i="164"/>
  <c r="AY456" i="164"/>
  <c r="AZ456" i="164"/>
  <c r="BA456" i="164"/>
  <c r="BB456" i="164"/>
  <c r="BC456" i="164"/>
  <c r="BD456" i="164"/>
  <c r="BE456" i="164"/>
  <c r="BF456" i="164"/>
  <c r="BG456" i="164"/>
  <c r="BH456" i="164"/>
  <c r="BI456" i="164"/>
  <c r="BJ456" i="164"/>
  <c r="BK456" i="164"/>
  <c r="BL456" i="164"/>
  <c r="BM456" i="164"/>
  <c r="BN456" i="164"/>
  <c r="BO456" i="164"/>
  <c r="BP456" i="164"/>
  <c r="BQ456" i="164"/>
  <c r="BR456" i="164"/>
  <c r="BS456" i="164"/>
  <c r="BT456" i="164"/>
  <c r="BU456" i="164"/>
  <c r="BV456" i="164"/>
  <c r="BW456" i="164"/>
  <c r="BX456" i="164"/>
  <c r="BY456" i="164"/>
  <c r="G454" i="164"/>
  <c r="H454" i="164"/>
  <c r="I454" i="164"/>
  <c r="J454" i="164"/>
  <c r="K454" i="164"/>
  <c r="L454" i="164"/>
  <c r="M454" i="164"/>
  <c r="N454" i="164"/>
  <c r="O454" i="164"/>
  <c r="P454" i="164"/>
  <c r="Q454" i="164"/>
  <c r="R454" i="164"/>
  <c r="S454" i="164"/>
  <c r="T454" i="164"/>
  <c r="U454" i="164"/>
  <c r="V454" i="164"/>
  <c r="W454" i="164"/>
  <c r="X454" i="164"/>
  <c r="Y454" i="164"/>
  <c r="Z454" i="164"/>
  <c r="AA454" i="164"/>
  <c r="AB454" i="164"/>
  <c r="AC454" i="164"/>
  <c r="AD454" i="164"/>
  <c r="AE454" i="164"/>
  <c r="AF454" i="164"/>
  <c r="AG454" i="164"/>
  <c r="AH454" i="164"/>
  <c r="AI454" i="164"/>
  <c r="AJ454" i="164"/>
  <c r="AK454" i="164"/>
  <c r="AL454" i="164"/>
  <c r="AM454" i="164"/>
  <c r="AN454" i="164"/>
  <c r="AO454" i="164"/>
  <c r="AP454" i="164"/>
  <c r="AQ454" i="164"/>
  <c r="AR454" i="164"/>
  <c r="AS454" i="164"/>
  <c r="AT454" i="164"/>
  <c r="AU454" i="164"/>
  <c r="AV454" i="164"/>
  <c r="AW454" i="164"/>
  <c r="AX454" i="164"/>
  <c r="AY454" i="164"/>
  <c r="AZ454" i="164"/>
  <c r="BA454" i="164"/>
  <c r="BB454" i="164"/>
  <c r="BC454" i="164"/>
  <c r="BD454" i="164"/>
  <c r="BE454" i="164"/>
  <c r="BF454" i="164"/>
  <c r="BG454" i="164"/>
  <c r="BH454" i="164"/>
  <c r="BI454" i="164"/>
  <c r="BJ454" i="164"/>
  <c r="BK454" i="164"/>
  <c r="BL454" i="164"/>
  <c r="BM454" i="164"/>
  <c r="BN454" i="164"/>
  <c r="BO454" i="164"/>
  <c r="BP454" i="164"/>
  <c r="BQ454" i="164"/>
  <c r="BR454" i="164"/>
  <c r="BS454" i="164"/>
  <c r="BT454" i="164"/>
  <c r="BU454" i="164"/>
  <c r="BV454" i="164"/>
  <c r="BW454" i="164"/>
  <c r="BX454" i="164"/>
  <c r="BY454" i="164"/>
  <c r="G453" i="164"/>
  <c r="H453" i="164"/>
  <c r="I453" i="164"/>
  <c r="J453" i="164"/>
  <c r="K453" i="164"/>
  <c r="L453" i="164"/>
  <c r="M453" i="164"/>
  <c r="N453" i="164"/>
  <c r="O453" i="164"/>
  <c r="P453" i="164"/>
  <c r="Q453" i="164"/>
  <c r="R453" i="164"/>
  <c r="S453" i="164"/>
  <c r="T453" i="164"/>
  <c r="U453" i="164"/>
  <c r="V453" i="164"/>
  <c r="W453" i="164"/>
  <c r="X453" i="164"/>
  <c r="Y453" i="164"/>
  <c r="Z453" i="164"/>
  <c r="AA453" i="164"/>
  <c r="AB453" i="164"/>
  <c r="AC453" i="164"/>
  <c r="AD453" i="164"/>
  <c r="AE453" i="164"/>
  <c r="AF453" i="164"/>
  <c r="AG453" i="164"/>
  <c r="AH453" i="164"/>
  <c r="AI453" i="164"/>
  <c r="AJ453" i="164"/>
  <c r="AK453" i="164"/>
  <c r="AL453" i="164"/>
  <c r="AM453" i="164"/>
  <c r="AN453" i="164"/>
  <c r="AO453" i="164"/>
  <c r="AP453" i="164"/>
  <c r="AQ453" i="164"/>
  <c r="AR453" i="164"/>
  <c r="AS453" i="164"/>
  <c r="AT453" i="164"/>
  <c r="AU453" i="164"/>
  <c r="AV453" i="164"/>
  <c r="AW453" i="164"/>
  <c r="AX453" i="164"/>
  <c r="AY453" i="164"/>
  <c r="AZ453" i="164"/>
  <c r="BA453" i="164"/>
  <c r="BB453" i="164"/>
  <c r="BC453" i="164"/>
  <c r="BD453" i="164"/>
  <c r="BE453" i="164"/>
  <c r="BF453" i="164"/>
  <c r="BG453" i="164"/>
  <c r="BH453" i="164"/>
  <c r="BI453" i="164"/>
  <c r="BJ453" i="164"/>
  <c r="BK453" i="164"/>
  <c r="BL453" i="164"/>
  <c r="BM453" i="164"/>
  <c r="BN453" i="164"/>
  <c r="BO453" i="164"/>
  <c r="BP453" i="164"/>
  <c r="BQ453" i="164"/>
  <c r="BR453" i="164"/>
  <c r="BS453" i="164"/>
  <c r="BT453" i="164"/>
  <c r="BU453" i="164"/>
  <c r="BV453" i="164"/>
  <c r="BW453" i="164"/>
  <c r="BX453" i="164"/>
  <c r="BY453" i="164"/>
  <c r="F453" i="164"/>
  <c r="F454" i="164"/>
  <c r="F456" i="164"/>
  <c r="G452" i="164"/>
  <c r="H452" i="164"/>
  <c r="I452" i="164"/>
  <c r="J452" i="164"/>
  <c r="K452" i="164"/>
  <c r="L452" i="164"/>
  <c r="M452" i="164"/>
  <c r="N452" i="164"/>
  <c r="O452" i="164"/>
  <c r="P452" i="164"/>
  <c r="Q452" i="164"/>
  <c r="R452" i="164"/>
  <c r="S452" i="164"/>
  <c r="T452" i="164"/>
  <c r="U452" i="164"/>
  <c r="V452" i="164"/>
  <c r="W452" i="164"/>
  <c r="X452" i="164"/>
  <c r="Y452" i="164"/>
  <c r="Z452" i="164"/>
  <c r="AA452" i="164"/>
  <c r="AB452" i="164"/>
  <c r="AC452" i="164"/>
  <c r="AD452" i="164"/>
  <c r="AE452" i="164"/>
  <c r="AF452" i="164"/>
  <c r="AG452" i="164"/>
  <c r="AH452" i="164"/>
  <c r="AI452" i="164"/>
  <c r="AJ452" i="164"/>
  <c r="AK452" i="164"/>
  <c r="AL452" i="164"/>
  <c r="AM452" i="164"/>
  <c r="AN452" i="164"/>
  <c r="AO452" i="164"/>
  <c r="AP452" i="164"/>
  <c r="AQ452" i="164"/>
  <c r="AR452" i="164"/>
  <c r="AS452" i="164"/>
  <c r="AT452" i="164"/>
  <c r="AU452" i="164"/>
  <c r="AV452" i="164"/>
  <c r="AW452" i="164"/>
  <c r="AX452" i="164"/>
  <c r="AY452" i="164"/>
  <c r="AZ452" i="164"/>
  <c r="BA452" i="164"/>
  <c r="BB452" i="164"/>
  <c r="BC452" i="164"/>
  <c r="BD452" i="164"/>
  <c r="BE452" i="164"/>
  <c r="BF452" i="164"/>
  <c r="BG452" i="164"/>
  <c r="BH452" i="164"/>
  <c r="BI452" i="164"/>
  <c r="BJ452" i="164"/>
  <c r="BK452" i="164"/>
  <c r="BL452" i="164"/>
  <c r="BM452" i="164"/>
  <c r="BN452" i="164"/>
  <c r="BO452" i="164"/>
  <c r="BP452" i="164"/>
  <c r="BQ452" i="164"/>
  <c r="BR452" i="164"/>
  <c r="BS452" i="164"/>
  <c r="BT452" i="164"/>
  <c r="BU452" i="164"/>
  <c r="BV452" i="164"/>
  <c r="BW452" i="164"/>
  <c r="BX452" i="164"/>
  <c r="BY452" i="164"/>
  <c r="F452" i="164"/>
  <c r="G451" i="164"/>
  <c r="H451" i="164"/>
  <c r="I451" i="164"/>
  <c r="J451" i="164"/>
  <c r="K451" i="164"/>
  <c r="L451" i="164"/>
  <c r="M451" i="164"/>
  <c r="N451" i="164"/>
  <c r="O451" i="164"/>
  <c r="P451" i="164"/>
  <c r="Q451" i="164"/>
  <c r="R451" i="164"/>
  <c r="S451" i="164"/>
  <c r="T451" i="164"/>
  <c r="U451" i="164"/>
  <c r="V451" i="164"/>
  <c r="W451" i="164"/>
  <c r="X451" i="164"/>
  <c r="Y451" i="164"/>
  <c r="Z451" i="164"/>
  <c r="AA451" i="164"/>
  <c r="AB451" i="164"/>
  <c r="AC451" i="164"/>
  <c r="AD451" i="164"/>
  <c r="AE451" i="164"/>
  <c r="AF451" i="164"/>
  <c r="AG451" i="164"/>
  <c r="AH451" i="164"/>
  <c r="AI451" i="164"/>
  <c r="AJ451" i="164"/>
  <c r="AK451" i="164"/>
  <c r="AL451" i="164"/>
  <c r="AM451" i="164"/>
  <c r="AN451" i="164"/>
  <c r="AO451" i="164"/>
  <c r="AP451" i="164"/>
  <c r="AQ451" i="164"/>
  <c r="AR451" i="164"/>
  <c r="AS451" i="164"/>
  <c r="AT451" i="164"/>
  <c r="AU451" i="164"/>
  <c r="AV451" i="164"/>
  <c r="AW451" i="164"/>
  <c r="AX451" i="164"/>
  <c r="AY451" i="164"/>
  <c r="AZ451" i="164"/>
  <c r="BA451" i="164"/>
  <c r="BB451" i="164"/>
  <c r="BC451" i="164"/>
  <c r="BD451" i="164"/>
  <c r="BE451" i="164"/>
  <c r="BF451" i="164"/>
  <c r="BG451" i="164"/>
  <c r="BH451" i="164"/>
  <c r="BI451" i="164"/>
  <c r="BJ451" i="164"/>
  <c r="BK451" i="164"/>
  <c r="BL451" i="164"/>
  <c r="BM451" i="164"/>
  <c r="BN451" i="164"/>
  <c r="BO451" i="164"/>
  <c r="BP451" i="164"/>
  <c r="BQ451" i="164"/>
  <c r="BR451" i="164"/>
  <c r="BS451" i="164"/>
  <c r="BT451" i="164"/>
  <c r="BU451" i="164"/>
  <c r="BV451" i="164"/>
  <c r="BW451" i="164"/>
  <c r="BX451" i="164"/>
  <c r="BY451" i="164"/>
  <c r="F451" i="164"/>
  <c r="BY450" i="164"/>
  <c r="BY447" i="164"/>
  <c r="BY445" i="164"/>
  <c r="BY444" i="164"/>
  <c r="BY439" i="164"/>
  <c r="BY423" i="164"/>
  <c r="BY420" i="164"/>
  <c r="BY418" i="164"/>
  <c r="BY416" i="164"/>
  <c r="BY414" i="164"/>
  <c r="BY412" i="164"/>
  <c r="BY411" i="164"/>
  <c r="BY410" i="164"/>
  <c r="BY409" i="164"/>
  <c r="BY408" i="164"/>
  <c r="BY406" i="164"/>
  <c r="BY405" i="164"/>
  <c r="BY404" i="164"/>
  <c r="BY403" i="164"/>
  <c r="BY400" i="164"/>
  <c r="BY399" i="164"/>
  <c r="BY398" i="164"/>
  <c r="BY397" i="164"/>
  <c r="BY396" i="164"/>
  <c r="BY394" i="164"/>
  <c r="BY392" i="164"/>
  <c r="BY391" i="164"/>
  <c r="BY390" i="164"/>
  <c r="BY386" i="164"/>
  <c r="BY385" i="164"/>
  <c r="BY384" i="164"/>
  <c r="BY382" i="164"/>
  <c r="BY381" i="164"/>
  <c r="BY380" i="164"/>
  <c r="BY379" i="164"/>
  <c r="BY376" i="164"/>
  <c r="BY375" i="164"/>
  <c r="BY374" i="164"/>
  <c r="BY372" i="164"/>
  <c r="BY370" i="164"/>
  <c r="BY367" i="164"/>
  <c r="BY366" i="164"/>
  <c r="BY364" i="164"/>
  <c r="BY362" i="164"/>
  <c r="BY361" i="164"/>
  <c r="BY360" i="164"/>
  <c r="BY358" i="164"/>
  <c r="BY357" i="164"/>
  <c r="BY356" i="164"/>
  <c r="BY355" i="164"/>
  <c r="BY352" i="164"/>
  <c r="BY350" i="164"/>
  <c r="BY349" i="164"/>
  <c r="BY346" i="164"/>
  <c r="BY345" i="164"/>
  <c r="BY343" i="164"/>
  <c r="BY340" i="164"/>
  <c r="BY339" i="164"/>
  <c r="BY337" i="164"/>
  <c r="BY336" i="164"/>
  <c r="BY333" i="164"/>
  <c r="BY331" i="164"/>
  <c r="BY330" i="164"/>
  <c r="BY325" i="164"/>
  <c r="BY321" i="164"/>
  <c r="BY319" i="164"/>
  <c r="BY314" i="164"/>
  <c r="BY312" i="164"/>
  <c r="BY310" i="164"/>
  <c r="BY309" i="164"/>
  <c r="BY307" i="164"/>
  <c r="BY306" i="164"/>
  <c r="BY304" i="164"/>
  <c r="BY303" i="164"/>
  <c r="BY301" i="164"/>
  <c r="BY297" i="164"/>
  <c r="BY295" i="164"/>
  <c r="BY292" i="164"/>
  <c r="BY290" i="164"/>
  <c r="BY288" i="164"/>
  <c r="BY285" i="164"/>
  <c r="BY278" i="164"/>
  <c r="BY276" i="164"/>
  <c r="BY273" i="164"/>
  <c r="BY271" i="164"/>
  <c r="BY268" i="164"/>
  <c r="BY266" i="164"/>
  <c r="BY261" i="164"/>
  <c r="BY250" i="164"/>
  <c r="BY249" i="164"/>
  <c r="BY244" i="164"/>
  <c r="BY241" i="164"/>
  <c r="BY240" i="164"/>
  <c r="BY231" i="164"/>
  <c r="BY230" i="164"/>
  <c r="BY225" i="164"/>
  <c r="BY222" i="164"/>
  <c r="BY220" i="164"/>
  <c r="BY158" i="164"/>
  <c r="BY157" i="164"/>
  <c r="BY156" i="164"/>
  <c r="BY154" i="164"/>
  <c r="BY153" i="164"/>
  <c r="BY151" i="164"/>
  <c r="BY148" i="164"/>
  <c r="BY147" i="164"/>
  <c r="BY146" i="164"/>
  <c r="BY145" i="164"/>
  <c r="BY144" i="164"/>
  <c r="BY141" i="164"/>
  <c r="BY139" i="164"/>
  <c r="BY138" i="164"/>
  <c r="BY136" i="164"/>
  <c r="BY135" i="164"/>
  <c r="BY134" i="164"/>
  <c r="BY132" i="164"/>
  <c r="BY129" i="164"/>
  <c r="BY128" i="164"/>
  <c r="BY127" i="164"/>
  <c r="BY126" i="164"/>
  <c r="BY124" i="164"/>
  <c r="BY122" i="164"/>
  <c r="BY117" i="164"/>
  <c r="BY116" i="164"/>
  <c r="BY112" i="164"/>
  <c r="BY108" i="164"/>
  <c r="BY106" i="164"/>
  <c r="BY103" i="164"/>
  <c r="BY98" i="164"/>
  <c r="BY97" i="164"/>
  <c r="BY93" i="164"/>
  <c r="BY88" i="164"/>
  <c r="BY87" i="164"/>
  <c r="BY84" i="164"/>
  <c r="BY79" i="164"/>
  <c r="BY78" i="164"/>
  <c r="BY74" i="164"/>
  <c r="BY72" i="164"/>
  <c r="BY70" i="164"/>
  <c r="BY66" i="164"/>
  <c r="BY64" i="164"/>
  <c r="BY60" i="164"/>
  <c r="BY55" i="164"/>
  <c r="BY51" i="164"/>
  <c r="BY48" i="164"/>
  <c r="BY46" i="164"/>
  <c r="BY45" i="164"/>
  <c r="BY40" i="164"/>
  <c r="BY33" i="164"/>
  <c r="BY32" i="164"/>
  <c r="BY28" i="164"/>
  <c r="BY27" i="164"/>
  <c r="BY21" i="164"/>
  <c r="BY16" i="164"/>
  <c r="BY15" i="164"/>
  <c r="BY14" i="164"/>
  <c r="BY13" i="164"/>
  <c r="CR32" i="164" l="1"/>
  <c r="CQ7" i="164"/>
  <c r="DQ7" i="164" s="1"/>
  <c r="DS7" i="164" s="1"/>
  <c r="CR7" i="164"/>
  <c r="CS7" i="164"/>
  <c r="EI7" i="164" s="1"/>
  <c r="EK7" i="164" s="1"/>
  <c r="CT7" i="164"/>
  <c r="ER7" i="164" s="1"/>
  <c r="ET7" i="164" s="1"/>
  <c r="CR81" i="164"/>
  <c r="DZ50" i="164" s="1"/>
  <c r="EB50" i="164" s="1"/>
  <c r="CL451" i="164"/>
  <c r="CY81" i="164" s="1"/>
  <c r="DW50" i="164" s="1"/>
  <c r="CL452" i="164"/>
  <c r="CL456" i="164"/>
  <c r="DB81" i="164" s="1"/>
  <c r="EX50" i="164" s="1"/>
  <c r="CL454" i="164"/>
  <c r="DA81" i="164" s="1"/>
  <c r="EO50" i="164" s="1"/>
  <c r="CL453" i="164"/>
  <c r="CZ81" i="164" s="1"/>
  <c r="EF50" i="164" s="1"/>
  <c r="CL7" i="164"/>
  <c r="CK7" i="164"/>
  <c r="CU7" i="164" s="1"/>
  <c r="CR64" i="164"/>
  <c r="DZ33" i="164" s="1"/>
  <c r="EB33" i="164" s="1"/>
  <c r="CQ66" i="164"/>
  <c r="DQ35" i="164" s="1"/>
  <c r="DS35" i="164" s="1"/>
  <c r="CS67" i="164"/>
  <c r="EI36" i="164" s="1"/>
  <c r="EK36" i="164" s="1"/>
  <c r="CQ70" i="164"/>
  <c r="DQ39" i="164" s="1"/>
  <c r="DS39" i="164" s="1"/>
  <c r="CS70" i="164"/>
  <c r="EI39" i="164" s="1"/>
  <c r="EK39" i="164" s="1"/>
  <c r="CQ32" i="164"/>
  <c r="DQ8" i="164" s="1"/>
  <c r="DS8" i="164" s="1"/>
  <c r="CS49" i="164"/>
  <c r="EI18" i="164" s="1"/>
  <c r="EK18" i="164" s="1"/>
  <c r="CQ45" i="164"/>
  <c r="DQ14" i="164" s="1"/>
  <c r="DS14" i="164" s="1"/>
  <c r="CT42" i="164"/>
  <c r="ER11" i="164" s="1"/>
  <c r="ET11" i="164" s="1"/>
  <c r="CT52" i="164"/>
  <c r="ER21" i="164" s="1"/>
  <c r="ET21" i="164" s="1"/>
  <c r="CS57" i="164"/>
  <c r="EI26" i="164" s="1"/>
  <c r="EK26" i="164" s="1"/>
  <c r="CT75" i="164"/>
  <c r="ER44" i="164" s="1"/>
  <c r="ET44" i="164" s="1"/>
  <c r="CR52" i="164"/>
  <c r="DZ21" i="164" s="1"/>
  <c r="EB21" i="164" s="1"/>
  <c r="CQ76" i="164"/>
  <c r="DQ45" i="164" s="1"/>
  <c r="DS45" i="164" s="1"/>
  <c r="CR60" i="164"/>
  <c r="DZ29" i="164" s="1"/>
  <c r="EB29" i="164" s="1"/>
  <c r="CS32" i="164"/>
  <c r="EI8" i="164" s="1"/>
  <c r="EK8" i="164" s="1"/>
  <c r="CR45" i="164"/>
  <c r="DZ14" i="164" s="1"/>
  <c r="EB14" i="164" s="1"/>
  <c r="CS48" i="164"/>
  <c r="EI17" i="164" s="1"/>
  <c r="EK17" i="164" s="1"/>
  <c r="CQ55" i="164"/>
  <c r="DQ24" i="164" s="1"/>
  <c r="DS24" i="164" s="1"/>
  <c r="CQ63" i="164"/>
  <c r="DQ32" i="164" s="1"/>
  <c r="DS32" i="164" s="1"/>
  <c r="CT63" i="164"/>
  <c r="ER32" i="164" s="1"/>
  <c r="ET32" i="164" s="1"/>
  <c r="CS64" i="164"/>
  <c r="EI33" i="164" s="1"/>
  <c r="EK33" i="164" s="1"/>
  <c r="CR65" i="164"/>
  <c r="DZ34" i="164" s="1"/>
  <c r="EB34" i="164" s="1"/>
  <c r="CQ67" i="164"/>
  <c r="DQ36" i="164" s="1"/>
  <c r="DS36" i="164" s="1"/>
  <c r="CT70" i="164"/>
  <c r="ER39" i="164" s="1"/>
  <c r="ET39" i="164" s="1"/>
  <c r="CS71" i="164"/>
  <c r="EI40" i="164" s="1"/>
  <c r="EK40" i="164" s="1"/>
  <c r="CS41" i="164"/>
  <c r="EI10" i="164" s="1"/>
  <c r="EK10" i="164" s="1"/>
  <c r="CS75" i="164"/>
  <c r="EI44" i="164" s="1"/>
  <c r="EK44" i="164" s="1"/>
  <c r="CS42" i="164"/>
  <c r="EI11" i="164" s="1"/>
  <c r="EK11" i="164" s="1"/>
  <c r="CS73" i="164"/>
  <c r="EI42" i="164" s="1"/>
  <c r="EK42" i="164" s="1"/>
  <c r="CR40" i="164"/>
  <c r="DZ9" i="164" s="1"/>
  <c r="EB9" i="164" s="1"/>
  <c r="CS43" i="164"/>
  <c r="EI12" i="164" s="1"/>
  <c r="EK12" i="164" s="1"/>
  <c r="CT46" i="164"/>
  <c r="ER15" i="164" s="1"/>
  <c r="ET15" i="164" s="1"/>
  <c r="CQ50" i="164"/>
  <c r="DQ19" i="164" s="1"/>
  <c r="DS19" i="164" s="1"/>
  <c r="CR76" i="164"/>
  <c r="DZ45" i="164" s="1"/>
  <c r="EB45" i="164" s="1"/>
  <c r="CQ56" i="164"/>
  <c r="DQ25" i="164" s="1"/>
  <c r="DS25" i="164" s="1"/>
  <c r="CS53" i="164"/>
  <c r="EI22" i="164" s="1"/>
  <c r="EK22" i="164" s="1"/>
  <c r="CR80" i="164"/>
  <c r="DZ49" i="164" s="1"/>
  <c r="EB49" i="164" s="1"/>
  <c r="CR77" i="164"/>
  <c r="DZ46" i="164" s="1"/>
  <c r="EB46" i="164" s="1"/>
  <c r="CR59" i="164"/>
  <c r="DZ28" i="164" s="1"/>
  <c r="EB28" i="164" s="1"/>
  <c r="CS54" i="164"/>
  <c r="EI23" i="164" s="1"/>
  <c r="EK23" i="164" s="1"/>
  <c r="CT51" i="164"/>
  <c r="ER20" i="164" s="1"/>
  <c r="ET20" i="164" s="1"/>
  <c r="CS56" i="164"/>
  <c r="EI25" i="164" s="1"/>
  <c r="EK25" i="164" s="1"/>
  <c r="CS60" i="164"/>
  <c r="EI29" i="164" s="1"/>
  <c r="EK29" i="164" s="1"/>
  <c r="CS63" i="164"/>
  <c r="EI32" i="164" s="1"/>
  <c r="EK32" i="164" s="1"/>
  <c r="CT66" i="164"/>
  <c r="ER35" i="164" s="1"/>
  <c r="ET35" i="164" s="1"/>
  <c r="CR46" i="164"/>
  <c r="DZ15" i="164" s="1"/>
  <c r="EB15" i="164" s="1"/>
  <c r="CQ46" i="164"/>
  <c r="DQ15" i="164" s="1"/>
  <c r="DS15" i="164" s="1"/>
  <c r="CQ58" i="164"/>
  <c r="DQ27" i="164" s="1"/>
  <c r="DS27" i="164" s="1"/>
  <c r="CS65" i="164"/>
  <c r="EI34" i="164" s="1"/>
  <c r="EK34" i="164" s="1"/>
  <c r="CS69" i="164"/>
  <c r="EI38" i="164" s="1"/>
  <c r="EK38" i="164" s="1"/>
  <c r="CS68" i="164"/>
  <c r="EI37" i="164" s="1"/>
  <c r="EK37" i="164" s="1"/>
  <c r="CT32" i="164"/>
  <c r="ER8" i="164" s="1"/>
  <c r="ET8" i="164" s="1"/>
  <c r="CS45" i="164"/>
  <c r="EI14" i="164" s="1"/>
  <c r="EK14" i="164" s="1"/>
  <c r="CR44" i="164"/>
  <c r="DZ13" i="164" s="1"/>
  <c r="EB13" i="164" s="1"/>
  <c r="CS47" i="164"/>
  <c r="EI16" i="164" s="1"/>
  <c r="EK16" i="164" s="1"/>
  <c r="CT50" i="164"/>
  <c r="ER19" i="164" s="1"/>
  <c r="ET19" i="164" s="1"/>
  <c r="CS74" i="164"/>
  <c r="EI43" i="164" s="1"/>
  <c r="EK43" i="164" s="1"/>
  <c r="CS55" i="164"/>
  <c r="EI24" i="164" s="1"/>
  <c r="EK24" i="164" s="1"/>
  <c r="CT53" i="164"/>
  <c r="ER22" i="164" s="1"/>
  <c r="ET22" i="164" s="1"/>
  <c r="CS52" i="164"/>
  <c r="EI21" i="164" s="1"/>
  <c r="EK21" i="164" s="1"/>
  <c r="CR58" i="164"/>
  <c r="DZ27" i="164" s="1"/>
  <c r="EB27" i="164" s="1"/>
  <c r="CS58" i="164"/>
  <c r="EI27" i="164" s="1"/>
  <c r="EK27" i="164" s="1"/>
  <c r="CS80" i="164"/>
  <c r="EI49" i="164" s="1"/>
  <c r="EK49" i="164" s="1"/>
  <c r="CS51" i="164"/>
  <c r="EI20" i="164" s="1"/>
  <c r="EK20" i="164" s="1"/>
  <c r="CS40" i="164"/>
  <c r="EI9" i="164" s="1"/>
  <c r="EK9" i="164" s="1"/>
  <c r="CT62" i="164"/>
  <c r="ER31" i="164" s="1"/>
  <c r="ET31" i="164" s="1"/>
  <c r="CR68" i="164"/>
  <c r="DZ37" i="164" s="1"/>
  <c r="EB37" i="164" s="1"/>
  <c r="CR71" i="164"/>
  <c r="DZ40" i="164" s="1"/>
  <c r="EB40" i="164" s="1"/>
  <c r="CT44" i="164"/>
  <c r="ER13" i="164" s="1"/>
  <c r="ET13" i="164" s="1"/>
  <c r="CQ48" i="164"/>
  <c r="DQ17" i="164" s="1"/>
  <c r="DS17" i="164" s="1"/>
  <c r="CT41" i="164"/>
  <c r="ER10" i="164" s="1"/>
  <c r="ET10" i="164" s="1"/>
  <c r="CS78" i="164"/>
  <c r="EI47" i="164" s="1"/>
  <c r="EK47" i="164" s="1"/>
  <c r="CS61" i="164"/>
  <c r="EI30" i="164" s="1"/>
  <c r="EK30" i="164" s="1"/>
  <c r="CQ60" i="164"/>
  <c r="DQ29" i="164" s="1"/>
  <c r="DS29" i="164" s="1"/>
  <c r="CR51" i="164"/>
  <c r="DZ20" i="164" s="1"/>
  <c r="EB20" i="164" s="1"/>
  <c r="CQ79" i="164"/>
  <c r="DQ48" i="164" s="1"/>
  <c r="DS48" i="164" s="1"/>
  <c r="CS66" i="164"/>
  <c r="EI35" i="164" s="1"/>
  <c r="EK35" i="164" s="1"/>
  <c r="CQ40" i="164"/>
  <c r="DQ9" i="164" s="1"/>
  <c r="DS9" i="164" s="1"/>
  <c r="CR72" i="164"/>
  <c r="DZ41" i="164" s="1"/>
  <c r="EB41" i="164" s="1"/>
  <c r="CS62" i="164"/>
  <c r="EI31" i="164" s="1"/>
  <c r="EK31" i="164" s="1"/>
  <c r="CQ41" i="164"/>
  <c r="DQ10" i="164" s="1"/>
  <c r="DS10" i="164" s="1"/>
  <c r="CR47" i="164"/>
  <c r="DZ16" i="164" s="1"/>
  <c r="EB16" i="164" s="1"/>
  <c r="CS50" i="164"/>
  <c r="EI19" i="164" s="1"/>
  <c r="EK19" i="164" s="1"/>
  <c r="CT76" i="164"/>
  <c r="ER45" i="164" s="1"/>
  <c r="ET45" i="164" s="1"/>
  <c r="CT74" i="164"/>
  <c r="ER43" i="164" s="1"/>
  <c r="ET43" i="164" s="1"/>
  <c r="CS72" i="164"/>
  <c r="EI41" i="164" s="1"/>
  <c r="EK41" i="164" s="1"/>
  <c r="CR79" i="164"/>
  <c r="DZ48" i="164" s="1"/>
  <c r="EB48" i="164" s="1"/>
  <c r="CT56" i="164"/>
  <c r="ER25" i="164" s="1"/>
  <c r="ET25" i="164" s="1"/>
  <c r="CS79" i="164"/>
  <c r="EI48" i="164" s="1"/>
  <c r="EK48" i="164" s="1"/>
  <c r="CQ57" i="164"/>
  <c r="DQ26" i="164" s="1"/>
  <c r="DS26" i="164" s="1"/>
  <c r="CS59" i="164"/>
  <c r="EI28" i="164" s="1"/>
  <c r="EK28" i="164" s="1"/>
  <c r="CS76" i="164"/>
  <c r="EI45" i="164" s="1"/>
  <c r="EK45" i="164" s="1"/>
  <c r="CS44" i="164"/>
  <c r="EI13" i="164" s="1"/>
  <c r="EK13" i="164" s="1"/>
  <c r="CS81" i="164"/>
  <c r="EI50" i="164" s="1"/>
  <c r="EK50" i="164" s="1"/>
  <c r="CQ81" i="164"/>
  <c r="DQ50" i="164" s="1"/>
  <c r="DS50" i="164" s="1"/>
  <c r="CT81" i="164"/>
  <c r="ER50" i="164" s="1"/>
  <c r="ET50" i="164" s="1"/>
  <c r="CL156" i="164"/>
  <c r="DB31" i="164" s="1"/>
  <c r="CK156" i="164"/>
  <c r="CX31" i="164" s="1"/>
  <c r="CL165" i="164"/>
  <c r="CZ33" i="164" s="1"/>
  <c r="CK165" i="164"/>
  <c r="CV33" i="164" s="1"/>
  <c r="CL175" i="164"/>
  <c r="CY35" i="164" s="1"/>
  <c r="CK175" i="164"/>
  <c r="CU35" i="164" s="1"/>
  <c r="CL184" i="164"/>
  <c r="DA36" i="164" s="1"/>
  <c r="CK184" i="164"/>
  <c r="CW36" i="164" s="1"/>
  <c r="CL162" i="164"/>
  <c r="DB32" i="164" s="1"/>
  <c r="EX8" i="164" s="1"/>
  <c r="EZ8" i="164" s="1"/>
  <c r="CK162" i="164"/>
  <c r="CX32" i="164" s="1"/>
  <c r="EU8" i="164" s="1"/>
  <c r="EW8" i="164" s="1"/>
  <c r="CL171" i="164"/>
  <c r="CZ34" i="164" s="1"/>
  <c r="CK171" i="164"/>
  <c r="CV34" i="164" s="1"/>
  <c r="CL181" i="164"/>
  <c r="CY36" i="164" s="1"/>
  <c r="CK181" i="164"/>
  <c r="CU36" i="164" s="1"/>
  <c r="CL229" i="164"/>
  <c r="CY44" i="164" s="1"/>
  <c r="DW13" i="164" s="1"/>
  <c r="DY13" i="164" s="1"/>
  <c r="CK229" i="164"/>
  <c r="CU44" i="164" s="1"/>
  <c r="DT13" i="164" s="1"/>
  <c r="DV13" i="164" s="1"/>
  <c r="CL238" i="164"/>
  <c r="DA45" i="164" s="1"/>
  <c r="EO14" i="164" s="1"/>
  <c r="EQ14" i="164" s="1"/>
  <c r="CK238" i="164"/>
  <c r="CW45" i="164" s="1"/>
  <c r="EL14" i="164" s="1"/>
  <c r="EN14" i="164" s="1"/>
  <c r="CL248" i="164"/>
  <c r="CK248" i="164"/>
  <c r="CL258" i="164"/>
  <c r="DB48" i="164" s="1"/>
  <c r="EX17" i="164" s="1"/>
  <c r="EZ17" i="164" s="1"/>
  <c r="CK258" i="164"/>
  <c r="CX48" i="164" s="1"/>
  <c r="EU17" i="164" s="1"/>
  <c r="EW17" i="164" s="1"/>
  <c r="CL267" i="164"/>
  <c r="CZ50" i="164" s="1"/>
  <c r="EF19" i="164" s="1"/>
  <c r="EH19" i="164" s="1"/>
  <c r="CK267" i="164"/>
  <c r="CV50" i="164" s="1"/>
  <c r="EC19" i="164" s="1"/>
  <c r="EE19" i="164" s="1"/>
  <c r="CL232" i="164"/>
  <c r="DA44" i="164" s="1"/>
  <c r="EO13" i="164" s="1"/>
  <c r="EQ13" i="164" s="1"/>
  <c r="CK232" i="164"/>
  <c r="CW44" i="164" s="1"/>
  <c r="EL13" i="164" s="1"/>
  <c r="EN13" i="164" s="1"/>
  <c r="CL242" i="164"/>
  <c r="CK242" i="164"/>
  <c r="CL252" i="164"/>
  <c r="DB47" i="164" s="1"/>
  <c r="EX16" i="164" s="1"/>
  <c r="EZ16" i="164" s="1"/>
  <c r="CK252" i="164"/>
  <c r="CX47" i="164" s="1"/>
  <c r="EU16" i="164" s="1"/>
  <c r="EW16" i="164" s="1"/>
  <c r="CL261" i="164"/>
  <c r="CZ49" i="164" s="1"/>
  <c r="EF18" i="164" s="1"/>
  <c r="EH18" i="164" s="1"/>
  <c r="CK261" i="164"/>
  <c r="CV49" i="164" s="1"/>
  <c r="EC18" i="164" s="1"/>
  <c r="EE18" i="164" s="1"/>
  <c r="CL410" i="164"/>
  <c r="CK410" i="164"/>
  <c r="CL429" i="164"/>
  <c r="CZ77" i="164" s="1"/>
  <c r="EF46" i="164" s="1"/>
  <c r="EH46" i="164" s="1"/>
  <c r="CK429" i="164"/>
  <c r="CV77" i="164" s="1"/>
  <c r="EC46" i="164" s="1"/>
  <c r="EE46" i="164" s="1"/>
  <c r="CL58" i="164"/>
  <c r="DA15" i="164" s="1"/>
  <c r="CK58" i="164"/>
  <c r="CL78" i="164"/>
  <c r="DB18" i="164" s="1"/>
  <c r="CK78" i="164"/>
  <c r="CX18" i="164" s="1"/>
  <c r="CL97" i="164"/>
  <c r="CY22" i="164" s="1"/>
  <c r="CK97" i="164"/>
  <c r="CU22" i="164" s="1"/>
  <c r="CL152" i="164"/>
  <c r="CK152" i="164"/>
  <c r="CL195" i="164"/>
  <c r="CZ38" i="164" s="1"/>
  <c r="CK195" i="164"/>
  <c r="CV38" i="164" s="1"/>
  <c r="CL69" i="164"/>
  <c r="CZ17" i="164" s="1"/>
  <c r="CK69" i="164"/>
  <c r="CV17" i="164" s="1"/>
  <c r="CL346" i="164"/>
  <c r="DA63" i="164" s="1"/>
  <c r="EO32" i="164" s="1"/>
  <c r="EQ32" i="164" s="1"/>
  <c r="CK346" i="164"/>
  <c r="CL356" i="164"/>
  <c r="CK356" i="164"/>
  <c r="CL366" i="164"/>
  <c r="DB66" i="164" s="1"/>
  <c r="EX35" i="164" s="1"/>
  <c r="EZ35" i="164" s="1"/>
  <c r="CK366" i="164"/>
  <c r="CX66" i="164" s="1"/>
  <c r="EU35" i="164" s="1"/>
  <c r="EW35" i="164" s="1"/>
  <c r="CL393" i="164"/>
  <c r="CZ71" i="164" s="1"/>
  <c r="EF40" i="164" s="1"/>
  <c r="EH40" i="164" s="1"/>
  <c r="CK393" i="164"/>
  <c r="CV71" i="164" s="1"/>
  <c r="EC40" i="164" s="1"/>
  <c r="EE40" i="164" s="1"/>
  <c r="CL404" i="164"/>
  <c r="CK404" i="164"/>
  <c r="CL343" i="164"/>
  <c r="CY63" i="164" s="1"/>
  <c r="DW32" i="164" s="1"/>
  <c r="DY32" i="164" s="1"/>
  <c r="CK343" i="164"/>
  <c r="CU63" i="164" s="1"/>
  <c r="DT32" i="164" s="1"/>
  <c r="DV32" i="164" s="1"/>
  <c r="CL363" i="164"/>
  <c r="CZ66" i="164" s="1"/>
  <c r="EF35" i="164" s="1"/>
  <c r="EH35" i="164" s="1"/>
  <c r="CK363" i="164"/>
  <c r="CL344" i="164"/>
  <c r="CK344" i="164"/>
  <c r="CL104" i="164"/>
  <c r="CK104" i="164"/>
  <c r="CL37" i="164"/>
  <c r="CY12" i="164" s="1"/>
  <c r="CK37" i="164"/>
  <c r="CU12" i="164" s="1"/>
  <c r="CL46" i="164"/>
  <c r="DA13" i="164" s="1"/>
  <c r="CK46" i="164"/>
  <c r="CL122" i="164"/>
  <c r="CK122" i="164"/>
  <c r="CL296" i="164"/>
  <c r="CK296" i="164"/>
  <c r="CL416" i="164"/>
  <c r="CK416" i="164"/>
  <c r="CL402" i="164"/>
  <c r="DB72" i="164" s="1"/>
  <c r="EX41" i="164" s="1"/>
  <c r="EZ41" i="164" s="1"/>
  <c r="CK402" i="164"/>
  <c r="CL421" i="164"/>
  <c r="CY76" i="164" s="1"/>
  <c r="DW45" i="164" s="1"/>
  <c r="DY45" i="164" s="1"/>
  <c r="CK421" i="164"/>
  <c r="CU76" i="164" s="1"/>
  <c r="DT45" i="164" s="1"/>
  <c r="DV45" i="164" s="1"/>
  <c r="CL438" i="164"/>
  <c r="DB78" i="164" s="1"/>
  <c r="EX47" i="164" s="1"/>
  <c r="EZ47" i="164" s="1"/>
  <c r="CK438" i="164"/>
  <c r="CX78" i="164" s="1"/>
  <c r="EU47" i="164" s="1"/>
  <c r="EW47" i="164" s="1"/>
  <c r="CL360" i="164"/>
  <c r="DB65" i="164" s="1"/>
  <c r="EX34" i="164" s="1"/>
  <c r="EZ34" i="164" s="1"/>
  <c r="CK360" i="164"/>
  <c r="CX65" i="164" s="1"/>
  <c r="EU34" i="164" s="1"/>
  <c r="EW34" i="164" s="1"/>
  <c r="CL146" i="164"/>
  <c r="CK146" i="164"/>
  <c r="CL280" i="164"/>
  <c r="DA52" i="164" s="1"/>
  <c r="EO21" i="164" s="1"/>
  <c r="EQ21" i="164" s="1"/>
  <c r="CK280" i="164"/>
  <c r="CW52" i="164" s="1"/>
  <c r="EL21" i="164" s="1"/>
  <c r="EN21" i="164" s="1"/>
  <c r="CL297" i="164"/>
  <c r="CZ55" i="164" s="1"/>
  <c r="EF24" i="164" s="1"/>
  <c r="EH24" i="164" s="1"/>
  <c r="CK297" i="164"/>
  <c r="CV55" i="164" s="1"/>
  <c r="EC24" i="164" s="1"/>
  <c r="EE24" i="164" s="1"/>
  <c r="CL20" i="164"/>
  <c r="CK20" i="164"/>
  <c r="CL274" i="164"/>
  <c r="DA51" i="164" s="1"/>
  <c r="EO20" i="164" s="1"/>
  <c r="EQ20" i="164" s="1"/>
  <c r="CK274" i="164"/>
  <c r="CW51" i="164" s="1"/>
  <c r="EL20" i="164" s="1"/>
  <c r="EN20" i="164" s="1"/>
  <c r="CL325" i="164"/>
  <c r="CY60" i="164" s="1"/>
  <c r="DW29" i="164" s="1"/>
  <c r="DY29" i="164" s="1"/>
  <c r="CK325" i="164"/>
  <c r="CU60" i="164" s="1"/>
  <c r="DT29" i="164" s="1"/>
  <c r="DV29" i="164" s="1"/>
  <c r="CL298" i="164"/>
  <c r="DA55" i="164" s="1"/>
  <c r="EO24" i="164" s="1"/>
  <c r="EQ24" i="164" s="1"/>
  <c r="CK298" i="164"/>
  <c r="CW55" i="164" s="1"/>
  <c r="EL24" i="164" s="1"/>
  <c r="EN24" i="164" s="1"/>
  <c r="CL294" i="164"/>
  <c r="DB54" i="164" s="1"/>
  <c r="EX23" i="164" s="1"/>
  <c r="EZ23" i="164" s="1"/>
  <c r="CK294" i="164"/>
  <c r="CX54" i="164" s="1"/>
  <c r="EU23" i="164" s="1"/>
  <c r="EW23" i="164" s="1"/>
  <c r="CL411" i="164"/>
  <c r="CZ74" i="164" s="1"/>
  <c r="EF43" i="164" s="1"/>
  <c r="EH43" i="164" s="1"/>
  <c r="CK411" i="164"/>
  <c r="CL445" i="164"/>
  <c r="CY80" i="164" s="1"/>
  <c r="DW49" i="164" s="1"/>
  <c r="DY49" i="164" s="1"/>
  <c r="CK445" i="164"/>
  <c r="CU80" i="164" s="1"/>
  <c r="DT49" i="164" s="1"/>
  <c r="DV49" i="164" s="1"/>
  <c r="CL21" i="164"/>
  <c r="CZ9" i="164" s="1"/>
  <c r="CK21" i="164"/>
  <c r="CV9" i="164" s="1"/>
  <c r="CL118" i="164"/>
  <c r="DA25" i="164" s="1"/>
  <c r="CK118" i="164"/>
  <c r="CW25" i="164" s="1"/>
  <c r="CL168" i="164"/>
  <c r="DB33" i="164" s="1"/>
  <c r="CK168" i="164"/>
  <c r="CL177" i="164"/>
  <c r="CZ35" i="164" s="1"/>
  <c r="CK177" i="164"/>
  <c r="CV35" i="164" s="1"/>
  <c r="CL187" i="164"/>
  <c r="CY37" i="164" s="1"/>
  <c r="CK187" i="164"/>
  <c r="CU37" i="164" s="1"/>
  <c r="CL154" i="164"/>
  <c r="DA31" i="164" s="1"/>
  <c r="CK154" i="164"/>
  <c r="CW31" i="164" s="1"/>
  <c r="CL164" i="164"/>
  <c r="CK164" i="164"/>
  <c r="CL174" i="164"/>
  <c r="DB34" i="164" s="1"/>
  <c r="CK174" i="164"/>
  <c r="CX34" i="164" s="1"/>
  <c r="CL183" i="164"/>
  <c r="CZ36" i="164" s="1"/>
  <c r="CK183" i="164"/>
  <c r="CV36" i="164" s="1"/>
  <c r="CL231" i="164"/>
  <c r="CZ44" i="164" s="1"/>
  <c r="EF13" i="164" s="1"/>
  <c r="EH13" i="164" s="1"/>
  <c r="CK231" i="164"/>
  <c r="CV44" i="164" s="1"/>
  <c r="EC13" i="164" s="1"/>
  <c r="EE13" i="164" s="1"/>
  <c r="CL241" i="164"/>
  <c r="CY46" i="164" s="1"/>
  <c r="DW15" i="164" s="1"/>
  <c r="DY15" i="164" s="1"/>
  <c r="CK241" i="164"/>
  <c r="CL250" i="164"/>
  <c r="DA47" i="164" s="1"/>
  <c r="EO16" i="164" s="1"/>
  <c r="EQ16" i="164" s="1"/>
  <c r="CK250" i="164"/>
  <c r="CW47" i="164" s="1"/>
  <c r="EL16" i="164" s="1"/>
  <c r="EN16" i="164" s="1"/>
  <c r="CL260" i="164"/>
  <c r="CK260" i="164"/>
  <c r="CL270" i="164"/>
  <c r="DB50" i="164" s="1"/>
  <c r="EX19" i="164" s="1"/>
  <c r="EZ19" i="164" s="1"/>
  <c r="CK270" i="164"/>
  <c r="CX50" i="164" s="1"/>
  <c r="EU19" i="164" s="1"/>
  <c r="EW19" i="164" s="1"/>
  <c r="CL235" i="164"/>
  <c r="CY45" i="164" s="1"/>
  <c r="DW14" i="164" s="1"/>
  <c r="DY14" i="164" s="1"/>
  <c r="CK235" i="164"/>
  <c r="CL244" i="164"/>
  <c r="DA46" i="164" s="1"/>
  <c r="EO15" i="164" s="1"/>
  <c r="EQ15" i="164" s="1"/>
  <c r="CK244" i="164"/>
  <c r="CW46" i="164" s="1"/>
  <c r="EL15" i="164" s="1"/>
  <c r="EN15" i="164" s="1"/>
  <c r="CL254" i="164"/>
  <c r="CK254" i="164"/>
  <c r="CL264" i="164"/>
  <c r="DB49" i="164" s="1"/>
  <c r="EX18" i="164" s="1"/>
  <c r="EZ18" i="164" s="1"/>
  <c r="CK264" i="164"/>
  <c r="CX49" i="164" s="1"/>
  <c r="EU18" i="164" s="1"/>
  <c r="EW18" i="164" s="1"/>
  <c r="CL370" i="164"/>
  <c r="DA67" i="164" s="1"/>
  <c r="EO36" i="164" s="1"/>
  <c r="EQ36" i="164" s="1"/>
  <c r="CK370" i="164"/>
  <c r="CW67" i="164" s="1"/>
  <c r="EL36" i="164" s="1"/>
  <c r="EN36" i="164" s="1"/>
  <c r="CL374" i="164"/>
  <c r="CK374" i="164"/>
  <c r="CL412" i="164"/>
  <c r="DA74" i="164" s="1"/>
  <c r="EO43" i="164" s="1"/>
  <c r="EQ43" i="164" s="1"/>
  <c r="CK412" i="164"/>
  <c r="CW74" i="164" s="1"/>
  <c r="EL43" i="164" s="1"/>
  <c r="EN43" i="164" s="1"/>
  <c r="CL422" i="164"/>
  <c r="CK422" i="164"/>
  <c r="CL432" i="164"/>
  <c r="DB77" i="164" s="1"/>
  <c r="EX46" i="164" s="1"/>
  <c r="EZ46" i="164" s="1"/>
  <c r="CK432" i="164"/>
  <c r="CX77" i="164" s="1"/>
  <c r="EU46" i="164" s="1"/>
  <c r="EW46" i="164" s="1"/>
  <c r="CL61" i="164"/>
  <c r="CY16" i="164" s="1"/>
  <c r="CK61" i="164"/>
  <c r="CU16" i="164" s="1"/>
  <c r="CL70" i="164"/>
  <c r="DA17" i="164" s="1"/>
  <c r="CK70" i="164"/>
  <c r="CW17" i="164" s="1"/>
  <c r="CL80" i="164"/>
  <c r="CK80" i="164"/>
  <c r="CL90" i="164"/>
  <c r="DB20" i="164" s="1"/>
  <c r="CK90" i="164"/>
  <c r="CL99" i="164"/>
  <c r="CZ22" i="164" s="1"/>
  <c r="CK99" i="164"/>
  <c r="CV22" i="164" s="1"/>
  <c r="CL190" i="164"/>
  <c r="DA37" i="164" s="1"/>
  <c r="CK190" i="164"/>
  <c r="CW37" i="164" s="1"/>
  <c r="CL62" i="164"/>
  <c r="CK62" i="164"/>
  <c r="CL72" i="164"/>
  <c r="DB17" i="164" s="1"/>
  <c r="CK72" i="164"/>
  <c r="CX17" i="164" s="1"/>
  <c r="CL81" i="164"/>
  <c r="CZ19" i="164" s="1"/>
  <c r="CK81" i="164"/>
  <c r="CV19" i="164" s="1"/>
  <c r="CL91" i="164"/>
  <c r="CY21" i="164" s="1"/>
  <c r="CK91" i="164"/>
  <c r="CU21" i="164" s="1"/>
  <c r="CL150" i="164"/>
  <c r="DB30" i="164" s="1"/>
  <c r="CK150" i="164"/>
  <c r="CX30" i="164" s="1"/>
  <c r="CL207" i="164"/>
  <c r="CZ40" i="164" s="1"/>
  <c r="EF9" i="164" s="1"/>
  <c r="EH9" i="164" s="1"/>
  <c r="CK207" i="164"/>
  <c r="CV40" i="164" s="1"/>
  <c r="EC9" i="164" s="1"/>
  <c r="EE9" i="164" s="1"/>
  <c r="CL105" i="164"/>
  <c r="CZ23" i="164" s="1"/>
  <c r="CK105" i="164"/>
  <c r="CV23" i="164" s="1"/>
  <c r="CL433" i="164"/>
  <c r="CY78" i="164" s="1"/>
  <c r="DW47" i="164" s="1"/>
  <c r="DY47" i="164" s="1"/>
  <c r="CK433" i="164"/>
  <c r="CU78" i="164" s="1"/>
  <c r="DT47" i="164" s="1"/>
  <c r="DV47" i="164" s="1"/>
  <c r="CL357" i="164"/>
  <c r="CZ65" i="164" s="1"/>
  <c r="EF34" i="164" s="1"/>
  <c r="EH34" i="164" s="1"/>
  <c r="CK357" i="164"/>
  <c r="CV65" i="164" s="1"/>
  <c r="EC34" i="164" s="1"/>
  <c r="EE34" i="164" s="1"/>
  <c r="CL368" i="164"/>
  <c r="CK368" i="164"/>
  <c r="CL109" i="164"/>
  <c r="CY24" i="164" s="1"/>
  <c r="CK109" i="164"/>
  <c r="CU24" i="164" s="1"/>
  <c r="CL102" i="164"/>
  <c r="DB22" i="164" s="1"/>
  <c r="CK102" i="164"/>
  <c r="CX22" i="164" s="1"/>
  <c r="CL111" i="164"/>
  <c r="CZ24" i="164" s="1"/>
  <c r="CK111" i="164"/>
  <c r="CV24" i="164" s="1"/>
  <c r="ER14" i="164"/>
  <c r="ET14" i="164" s="1"/>
  <c r="DQ18" i="164"/>
  <c r="DS18" i="164" s="1"/>
  <c r="CL352" i="164"/>
  <c r="DA64" i="164" s="1"/>
  <c r="EO33" i="164" s="1"/>
  <c r="EQ33" i="164" s="1"/>
  <c r="CK352" i="164"/>
  <c r="CW64" i="164" s="1"/>
  <c r="EL33" i="164" s="1"/>
  <c r="EN33" i="164" s="1"/>
  <c r="CL386" i="164"/>
  <c r="CK386" i="164"/>
  <c r="CL349" i="164"/>
  <c r="CY64" i="164" s="1"/>
  <c r="DW33" i="164" s="1"/>
  <c r="DY33" i="164" s="1"/>
  <c r="CK349" i="164"/>
  <c r="CU64" i="164" s="1"/>
  <c r="DT33" i="164" s="1"/>
  <c r="DV33" i="164" s="1"/>
  <c r="CL22" i="164"/>
  <c r="DA9" i="164" s="1"/>
  <c r="CK22" i="164"/>
  <c r="CW9" i="164" s="1"/>
  <c r="CL117" i="164"/>
  <c r="CZ25" i="164" s="1"/>
  <c r="CK117" i="164"/>
  <c r="CV25" i="164" s="1"/>
  <c r="CL124" i="164"/>
  <c r="DA26" i="164" s="1"/>
  <c r="CK124" i="164"/>
  <c r="CW26" i="164" s="1"/>
  <c r="CL136" i="164"/>
  <c r="DA28" i="164" s="1"/>
  <c r="CK136" i="164"/>
  <c r="CW28" i="164" s="1"/>
  <c r="CL315" i="164"/>
  <c r="CZ58" i="164" s="1"/>
  <c r="EF27" i="164" s="1"/>
  <c r="EH27" i="164" s="1"/>
  <c r="CK315" i="164"/>
  <c r="CV58" i="164" s="1"/>
  <c r="EC27" i="164" s="1"/>
  <c r="EE27" i="164" s="1"/>
  <c r="CL24" i="164"/>
  <c r="DB9" i="164" s="1"/>
  <c r="CK24" i="164"/>
  <c r="CX9" i="164" s="1"/>
  <c r="CL138" i="164"/>
  <c r="DB28" i="164" s="1"/>
  <c r="CK138" i="164"/>
  <c r="CX28" i="164" s="1"/>
  <c r="CL300" i="164"/>
  <c r="DB55" i="164" s="1"/>
  <c r="EX24" i="164" s="1"/>
  <c r="EZ24" i="164" s="1"/>
  <c r="CK300" i="164"/>
  <c r="CX55" i="164" s="1"/>
  <c r="EU24" i="164" s="1"/>
  <c r="EW24" i="164" s="1"/>
  <c r="CL400" i="164"/>
  <c r="DA72" i="164" s="1"/>
  <c r="EO41" i="164" s="1"/>
  <c r="EQ41" i="164" s="1"/>
  <c r="CK400" i="164"/>
  <c r="CW72" i="164" s="1"/>
  <c r="EL41" i="164" s="1"/>
  <c r="EN41" i="164" s="1"/>
  <c r="DZ22" i="164"/>
  <c r="EB22" i="164" s="1"/>
  <c r="CL313" i="164"/>
  <c r="CY58" i="164" s="1"/>
  <c r="DW27" i="164" s="1"/>
  <c r="DY27" i="164" s="1"/>
  <c r="CK313" i="164"/>
  <c r="CU58" i="164" s="1"/>
  <c r="DT27" i="164" s="1"/>
  <c r="DV27" i="164" s="1"/>
  <c r="CL409" i="164"/>
  <c r="CY74" i="164" s="1"/>
  <c r="DW43" i="164" s="1"/>
  <c r="DY43" i="164" s="1"/>
  <c r="CK409" i="164"/>
  <c r="CU74" i="164" s="1"/>
  <c r="DT43" i="164" s="1"/>
  <c r="DV43" i="164" s="1"/>
  <c r="CL428" i="164"/>
  <c r="CK428" i="164"/>
  <c r="DQ46" i="164"/>
  <c r="DS46" i="164" s="1"/>
  <c r="CL283" i="164"/>
  <c r="CY53" i="164" s="1"/>
  <c r="DW22" i="164" s="1"/>
  <c r="DY22" i="164" s="1"/>
  <c r="CK283" i="164"/>
  <c r="CU53" i="164" s="1"/>
  <c r="DT22" i="164" s="1"/>
  <c r="DV22" i="164" s="1"/>
  <c r="CL314" i="164"/>
  <c r="CK314" i="164"/>
  <c r="CL364" i="164"/>
  <c r="DA66" i="164" s="1"/>
  <c r="EO35" i="164" s="1"/>
  <c r="EQ35" i="164" s="1"/>
  <c r="CK364" i="164"/>
  <c r="CW66" i="164" s="1"/>
  <c r="EL35" i="164" s="1"/>
  <c r="EN35" i="164" s="1"/>
  <c r="CL397" i="164"/>
  <c r="CY72" i="164" s="1"/>
  <c r="DW41" i="164" s="1"/>
  <c r="DY41" i="164" s="1"/>
  <c r="CK397" i="164"/>
  <c r="CU72" i="164" s="1"/>
  <c r="DT41" i="164" s="1"/>
  <c r="DV41" i="164" s="1"/>
  <c r="CL426" i="164"/>
  <c r="DB76" i="164" s="1"/>
  <c r="EX45" i="164" s="1"/>
  <c r="EZ45" i="164" s="1"/>
  <c r="CK426" i="164"/>
  <c r="CX76" i="164" s="1"/>
  <c r="EU45" i="164" s="1"/>
  <c r="EW45" i="164" s="1"/>
  <c r="CL194" i="164"/>
  <c r="CK194" i="164"/>
  <c r="CL204" i="164"/>
  <c r="DB39" i="164" s="1"/>
  <c r="CK204" i="164"/>
  <c r="CX39" i="164" s="1"/>
  <c r="CL213" i="164"/>
  <c r="CZ41" i="164" s="1"/>
  <c r="EF10" i="164" s="1"/>
  <c r="EH10" i="164" s="1"/>
  <c r="CK213" i="164"/>
  <c r="CV41" i="164" s="1"/>
  <c r="EC10" i="164" s="1"/>
  <c r="EE10" i="164" s="1"/>
  <c r="CL286" i="164"/>
  <c r="DA53" i="164" s="1"/>
  <c r="EO22" i="164" s="1"/>
  <c r="EQ22" i="164" s="1"/>
  <c r="CK286" i="164"/>
  <c r="CW53" i="164" s="1"/>
  <c r="EL22" i="164" s="1"/>
  <c r="EN22" i="164" s="1"/>
  <c r="DQ28" i="164"/>
  <c r="DS28" i="164" s="1"/>
  <c r="ER27" i="164"/>
  <c r="ET27" i="164" s="1"/>
  <c r="CL337" i="164"/>
  <c r="CY62" i="164" s="1"/>
  <c r="DW31" i="164" s="1"/>
  <c r="DY31" i="164" s="1"/>
  <c r="CK337" i="164"/>
  <c r="CU62" i="164" s="1"/>
  <c r="DT31" i="164" s="1"/>
  <c r="DV31" i="164" s="1"/>
  <c r="CL25" i="164"/>
  <c r="CY10" i="164" s="1"/>
  <c r="CK25" i="164"/>
  <c r="CU10" i="164" s="1"/>
  <c r="CL44" i="164"/>
  <c r="CK44" i="164"/>
  <c r="ER24" i="164"/>
  <c r="ET24" i="164" s="1"/>
  <c r="DZ30" i="164"/>
  <c r="EB30" i="164" s="1"/>
  <c r="CL133" i="164"/>
  <c r="CY28" i="164" s="1"/>
  <c r="CK133" i="164"/>
  <c r="CU28" i="164" s="1"/>
  <c r="CL116" i="164"/>
  <c r="CK116" i="164"/>
  <c r="CL279" i="164"/>
  <c r="CZ52" i="164" s="1"/>
  <c r="EF21" i="164" s="1"/>
  <c r="EH21" i="164" s="1"/>
  <c r="CK279" i="164"/>
  <c r="CV52" i="164" s="1"/>
  <c r="EC21" i="164" s="1"/>
  <c r="EE21" i="164" s="1"/>
  <c r="ER23" i="164"/>
  <c r="ET23" i="164" s="1"/>
  <c r="CL331" i="164"/>
  <c r="CY61" i="164" s="1"/>
  <c r="DW30" i="164" s="1"/>
  <c r="DY30" i="164" s="1"/>
  <c r="CK331" i="164"/>
  <c r="CU61" i="164" s="1"/>
  <c r="DT30" i="164" s="1"/>
  <c r="DV30" i="164" s="1"/>
  <c r="CL440" i="164"/>
  <c r="CK440" i="164"/>
  <c r="CL448" i="164"/>
  <c r="DA80" i="164" s="1"/>
  <c r="EO49" i="164" s="1"/>
  <c r="EQ49" i="164" s="1"/>
  <c r="CK448" i="164"/>
  <c r="CW80" i="164" s="1"/>
  <c r="EL49" i="164" s="1"/>
  <c r="EN49" i="164" s="1"/>
  <c r="CL210" i="164"/>
  <c r="DB40" i="164" s="1"/>
  <c r="EX9" i="164" s="1"/>
  <c r="EZ9" i="164" s="1"/>
  <c r="CK210" i="164"/>
  <c r="CX40" i="164" s="1"/>
  <c r="EU9" i="164" s="1"/>
  <c r="EW9" i="164" s="1"/>
  <c r="CL224" i="164"/>
  <c r="CK224" i="164"/>
  <c r="CL276" i="164"/>
  <c r="DB51" i="164" s="1"/>
  <c r="EX20" i="164" s="1"/>
  <c r="EZ20" i="164" s="1"/>
  <c r="CK276" i="164"/>
  <c r="CX51" i="164" s="1"/>
  <c r="EU20" i="164" s="1"/>
  <c r="EW20" i="164" s="1"/>
  <c r="CL330" i="164"/>
  <c r="DB60" i="164" s="1"/>
  <c r="EX29" i="164" s="1"/>
  <c r="EZ29" i="164" s="1"/>
  <c r="CK330" i="164"/>
  <c r="CX60" i="164" s="1"/>
  <c r="EU29" i="164" s="1"/>
  <c r="EW29" i="164" s="1"/>
  <c r="CL399" i="164"/>
  <c r="CZ72" i="164" s="1"/>
  <c r="EF41" i="164" s="1"/>
  <c r="EH41" i="164" s="1"/>
  <c r="CK399" i="164"/>
  <c r="CV72" i="164" s="1"/>
  <c r="EC41" i="164" s="1"/>
  <c r="EE41" i="164" s="1"/>
  <c r="DQ44" i="164"/>
  <c r="DS44" i="164" s="1"/>
  <c r="ER48" i="164"/>
  <c r="ET48" i="164" s="1"/>
  <c r="CL144" i="164"/>
  <c r="DB29" i="164" s="1"/>
  <c r="CK144" i="164"/>
  <c r="CX29" i="164" s="1"/>
  <c r="CL192" i="164"/>
  <c r="DB37" i="164" s="1"/>
  <c r="CK192" i="164"/>
  <c r="CX37" i="164" s="1"/>
  <c r="CL201" i="164"/>
  <c r="CZ39" i="164" s="1"/>
  <c r="CK201" i="164"/>
  <c r="CV39" i="164" s="1"/>
  <c r="CL211" i="164"/>
  <c r="CY41" i="164" s="1"/>
  <c r="DW10" i="164" s="1"/>
  <c r="DY10" i="164" s="1"/>
  <c r="CK211" i="164"/>
  <c r="CU41" i="164" s="1"/>
  <c r="DT10" i="164" s="1"/>
  <c r="DV10" i="164" s="1"/>
  <c r="CL220" i="164"/>
  <c r="DA42" i="164" s="1"/>
  <c r="EO11" i="164" s="1"/>
  <c r="EQ11" i="164" s="1"/>
  <c r="CK220" i="164"/>
  <c r="CW42" i="164" s="1"/>
  <c r="EL11" i="164" s="1"/>
  <c r="EN11" i="164" s="1"/>
  <c r="CL418" i="164"/>
  <c r="DA75" i="164" s="1"/>
  <c r="EO44" i="164" s="1"/>
  <c r="EQ44" i="164" s="1"/>
  <c r="CK418" i="164"/>
  <c r="CW75" i="164" s="1"/>
  <c r="EL44" i="164" s="1"/>
  <c r="EN44" i="164" s="1"/>
  <c r="CL121" i="164"/>
  <c r="CY26" i="164" s="1"/>
  <c r="CK121" i="164"/>
  <c r="CU26" i="164" s="1"/>
  <c r="CL310" i="164"/>
  <c r="DA57" i="164" s="1"/>
  <c r="EO26" i="164" s="1"/>
  <c r="EQ26" i="164" s="1"/>
  <c r="CK310" i="164"/>
  <c r="CW57" i="164" s="1"/>
  <c r="EL26" i="164" s="1"/>
  <c r="EN26" i="164" s="1"/>
  <c r="CL285" i="164"/>
  <c r="CZ53" i="164" s="1"/>
  <c r="EF22" i="164" s="1"/>
  <c r="EH22" i="164" s="1"/>
  <c r="CK285" i="164"/>
  <c r="CL355" i="164"/>
  <c r="CY65" i="164" s="1"/>
  <c r="DW34" i="164" s="1"/>
  <c r="DY34" i="164" s="1"/>
  <c r="CK355" i="164"/>
  <c r="CU65" i="164" s="1"/>
  <c r="DT34" i="164" s="1"/>
  <c r="DV34" i="164" s="1"/>
  <c r="CL308" i="164"/>
  <c r="CK308" i="164"/>
  <c r="CL14" i="164"/>
  <c r="CK14" i="164"/>
  <c r="DZ24" i="164"/>
  <c r="EB24" i="164" s="1"/>
  <c r="DZ25" i="164"/>
  <c r="EB25" i="164" s="1"/>
  <c r="CL316" i="164"/>
  <c r="DA58" i="164" s="1"/>
  <c r="EO27" i="164" s="1"/>
  <c r="EQ27" i="164" s="1"/>
  <c r="CK316" i="164"/>
  <c r="CW58" i="164" s="1"/>
  <c r="EL27" i="164" s="1"/>
  <c r="EN27" i="164" s="1"/>
  <c r="CL271" i="164"/>
  <c r="CY51" i="164" s="1"/>
  <c r="DW20" i="164" s="1"/>
  <c r="DY20" i="164" s="1"/>
  <c r="CK271" i="164"/>
  <c r="CU51" i="164" s="1"/>
  <c r="DT20" i="164" s="1"/>
  <c r="DV20" i="164" s="1"/>
  <c r="DQ12" i="164"/>
  <c r="DS12" i="164" s="1"/>
  <c r="DZ18" i="164"/>
  <c r="EB18" i="164" s="1"/>
  <c r="CL33" i="164"/>
  <c r="CZ11" i="164" s="1"/>
  <c r="CK33" i="164"/>
  <c r="CV11" i="164" s="1"/>
  <c r="CL420" i="164"/>
  <c r="DB75" i="164" s="1"/>
  <c r="EX44" i="164" s="1"/>
  <c r="EZ44" i="164" s="1"/>
  <c r="CK420" i="164"/>
  <c r="CX75" i="164" s="1"/>
  <c r="EU44" i="164" s="1"/>
  <c r="EW44" i="164" s="1"/>
  <c r="CL52" i="164"/>
  <c r="DA14" i="164" s="1"/>
  <c r="CK52" i="164"/>
  <c r="CW14" i="164" s="1"/>
  <c r="CL68" i="164"/>
  <c r="CK68" i="164"/>
  <c r="CL87" i="164"/>
  <c r="CZ20" i="164" s="1"/>
  <c r="CK87" i="164"/>
  <c r="CV20" i="164" s="1"/>
  <c r="CL142" i="164"/>
  <c r="DA29" i="164" s="1"/>
  <c r="CK142" i="164"/>
  <c r="CW29" i="164" s="1"/>
  <c r="CL60" i="164"/>
  <c r="DB15" i="164" s="1"/>
  <c r="CK60" i="164"/>
  <c r="CX15" i="164" s="1"/>
  <c r="CL79" i="164"/>
  <c r="CY19" i="164" s="1"/>
  <c r="CK79" i="164"/>
  <c r="CU19" i="164" s="1"/>
  <c r="CL88" i="164"/>
  <c r="DA20" i="164" s="1"/>
  <c r="CK88" i="164"/>
  <c r="CW20" i="164" s="1"/>
  <c r="CL98" i="164"/>
  <c r="CK98" i="164"/>
  <c r="CL193" i="164"/>
  <c r="CY38" i="164" s="1"/>
  <c r="CK193" i="164"/>
  <c r="CL222" i="164"/>
  <c r="DB42" i="164" s="1"/>
  <c r="EX11" i="164" s="1"/>
  <c r="EZ11" i="164" s="1"/>
  <c r="CK222" i="164"/>
  <c r="CX42" i="164" s="1"/>
  <c r="EU11" i="164" s="1"/>
  <c r="EW11" i="164" s="1"/>
  <c r="CL348" i="164"/>
  <c r="DB63" i="164" s="1"/>
  <c r="EX32" i="164" s="1"/>
  <c r="EZ32" i="164" s="1"/>
  <c r="CK348" i="164"/>
  <c r="CL394" i="164"/>
  <c r="DA71" i="164" s="1"/>
  <c r="EO40" i="164" s="1"/>
  <c r="EQ40" i="164" s="1"/>
  <c r="CK394" i="164"/>
  <c r="CW71" i="164" s="1"/>
  <c r="EL40" i="164" s="1"/>
  <c r="EN40" i="164" s="1"/>
  <c r="CL354" i="164"/>
  <c r="DB64" i="164" s="1"/>
  <c r="EX33" i="164" s="1"/>
  <c r="EZ33" i="164" s="1"/>
  <c r="CK354" i="164"/>
  <c r="CX64" i="164" s="1"/>
  <c r="EU33" i="164" s="1"/>
  <c r="EW33" i="164" s="1"/>
  <c r="CL103" i="164"/>
  <c r="CY23" i="164" s="1"/>
  <c r="CK103" i="164"/>
  <c r="CU23" i="164" s="1"/>
  <c r="CL112" i="164"/>
  <c r="DA24" i="164" s="1"/>
  <c r="CK112" i="164"/>
  <c r="CW24" i="164" s="1"/>
  <c r="CL326" i="164"/>
  <c r="CK326" i="164"/>
  <c r="CL282" i="164"/>
  <c r="DB52" i="164" s="1"/>
  <c r="EX21" i="164" s="1"/>
  <c r="EZ21" i="164" s="1"/>
  <c r="CK282" i="164"/>
  <c r="CX52" i="164" s="1"/>
  <c r="EU21" i="164" s="1"/>
  <c r="EW21" i="164" s="1"/>
  <c r="CL392" i="164"/>
  <c r="CK392" i="164"/>
  <c r="CL442" i="164"/>
  <c r="DA79" i="164" s="1"/>
  <c r="EO48" i="164" s="1"/>
  <c r="EQ48" i="164" s="1"/>
  <c r="CK442" i="164"/>
  <c r="CW79" i="164" s="1"/>
  <c r="EL48" i="164" s="1"/>
  <c r="EN48" i="164" s="1"/>
  <c r="CL39" i="164"/>
  <c r="CZ12" i="164" s="1"/>
  <c r="CK39" i="164"/>
  <c r="CV12" i="164" s="1"/>
  <c r="CL320" i="164"/>
  <c r="CK320" i="164"/>
  <c r="CL292" i="164"/>
  <c r="DA54" i="164" s="1"/>
  <c r="EO23" i="164" s="1"/>
  <c r="EQ23" i="164" s="1"/>
  <c r="CK292" i="164"/>
  <c r="CW54" i="164" s="1"/>
  <c r="EL23" i="164" s="1"/>
  <c r="EN23" i="164" s="1"/>
  <c r="CL439" i="164"/>
  <c r="CY79" i="164" s="1"/>
  <c r="DW48" i="164" s="1"/>
  <c r="DY48" i="164" s="1"/>
  <c r="CK439" i="164"/>
  <c r="CU79" i="164" s="1"/>
  <c r="DT48" i="164" s="1"/>
  <c r="DV48" i="164" s="1"/>
  <c r="CL219" i="164"/>
  <c r="CZ42" i="164" s="1"/>
  <c r="EF11" i="164" s="1"/>
  <c r="EH11" i="164" s="1"/>
  <c r="CK219" i="164"/>
  <c r="CV42" i="164" s="1"/>
  <c r="EC11" i="164" s="1"/>
  <c r="EE11" i="164" s="1"/>
  <c r="CL302" i="164"/>
  <c r="CK302" i="164"/>
  <c r="CL158" i="164"/>
  <c r="CK158" i="164"/>
  <c r="CL375" i="164"/>
  <c r="CZ68" i="164" s="1"/>
  <c r="EF37" i="164" s="1"/>
  <c r="EH37" i="164" s="1"/>
  <c r="CK375" i="164"/>
  <c r="CV68" i="164" s="1"/>
  <c r="EC37" i="164" s="1"/>
  <c r="EE37" i="164" s="1"/>
  <c r="CL380" i="164"/>
  <c r="CK380" i="164"/>
  <c r="CL385" i="164"/>
  <c r="CY70" i="164" s="1"/>
  <c r="DW39" i="164" s="1"/>
  <c r="DY39" i="164" s="1"/>
  <c r="CK385" i="164"/>
  <c r="CU70" i="164" s="1"/>
  <c r="DT39" i="164" s="1"/>
  <c r="DV39" i="164" s="1"/>
  <c r="CL379" i="164"/>
  <c r="CY69" i="164" s="1"/>
  <c r="DW38" i="164" s="1"/>
  <c r="DY38" i="164" s="1"/>
  <c r="CK379" i="164"/>
  <c r="CU69" i="164" s="1"/>
  <c r="DT38" i="164" s="1"/>
  <c r="DV38" i="164" s="1"/>
  <c r="CL384" i="164"/>
  <c r="DB69" i="164" s="1"/>
  <c r="EX38" i="164" s="1"/>
  <c r="EZ38" i="164" s="1"/>
  <c r="CK384" i="164"/>
  <c r="CX69" i="164" s="1"/>
  <c r="EU38" i="164" s="1"/>
  <c r="EW38" i="164" s="1"/>
  <c r="CL403" i="164"/>
  <c r="CY73" i="164" s="1"/>
  <c r="DW42" i="164" s="1"/>
  <c r="DY42" i="164" s="1"/>
  <c r="CK403" i="164"/>
  <c r="CU73" i="164" s="1"/>
  <c r="DT42" i="164" s="1"/>
  <c r="DV42" i="164" s="1"/>
  <c r="CL160" i="164"/>
  <c r="DA32" i="164" s="1"/>
  <c r="EO8" i="164" s="1"/>
  <c r="EQ8" i="164" s="1"/>
  <c r="CK160" i="164"/>
  <c r="CW32" i="164" s="1"/>
  <c r="EL8" i="164" s="1"/>
  <c r="EN8" i="164" s="1"/>
  <c r="CL170" i="164"/>
  <c r="CK170" i="164"/>
  <c r="CL180" i="164"/>
  <c r="DB35" i="164" s="1"/>
  <c r="CK180" i="164"/>
  <c r="CX35" i="164" s="1"/>
  <c r="CL157" i="164"/>
  <c r="CY32" i="164" s="1"/>
  <c r="DW8" i="164" s="1"/>
  <c r="DY8" i="164" s="1"/>
  <c r="CK157" i="164"/>
  <c r="CU32" i="164" s="1"/>
  <c r="DT8" i="164" s="1"/>
  <c r="DV8" i="164" s="1"/>
  <c r="CL166" i="164"/>
  <c r="DA33" i="164" s="1"/>
  <c r="CK166" i="164"/>
  <c r="CW33" i="164" s="1"/>
  <c r="CL176" i="164"/>
  <c r="CK176" i="164"/>
  <c r="CL186" i="164"/>
  <c r="DB36" i="164" s="1"/>
  <c r="CK186" i="164"/>
  <c r="CX36" i="164" s="1"/>
  <c r="CL234" i="164"/>
  <c r="DB44" i="164" s="1"/>
  <c r="EX13" i="164" s="1"/>
  <c r="EZ13" i="164" s="1"/>
  <c r="CK234" i="164"/>
  <c r="CX44" i="164" s="1"/>
  <c r="EU13" i="164" s="1"/>
  <c r="EW13" i="164" s="1"/>
  <c r="CL243" i="164"/>
  <c r="CZ46" i="164" s="1"/>
  <c r="EF15" i="164" s="1"/>
  <c r="EH15" i="164" s="1"/>
  <c r="CK243" i="164"/>
  <c r="CV46" i="164" s="1"/>
  <c r="EC15" i="164" s="1"/>
  <c r="EE15" i="164" s="1"/>
  <c r="CL253" i="164"/>
  <c r="CY48" i="164" s="1"/>
  <c r="DW17" i="164" s="1"/>
  <c r="DY17" i="164" s="1"/>
  <c r="CK253" i="164"/>
  <c r="CU48" i="164" s="1"/>
  <c r="DT17" i="164" s="1"/>
  <c r="DV17" i="164" s="1"/>
  <c r="CL262" i="164"/>
  <c r="DA49" i="164" s="1"/>
  <c r="EO18" i="164" s="1"/>
  <c r="EQ18" i="164" s="1"/>
  <c r="CK262" i="164"/>
  <c r="CW49" i="164" s="1"/>
  <c r="EL18" i="164" s="1"/>
  <c r="EN18" i="164" s="1"/>
  <c r="CL228" i="164"/>
  <c r="DB43" i="164" s="1"/>
  <c r="EX12" i="164" s="1"/>
  <c r="EZ12" i="164" s="1"/>
  <c r="CK228" i="164"/>
  <c r="CX43" i="164" s="1"/>
  <c r="EU12" i="164" s="1"/>
  <c r="EW12" i="164" s="1"/>
  <c r="CL237" i="164"/>
  <c r="CZ45" i="164" s="1"/>
  <c r="EF14" i="164" s="1"/>
  <c r="EH14" i="164" s="1"/>
  <c r="CK237" i="164"/>
  <c r="CV45" i="164" s="1"/>
  <c r="EC14" i="164" s="1"/>
  <c r="EE14" i="164" s="1"/>
  <c r="CL247" i="164"/>
  <c r="CY47" i="164" s="1"/>
  <c r="DW16" i="164" s="1"/>
  <c r="DY16" i="164" s="1"/>
  <c r="CK247" i="164"/>
  <c r="CU47" i="164" s="1"/>
  <c r="DT16" i="164" s="1"/>
  <c r="DV16" i="164" s="1"/>
  <c r="CL256" i="164"/>
  <c r="DA48" i="164" s="1"/>
  <c r="EO17" i="164" s="1"/>
  <c r="EQ17" i="164" s="1"/>
  <c r="CK256" i="164"/>
  <c r="CW48" i="164" s="1"/>
  <c r="EL17" i="164" s="1"/>
  <c r="EN17" i="164" s="1"/>
  <c r="CL266" i="164"/>
  <c r="CK266" i="164"/>
  <c r="DQ33" i="164"/>
  <c r="DS33" i="164" s="1"/>
  <c r="ER33" i="164"/>
  <c r="ET33" i="164" s="1"/>
  <c r="DZ35" i="164"/>
  <c r="EB35" i="164" s="1"/>
  <c r="DQ37" i="164"/>
  <c r="DS37" i="164" s="1"/>
  <c r="ER37" i="164"/>
  <c r="ET37" i="164" s="1"/>
  <c r="ER36" i="164"/>
  <c r="ET36" i="164" s="1"/>
  <c r="DZ38" i="164"/>
  <c r="EB38" i="164" s="1"/>
  <c r="DQ40" i="164"/>
  <c r="DS40" i="164" s="1"/>
  <c r="ER40" i="164"/>
  <c r="ET40" i="164" s="1"/>
  <c r="CL405" i="164"/>
  <c r="CZ73" i="164" s="1"/>
  <c r="EF42" i="164" s="1"/>
  <c r="EH42" i="164" s="1"/>
  <c r="CK405" i="164"/>
  <c r="CV73" i="164" s="1"/>
  <c r="EC42" i="164" s="1"/>
  <c r="EE42" i="164" s="1"/>
  <c r="CL415" i="164"/>
  <c r="CY75" i="164" s="1"/>
  <c r="DW44" i="164" s="1"/>
  <c r="DY44" i="164" s="1"/>
  <c r="CK415" i="164"/>
  <c r="CU75" i="164" s="1"/>
  <c r="DT44" i="164" s="1"/>
  <c r="DV44" i="164" s="1"/>
  <c r="CL424" i="164"/>
  <c r="DA76" i="164" s="1"/>
  <c r="EO45" i="164" s="1"/>
  <c r="EQ45" i="164" s="1"/>
  <c r="CK424" i="164"/>
  <c r="CW76" i="164" s="1"/>
  <c r="EL45" i="164" s="1"/>
  <c r="EN45" i="164" s="1"/>
  <c r="CL48" i="164"/>
  <c r="DB13" i="164" s="1"/>
  <c r="CK48" i="164"/>
  <c r="CX13" i="164" s="1"/>
  <c r="CL63" i="164"/>
  <c r="CZ16" i="164" s="1"/>
  <c r="CK63" i="164"/>
  <c r="CV16" i="164" s="1"/>
  <c r="CL73" i="164"/>
  <c r="CY18" i="164" s="1"/>
  <c r="CK73" i="164"/>
  <c r="CU18" i="164" s="1"/>
  <c r="CL82" i="164"/>
  <c r="DA19" i="164" s="1"/>
  <c r="CK82" i="164"/>
  <c r="CW19" i="164" s="1"/>
  <c r="CL92" i="164"/>
  <c r="CK92" i="164"/>
  <c r="CL139" i="164"/>
  <c r="CY29" i="164" s="1"/>
  <c r="CK139" i="164"/>
  <c r="CU29" i="164" s="1"/>
  <c r="CL147" i="164"/>
  <c r="CZ30" i="164" s="1"/>
  <c r="CK147" i="164"/>
  <c r="CV30" i="164" s="1"/>
  <c r="CL64" i="164"/>
  <c r="DA16" i="164" s="1"/>
  <c r="CK64" i="164"/>
  <c r="CW16" i="164" s="1"/>
  <c r="CL74" i="164"/>
  <c r="CK74" i="164"/>
  <c r="CL84" i="164"/>
  <c r="DB19" i="164" s="1"/>
  <c r="CK84" i="164"/>
  <c r="CX19" i="164" s="1"/>
  <c r="CL93" i="164"/>
  <c r="CZ21" i="164" s="1"/>
  <c r="CK93" i="164"/>
  <c r="CV21" i="164" s="1"/>
  <c r="CL202" i="164"/>
  <c r="DA39" i="164" s="1"/>
  <c r="CK202" i="164"/>
  <c r="CW39" i="164" s="1"/>
  <c r="ER9" i="164"/>
  <c r="ET9" i="164" s="1"/>
  <c r="CL217" i="164"/>
  <c r="CY42" i="164" s="1"/>
  <c r="DW11" i="164" s="1"/>
  <c r="DY11" i="164" s="1"/>
  <c r="CK217" i="164"/>
  <c r="CU42" i="164" s="1"/>
  <c r="DT11" i="164" s="1"/>
  <c r="DV11" i="164" s="1"/>
  <c r="DQ13" i="164"/>
  <c r="DS13" i="164" s="1"/>
  <c r="ER17" i="164"/>
  <c r="ET17" i="164" s="1"/>
  <c r="DZ19" i="164"/>
  <c r="EB19" i="164" s="1"/>
  <c r="CL342" i="164"/>
  <c r="DB62" i="164" s="1"/>
  <c r="EX31" i="164" s="1"/>
  <c r="EZ31" i="164" s="1"/>
  <c r="CK342" i="164"/>
  <c r="CX62" i="164" s="1"/>
  <c r="EU31" i="164" s="1"/>
  <c r="EW31" i="164" s="1"/>
  <c r="CL351" i="164"/>
  <c r="CZ64" i="164" s="1"/>
  <c r="EF33" i="164" s="1"/>
  <c r="EH33" i="164" s="1"/>
  <c r="CK351" i="164"/>
  <c r="CV64" i="164" s="1"/>
  <c r="EC33" i="164" s="1"/>
  <c r="EE33" i="164" s="1"/>
  <c r="CL361" i="164"/>
  <c r="CY66" i="164" s="1"/>
  <c r="DW35" i="164" s="1"/>
  <c r="DY35" i="164" s="1"/>
  <c r="CK361" i="164"/>
  <c r="CU66" i="164" s="1"/>
  <c r="DT35" i="164" s="1"/>
  <c r="DV35" i="164" s="1"/>
  <c r="CL388" i="164"/>
  <c r="DA70" i="164" s="1"/>
  <c r="EO39" i="164" s="1"/>
  <c r="EQ39" i="164" s="1"/>
  <c r="CK388" i="164"/>
  <c r="CW70" i="164" s="1"/>
  <c r="EL39" i="164" s="1"/>
  <c r="EN39" i="164" s="1"/>
  <c r="CL398" i="164"/>
  <c r="CK398" i="164"/>
  <c r="DQ43" i="164"/>
  <c r="DS43" i="164" s="1"/>
  <c r="CL423" i="164"/>
  <c r="CZ76" i="164" s="1"/>
  <c r="EF45" i="164" s="1"/>
  <c r="EH45" i="164" s="1"/>
  <c r="CK423" i="164"/>
  <c r="CV76" i="164" s="1"/>
  <c r="EC45" i="164" s="1"/>
  <c r="EE45" i="164" s="1"/>
  <c r="CL390" i="164"/>
  <c r="DB70" i="164" s="1"/>
  <c r="EX39" i="164" s="1"/>
  <c r="EZ39" i="164" s="1"/>
  <c r="CK390" i="164"/>
  <c r="CX70" i="164" s="1"/>
  <c r="EU39" i="164" s="1"/>
  <c r="EW39" i="164" s="1"/>
  <c r="ER18" i="164"/>
  <c r="ET18" i="164" s="1"/>
  <c r="CL362" i="164"/>
  <c r="CK362" i="164"/>
  <c r="CL396" i="164"/>
  <c r="DB71" i="164" s="1"/>
  <c r="EX40" i="164" s="1"/>
  <c r="EZ40" i="164" s="1"/>
  <c r="CK396" i="164"/>
  <c r="CX71" i="164" s="1"/>
  <c r="EU40" i="164" s="1"/>
  <c r="EW40" i="164" s="1"/>
  <c r="CL108" i="164"/>
  <c r="DB23" i="164" s="1"/>
  <c r="CK108" i="164"/>
  <c r="CX23" i="164" s="1"/>
  <c r="CL358" i="164"/>
  <c r="DA65" i="164" s="1"/>
  <c r="EO34" i="164" s="1"/>
  <c r="EQ34" i="164" s="1"/>
  <c r="CK358" i="164"/>
  <c r="CW65" i="164" s="1"/>
  <c r="EL34" i="164" s="1"/>
  <c r="EN34" i="164" s="1"/>
  <c r="DZ7" i="164"/>
  <c r="EB7" i="164" s="1"/>
  <c r="CL27" i="164"/>
  <c r="CZ10" i="164" s="1"/>
  <c r="CK27" i="164"/>
  <c r="CV10" i="164" s="1"/>
  <c r="CL42" i="164"/>
  <c r="DB12" i="164" s="1"/>
  <c r="CK42" i="164"/>
  <c r="CX12" i="164" s="1"/>
  <c r="CL120" i="164"/>
  <c r="DB25" i="164" s="1"/>
  <c r="CK120" i="164"/>
  <c r="CL132" i="164"/>
  <c r="DB27" i="164" s="1"/>
  <c r="CK132" i="164"/>
  <c r="CX27" i="164" s="1"/>
  <c r="CL288" i="164"/>
  <c r="DB53" i="164" s="1"/>
  <c r="EX22" i="164" s="1"/>
  <c r="EZ22" i="164" s="1"/>
  <c r="CK288" i="164"/>
  <c r="CX53" i="164" s="1"/>
  <c r="EU22" i="164" s="1"/>
  <c r="EW22" i="164" s="1"/>
  <c r="CL334" i="164"/>
  <c r="DA61" i="164" s="1"/>
  <c r="EO30" i="164" s="1"/>
  <c r="EQ30" i="164" s="1"/>
  <c r="CK334" i="164"/>
  <c r="CW61" i="164" s="1"/>
  <c r="EL30" i="164" s="1"/>
  <c r="EN30" i="164" s="1"/>
  <c r="DZ43" i="164"/>
  <c r="EB43" i="164" s="1"/>
  <c r="CL446" i="164"/>
  <c r="CK446" i="164"/>
  <c r="ER46" i="164"/>
  <c r="ET46" i="164" s="1"/>
  <c r="CL289" i="164"/>
  <c r="CY54" i="164" s="1"/>
  <c r="DW23" i="164" s="1"/>
  <c r="DY23" i="164" s="1"/>
  <c r="CK289" i="164"/>
  <c r="CU54" i="164" s="1"/>
  <c r="DT23" i="164" s="1"/>
  <c r="DV23" i="164" s="1"/>
  <c r="CL336" i="164"/>
  <c r="DB61" i="164" s="1"/>
  <c r="EX30" i="164" s="1"/>
  <c r="EZ30" i="164" s="1"/>
  <c r="CK336" i="164"/>
  <c r="CX61" i="164" s="1"/>
  <c r="EU30" i="164" s="1"/>
  <c r="EW30" i="164" s="1"/>
  <c r="CL369" i="164"/>
  <c r="CZ67" i="164" s="1"/>
  <c r="EF36" i="164" s="1"/>
  <c r="EH36" i="164" s="1"/>
  <c r="CK369" i="164"/>
  <c r="DQ42" i="164"/>
  <c r="DS42" i="164" s="1"/>
  <c r="CL450" i="164"/>
  <c r="DB80" i="164" s="1"/>
  <c r="EX49" i="164" s="1"/>
  <c r="EZ49" i="164" s="1"/>
  <c r="CK450" i="164"/>
  <c r="CX80" i="164" s="1"/>
  <c r="EU49" i="164" s="1"/>
  <c r="EW49" i="164" s="1"/>
  <c r="CL141" i="164"/>
  <c r="CZ29" i="164" s="1"/>
  <c r="CK141" i="164"/>
  <c r="CV29" i="164" s="1"/>
  <c r="CL151" i="164"/>
  <c r="CY31" i="164" s="1"/>
  <c r="CK151" i="164"/>
  <c r="CU31" i="164" s="1"/>
  <c r="CL218" i="164"/>
  <c r="CK218" i="164"/>
  <c r="CL304" i="164"/>
  <c r="DA56" i="164" s="1"/>
  <c r="EO25" i="164" s="1"/>
  <c r="EQ25" i="164" s="1"/>
  <c r="CK304" i="164"/>
  <c r="CW56" i="164" s="1"/>
  <c r="EL25" i="164" s="1"/>
  <c r="EN25" i="164" s="1"/>
  <c r="CL322" i="164"/>
  <c r="DA59" i="164" s="1"/>
  <c r="EO28" i="164" s="1"/>
  <c r="EQ28" i="164" s="1"/>
  <c r="CK322" i="164"/>
  <c r="CW59" i="164" s="1"/>
  <c r="EL28" i="164" s="1"/>
  <c r="EN28" i="164" s="1"/>
  <c r="CL30" i="164"/>
  <c r="DB10" i="164" s="1"/>
  <c r="CK30" i="164"/>
  <c r="CX10" i="164" s="1"/>
  <c r="CL51" i="164"/>
  <c r="CZ14" i="164" s="1"/>
  <c r="CK51" i="164"/>
  <c r="CV14" i="164" s="1"/>
  <c r="CL303" i="164"/>
  <c r="CZ56" i="164" s="1"/>
  <c r="EF25" i="164" s="1"/>
  <c r="EH25" i="164" s="1"/>
  <c r="CK303" i="164"/>
  <c r="CV56" i="164" s="1"/>
  <c r="EC25" i="164" s="1"/>
  <c r="EE25" i="164" s="1"/>
  <c r="CL441" i="164"/>
  <c r="CZ79" i="164" s="1"/>
  <c r="EF48" i="164" s="1"/>
  <c r="EH48" i="164" s="1"/>
  <c r="CK441" i="164"/>
  <c r="CV79" i="164" s="1"/>
  <c r="EC48" i="164" s="1"/>
  <c r="EE48" i="164" s="1"/>
  <c r="DZ44" i="164"/>
  <c r="EB44" i="164" s="1"/>
  <c r="CL333" i="164"/>
  <c r="CZ61" i="164" s="1"/>
  <c r="EF30" i="164" s="1"/>
  <c r="EH30" i="164" s="1"/>
  <c r="CK333" i="164"/>
  <c r="CL135" i="164"/>
  <c r="CZ28" i="164" s="1"/>
  <c r="CK135" i="164"/>
  <c r="CV28" i="164" s="1"/>
  <c r="CL444" i="164"/>
  <c r="DB79" i="164" s="1"/>
  <c r="EX48" i="164" s="1"/>
  <c r="EZ48" i="164" s="1"/>
  <c r="CK444" i="164"/>
  <c r="CX79" i="164" s="1"/>
  <c r="EU48" i="164" s="1"/>
  <c r="EW48" i="164" s="1"/>
  <c r="CL57" i="164"/>
  <c r="CZ15" i="164" s="1"/>
  <c r="CK57" i="164"/>
  <c r="CV15" i="164" s="1"/>
  <c r="DQ30" i="164"/>
  <c r="DS30" i="164" s="1"/>
  <c r="ER41" i="164"/>
  <c r="ET41" i="164" s="1"/>
  <c r="DZ26" i="164"/>
  <c r="EB26" i="164" s="1"/>
  <c r="CL447" i="164"/>
  <c r="CZ80" i="164" s="1"/>
  <c r="EF49" i="164" s="1"/>
  <c r="EH49" i="164" s="1"/>
  <c r="CK447" i="164"/>
  <c r="CV80" i="164" s="1"/>
  <c r="EC49" i="164" s="1"/>
  <c r="EE49" i="164" s="1"/>
  <c r="DQ21" i="164"/>
  <c r="DS21" i="164" s="1"/>
  <c r="ER26" i="164"/>
  <c r="ET26" i="164" s="1"/>
  <c r="CL328" i="164"/>
  <c r="DA60" i="164" s="1"/>
  <c r="EO29" i="164" s="1"/>
  <c r="EQ29" i="164" s="1"/>
  <c r="CK328" i="164"/>
  <c r="CW60" i="164" s="1"/>
  <c r="EL29" i="164" s="1"/>
  <c r="EN29" i="164" s="1"/>
  <c r="CL290" i="164"/>
  <c r="CK290" i="164"/>
  <c r="DQ31" i="164"/>
  <c r="DS31" i="164" s="1"/>
  <c r="ER47" i="164"/>
  <c r="ET47" i="164" s="1"/>
  <c r="ER29" i="164"/>
  <c r="ET29" i="164" s="1"/>
  <c r="CL43" i="164"/>
  <c r="CY13" i="164" s="1"/>
  <c r="CK43" i="164"/>
  <c r="CU13" i="164" s="1"/>
  <c r="ER30" i="164"/>
  <c r="ET30" i="164" s="1"/>
  <c r="CL295" i="164"/>
  <c r="CY55" i="164" s="1"/>
  <c r="DW24" i="164" s="1"/>
  <c r="DY24" i="164" s="1"/>
  <c r="CK295" i="164"/>
  <c r="CU55" i="164" s="1"/>
  <c r="DT24" i="164" s="1"/>
  <c r="DV24" i="164" s="1"/>
  <c r="CL16" i="164"/>
  <c r="DA8" i="164" s="1"/>
  <c r="CK16" i="164"/>
  <c r="CL26" i="164"/>
  <c r="CK26" i="164"/>
  <c r="CL36" i="164"/>
  <c r="DB11" i="164" s="1"/>
  <c r="CK36" i="164"/>
  <c r="CX11" i="164" s="1"/>
  <c r="CL45" i="164"/>
  <c r="CZ13" i="164" s="1"/>
  <c r="CK45" i="164"/>
  <c r="CV13" i="164" s="1"/>
  <c r="ER12" i="164"/>
  <c r="ET12" i="164" s="1"/>
  <c r="DQ16" i="164"/>
  <c r="DS16" i="164" s="1"/>
  <c r="CL38" i="164"/>
  <c r="CK38" i="164"/>
  <c r="DQ38" i="164"/>
  <c r="DS38" i="164" s="1"/>
  <c r="ER38" i="164"/>
  <c r="ET38" i="164" s="1"/>
  <c r="CL212" i="164"/>
  <c r="CK212" i="164"/>
  <c r="CL18" i="164"/>
  <c r="DB8" i="164" s="1"/>
  <c r="CK18" i="164"/>
  <c r="CX8" i="164" s="1"/>
  <c r="CL129" i="164"/>
  <c r="CZ27" i="164" s="1"/>
  <c r="CK129" i="164"/>
  <c r="CV27" i="164" s="1"/>
  <c r="CL55" i="164"/>
  <c r="CY15" i="164" s="1"/>
  <c r="CK55" i="164"/>
  <c r="CU15" i="164" s="1"/>
  <c r="CL278" i="164"/>
  <c r="CK278" i="164"/>
  <c r="CL309" i="164"/>
  <c r="CZ57" i="164" s="1"/>
  <c r="EF26" i="164" s="1"/>
  <c r="EH26" i="164" s="1"/>
  <c r="CK309" i="164"/>
  <c r="CV57" i="164" s="1"/>
  <c r="EC26" i="164" s="1"/>
  <c r="EE26" i="164" s="1"/>
  <c r="CL126" i="164"/>
  <c r="DB26" i="164" s="1"/>
  <c r="CK126" i="164"/>
  <c r="CX26" i="164" s="1"/>
  <c r="CL291" i="164"/>
  <c r="CZ54" i="164" s="1"/>
  <c r="EF23" i="164" s="1"/>
  <c r="EH23" i="164" s="1"/>
  <c r="CK291" i="164"/>
  <c r="CV54" i="164" s="1"/>
  <c r="EC23" i="164" s="1"/>
  <c r="EE23" i="164" s="1"/>
  <c r="CL339" i="164"/>
  <c r="CZ62" i="164" s="1"/>
  <c r="EF31" i="164" s="1"/>
  <c r="EH31" i="164" s="1"/>
  <c r="CK339" i="164"/>
  <c r="CV62" i="164" s="1"/>
  <c r="EC31" i="164" s="1"/>
  <c r="EE31" i="164" s="1"/>
  <c r="CL436" i="164"/>
  <c r="DA78" i="164" s="1"/>
  <c r="EO47" i="164" s="1"/>
  <c r="EQ47" i="164" s="1"/>
  <c r="CK436" i="164"/>
  <c r="CW78" i="164" s="1"/>
  <c r="EL47" i="164" s="1"/>
  <c r="EN47" i="164" s="1"/>
  <c r="CL128" i="164"/>
  <c r="CK128" i="164"/>
  <c r="CL350" i="164"/>
  <c r="CK350" i="164"/>
  <c r="ER49" i="164"/>
  <c r="ET49" i="164" s="1"/>
  <c r="CL31" i="164"/>
  <c r="CY11" i="164" s="1"/>
  <c r="CK31" i="164"/>
  <c r="CU11" i="164" s="1"/>
  <c r="CL40" i="164"/>
  <c r="DA12" i="164" s="1"/>
  <c r="CK40" i="164"/>
  <c r="CW12" i="164" s="1"/>
  <c r="CL153" i="164"/>
  <c r="CZ31" i="164" s="1"/>
  <c r="CK153" i="164"/>
  <c r="CV31" i="164" s="1"/>
  <c r="CL163" i="164"/>
  <c r="CY33" i="164" s="1"/>
  <c r="CK163" i="164"/>
  <c r="CU33" i="164" s="1"/>
  <c r="CL172" i="164"/>
  <c r="DA34" i="164" s="1"/>
  <c r="CK172" i="164"/>
  <c r="CW34" i="164" s="1"/>
  <c r="CL182" i="164"/>
  <c r="CK182" i="164"/>
  <c r="CL159" i="164"/>
  <c r="CZ32" i="164" s="1"/>
  <c r="EF8" i="164" s="1"/>
  <c r="EH8" i="164" s="1"/>
  <c r="CK159" i="164"/>
  <c r="CV32" i="164" s="1"/>
  <c r="EC8" i="164" s="1"/>
  <c r="EE8" i="164" s="1"/>
  <c r="CL169" i="164"/>
  <c r="CY34" i="164" s="1"/>
  <c r="CK169" i="164"/>
  <c r="CU34" i="164" s="1"/>
  <c r="CL178" i="164"/>
  <c r="DA35" i="164" s="1"/>
  <c r="CK178" i="164"/>
  <c r="CW35" i="164" s="1"/>
  <c r="CL188" i="164"/>
  <c r="CK188" i="164"/>
  <c r="CL226" i="164"/>
  <c r="DA43" i="164" s="1"/>
  <c r="EO12" i="164" s="1"/>
  <c r="EQ12" i="164" s="1"/>
  <c r="CK226" i="164"/>
  <c r="CW43" i="164" s="1"/>
  <c r="EL12" i="164" s="1"/>
  <c r="EN12" i="164" s="1"/>
  <c r="CL236" i="164"/>
  <c r="CK236" i="164"/>
  <c r="CL246" i="164"/>
  <c r="DB46" i="164" s="1"/>
  <c r="EX15" i="164" s="1"/>
  <c r="EZ15" i="164" s="1"/>
  <c r="CK246" i="164"/>
  <c r="CX46" i="164" s="1"/>
  <c r="EU15" i="164" s="1"/>
  <c r="EW15" i="164" s="1"/>
  <c r="CL255" i="164"/>
  <c r="CZ48" i="164" s="1"/>
  <c r="EF17" i="164" s="1"/>
  <c r="EH17" i="164" s="1"/>
  <c r="CK255" i="164"/>
  <c r="CV48" i="164" s="1"/>
  <c r="EC17" i="164" s="1"/>
  <c r="EE17" i="164" s="1"/>
  <c r="CL265" i="164"/>
  <c r="CY50" i="164" s="1"/>
  <c r="DW19" i="164" s="1"/>
  <c r="DY19" i="164" s="1"/>
  <c r="CK265" i="164"/>
  <c r="CU50" i="164" s="1"/>
  <c r="DT19" i="164" s="1"/>
  <c r="DV19" i="164" s="1"/>
  <c r="CL230" i="164"/>
  <c r="CK230" i="164"/>
  <c r="CL240" i="164"/>
  <c r="DB45" i="164" s="1"/>
  <c r="EX14" i="164" s="1"/>
  <c r="EZ14" i="164" s="1"/>
  <c r="CK240" i="164"/>
  <c r="CX45" i="164" s="1"/>
  <c r="EU14" i="164" s="1"/>
  <c r="EW14" i="164" s="1"/>
  <c r="CL249" i="164"/>
  <c r="CZ47" i="164" s="1"/>
  <c r="EF16" i="164" s="1"/>
  <c r="EH16" i="164" s="1"/>
  <c r="CK249" i="164"/>
  <c r="CV47" i="164" s="1"/>
  <c r="EC16" i="164" s="1"/>
  <c r="EE16" i="164" s="1"/>
  <c r="CL259" i="164"/>
  <c r="CY49" i="164" s="1"/>
  <c r="DW18" i="164" s="1"/>
  <c r="DY18" i="164" s="1"/>
  <c r="CK259" i="164"/>
  <c r="CU49" i="164" s="1"/>
  <c r="DT18" i="164" s="1"/>
  <c r="DV18" i="164" s="1"/>
  <c r="CL268" i="164"/>
  <c r="DA50" i="164" s="1"/>
  <c r="EO19" i="164" s="1"/>
  <c r="EQ19" i="164" s="1"/>
  <c r="CK268" i="164"/>
  <c r="CW50" i="164" s="1"/>
  <c r="EL19" i="164" s="1"/>
  <c r="EN19" i="164" s="1"/>
  <c r="DZ32" i="164"/>
  <c r="EB32" i="164" s="1"/>
  <c r="DQ34" i="164"/>
  <c r="DS34" i="164" s="1"/>
  <c r="ER34" i="164"/>
  <c r="ET34" i="164" s="1"/>
  <c r="DZ36" i="164"/>
  <c r="EB36" i="164" s="1"/>
  <c r="CL373" i="164"/>
  <c r="CY68" i="164" s="1"/>
  <c r="DW37" i="164" s="1"/>
  <c r="DY37" i="164" s="1"/>
  <c r="CK373" i="164"/>
  <c r="CU68" i="164" s="1"/>
  <c r="DT37" i="164" s="1"/>
  <c r="DV37" i="164" s="1"/>
  <c r="CL378" i="164"/>
  <c r="DB68" i="164" s="1"/>
  <c r="EX37" i="164" s="1"/>
  <c r="EZ37" i="164" s="1"/>
  <c r="CK378" i="164"/>
  <c r="CX68" i="164" s="1"/>
  <c r="EU37" i="164" s="1"/>
  <c r="EW37" i="164" s="1"/>
  <c r="CL382" i="164"/>
  <c r="DA69" i="164" s="1"/>
  <c r="EO38" i="164" s="1"/>
  <c r="EQ38" i="164" s="1"/>
  <c r="CK382" i="164"/>
  <c r="CW69" i="164" s="1"/>
  <c r="EL38" i="164" s="1"/>
  <c r="EN38" i="164" s="1"/>
  <c r="CL372" i="164"/>
  <c r="DB67" i="164" s="1"/>
  <c r="EX36" i="164" s="1"/>
  <c r="EZ36" i="164" s="1"/>
  <c r="CK372" i="164"/>
  <c r="CX67" i="164" s="1"/>
  <c r="EU36" i="164" s="1"/>
  <c r="EW36" i="164" s="1"/>
  <c r="CL376" i="164"/>
  <c r="DA68" i="164" s="1"/>
  <c r="EO37" i="164" s="1"/>
  <c r="EQ37" i="164" s="1"/>
  <c r="CK376" i="164"/>
  <c r="CW68" i="164" s="1"/>
  <c r="EL37" i="164" s="1"/>
  <c r="EN37" i="164" s="1"/>
  <c r="CL381" i="164"/>
  <c r="CZ69" i="164" s="1"/>
  <c r="EF38" i="164" s="1"/>
  <c r="EH38" i="164" s="1"/>
  <c r="CK381" i="164"/>
  <c r="CV69" i="164" s="1"/>
  <c r="EC38" i="164" s="1"/>
  <c r="EE38" i="164" s="1"/>
  <c r="DZ39" i="164"/>
  <c r="EB39" i="164" s="1"/>
  <c r="DQ41" i="164"/>
  <c r="DS41" i="164" s="1"/>
  <c r="CL408" i="164"/>
  <c r="DB73" i="164" s="1"/>
  <c r="EX42" i="164" s="1"/>
  <c r="EZ42" i="164" s="1"/>
  <c r="CK408" i="164"/>
  <c r="CX73" i="164" s="1"/>
  <c r="EU42" i="164" s="1"/>
  <c r="EW42" i="164" s="1"/>
  <c r="CL417" i="164"/>
  <c r="CZ75" i="164" s="1"/>
  <c r="EF44" i="164" s="1"/>
  <c r="EH44" i="164" s="1"/>
  <c r="CK417" i="164"/>
  <c r="CV75" i="164" s="1"/>
  <c r="EC44" i="164" s="1"/>
  <c r="EE44" i="164" s="1"/>
  <c r="CL427" i="164"/>
  <c r="CY77" i="164" s="1"/>
  <c r="DW46" i="164" s="1"/>
  <c r="DY46" i="164" s="1"/>
  <c r="CK427" i="164"/>
  <c r="CU77" i="164" s="1"/>
  <c r="DT46" i="164" s="1"/>
  <c r="DV46" i="164" s="1"/>
  <c r="CL50" i="164"/>
  <c r="CK50" i="164"/>
  <c r="CL56" i="164"/>
  <c r="CK56" i="164"/>
  <c r="CL66" i="164"/>
  <c r="DB16" i="164" s="1"/>
  <c r="CK66" i="164"/>
  <c r="CX16" i="164" s="1"/>
  <c r="CL75" i="164"/>
  <c r="CZ18" i="164" s="1"/>
  <c r="CK75" i="164"/>
  <c r="CV18" i="164" s="1"/>
  <c r="CL85" i="164"/>
  <c r="CY20" i="164" s="1"/>
  <c r="CK85" i="164"/>
  <c r="CU20" i="164" s="1"/>
  <c r="CL94" i="164"/>
  <c r="DA21" i="164" s="1"/>
  <c r="CK94" i="164"/>
  <c r="CW21" i="164" s="1"/>
  <c r="DZ8" i="164"/>
  <c r="EB8" i="164" s="1"/>
  <c r="CL200" i="164"/>
  <c r="CK200" i="164"/>
  <c r="CL54" i="164"/>
  <c r="DB14" i="164" s="1"/>
  <c r="CK54" i="164"/>
  <c r="CX14" i="164" s="1"/>
  <c r="CL67" i="164"/>
  <c r="CY17" i="164" s="1"/>
  <c r="CK67" i="164"/>
  <c r="CU17" i="164" s="1"/>
  <c r="CL76" i="164"/>
  <c r="DA18" i="164" s="1"/>
  <c r="CK76" i="164"/>
  <c r="CW18" i="164" s="1"/>
  <c r="CL86" i="164"/>
  <c r="CK86" i="164"/>
  <c r="CL96" i="164"/>
  <c r="DB21" i="164" s="1"/>
  <c r="CK96" i="164"/>
  <c r="CX21" i="164" s="1"/>
  <c r="CL145" i="164"/>
  <c r="CY30" i="164" s="1"/>
  <c r="CK145" i="164"/>
  <c r="CU30" i="164" s="1"/>
  <c r="CL198" i="164"/>
  <c r="DB38" i="164" s="1"/>
  <c r="CK198" i="164"/>
  <c r="CX38" i="164" s="1"/>
  <c r="CL100" i="164"/>
  <c r="DA22" i="164" s="1"/>
  <c r="CK100" i="164"/>
  <c r="CW22" i="164" s="1"/>
  <c r="CL110" i="164"/>
  <c r="CK110" i="164"/>
  <c r="CL414" i="164"/>
  <c r="DB74" i="164" s="1"/>
  <c r="EX43" i="164" s="1"/>
  <c r="EZ43" i="164" s="1"/>
  <c r="CK414" i="164"/>
  <c r="CX74" i="164" s="1"/>
  <c r="EU43" i="164" s="1"/>
  <c r="EW43" i="164" s="1"/>
  <c r="CL106" i="164"/>
  <c r="DA23" i="164" s="1"/>
  <c r="CK106" i="164"/>
  <c r="CW23" i="164" s="1"/>
  <c r="CL367" i="164"/>
  <c r="CY67" i="164" s="1"/>
  <c r="DW36" i="164" s="1"/>
  <c r="DY36" i="164" s="1"/>
  <c r="CK367" i="164"/>
  <c r="CU67" i="164" s="1"/>
  <c r="DT36" i="164" s="1"/>
  <c r="DV36" i="164" s="1"/>
  <c r="DQ11" i="164"/>
  <c r="DS11" i="164" s="1"/>
  <c r="DZ17" i="164"/>
  <c r="EB17" i="164" s="1"/>
  <c r="CL340" i="164"/>
  <c r="DA62" i="164" s="1"/>
  <c r="EO31" i="164" s="1"/>
  <c r="EQ31" i="164" s="1"/>
  <c r="CK340" i="164"/>
  <c r="CW62" i="164" s="1"/>
  <c r="EL31" i="164" s="1"/>
  <c r="EN31" i="164" s="1"/>
  <c r="CL391" i="164"/>
  <c r="CY71" i="164" s="1"/>
  <c r="DW40" i="164" s="1"/>
  <c r="DY40" i="164" s="1"/>
  <c r="CK391" i="164"/>
  <c r="CU71" i="164" s="1"/>
  <c r="DT40" i="164" s="1"/>
  <c r="DV40" i="164" s="1"/>
  <c r="CL13" i="164"/>
  <c r="CY8" i="164" s="1"/>
  <c r="CK13" i="164"/>
  <c r="CU8" i="164" s="1"/>
  <c r="CL32" i="164"/>
  <c r="CK32" i="164"/>
  <c r="CL115" i="164"/>
  <c r="CY25" i="164" s="1"/>
  <c r="CK115" i="164"/>
  <c r="CU25" i="164" s="1"/>
  <c r="CL127" i="164"/>
  <c r="CY27" i="164" s="1"/>
  <c r="CK127" i="164"/>
  <c r="CU27" i="164" s="1"/>
  <c r="CL134" i="164"/>
  <c r="CK134" i="164"/>
  <c r="CL277" i="164"/>
  <c r="CY52" i="164" s="1"/>
  <c r="DW21" i="164" s="1"/>
  <c r="DY21" i="164" s="1"/>
  <c r="CK277" i="164"/>
  <c r="CU52" i="164" s="1"/>
  <c r="DT21" i="164" s="1"/>
  <c r="DV21" i="164" s="1"/>
  <c r="CL307" i="164"/>
  <c r="CY57" i="164" s="1"/>
  <c r="DW26" i="164" s="1"/>
  <c r="DY26" i="164" s="1"/>
  <c r="CK307" i="164"/>
  <c r="CU57" i="164" s="1"/>
  <c r="DT26" i="164" s="1"/>
  <c r="DV26" i="164" s="1"/>
  <c r="DZ31" i="164"/>
  <c r="EB31" i="164" s="1"/>
  <c r="CL19" i="164"/>
  <c r="CY9" i="164" s="1"/>
  <c r="CK19" i="164"/>
  <c r="CU9" i="164" s="1"/>
  <c r="CL28" i="164"/>
  <c r="DA10" i="164" s="1"/>
  <c r="CK28" i="164"/>
  <c r="CW10" i="164" s="1"/>
  <c r="CL301" i="164"/>
  <c r="CY56" i="164" s="1"/>
  <c r="DW25" i="164" s="1"/>
  <c r="DY25" i="164" s="1"/>
  <c r="CK301" i="164"/>
  <c r="CU56" i="164" s="1"/>
  <c r="DT25" i="164" s="1"/>
  <c r="DV25" i="164" s="1"/>
  <c r="CL332" i="164"/>
  <c r="CK332" i="164"/>
  <c r="DQ47" i="164"/>
  <c r="DS47" i="164" s="1"/>
  <c r="CL306" i="164"/>
  <c r="DB56" i="164" s="1"/>
  <c r="EX25" i="164" s="1"/>
  <c r="EZ25" i="164" s="1"/>
  <c r="CK306" i="164"/>
  <c r="CX56" i="164" s="1"/>
  <c r="EU25" i="164" s="1"/>
  <c r="EW25" i="164" s="1"/>
  <c r="CL321" i="164"/>
  <c r="CZ59" i="164" s="1"/>
  <c r="EF28" i="164" s="1"/>
  <c r="EH28" i="164" s="1"/>
  <c r="CK321" i="164"/>
  <c r="CV59" i="164" s="1"/>
  <c r="EC28" i="164" s="1"/>
  <c r="EE28" i="164" s="1"/>
  <c r="CL387" i="164"/>
  <c r="CZ70" i="164" s="1"/>
  <c r="EF39" i="164" s="1"/>
  <c r="EH39" i="164" s="1"/>
  <c r="CK387" i="164"/>
  <c r="CV70" i="164" s="1"/>
  <c r="EC39" i="164" s="1"/>
  <c r="EE39" i="164" s="1"/>
  <c r="CL114" i="164"/>
  <c r="DB24" i="164" s="1"/>
  <c r="CK114" i="164"/>
  <c r="CX24" i="164" s="1"/>
  <c r="CL189" i="164"/>
  <c r="CZ37" i="164" s="1"/>
  <c r="CK189" i="164"/>
  <c r="CV37" i="164" s="1"/>
  <c r="CL199" i="164"/>
  <c r="CY39" i="164" s="1"/>
  <c r="CK199" i="164"/>
  <c r="CU39" i="164" s="1"/>
  <c r="CL208" i="164"/>
  <c r="DA40" i="164" s="1"/>
  <c r="EO9" i="164" s="1"/>
  <c r="EQ9" i="164" s="1"/>
  <c r="CK208" i="164"/>
  <c r="CW40" i="164" s="1"/>
  <c r="EL9" i="164" s="1"/>
  <c r="EN9" i="164" s="1"/>
  <c r="CL223" i="164"/>
  <c r="CY43" i="164" s="1"/>
  <c r="DW12" i="164" s="1"/>
  <c r="DY12" i="164" s="1"/>
  <c r="CK223" i="164"/>
  <c r="CU43" i="164" s="1"/>
  <c r="DT12" i="164" s="1"/>
  <c r="DV12" i="164" s="1"/>
  <c r="CL273" i="164"/>
  <c r="CZ51" i="164" s="1"/>
  <c r="EF20" i="164" s="1"/>
  <c r="EH20" i="164" s="1"/>
  <c r="CK273" i="164"/>
  <c r="CV51" i="164" s="1"/>
  <c r="EC20" i="164" s="1"/>
  <c r="EE20" i="164" s="1"/>
  <c r="ER28" i="164"/>
  <c r="ET28" i="164" s="1"/>
  <c r="ER42" i="164"/>
  <c r="ET42" i="164" s="1"/>
  <c r="CL15" i="164"/>
  <c r="CZ8" i="164" s="1"/>
  <c r="CK15" i="164"/>
  <c r="CV8" i="164" s="1"/>
  <c r="CL34" i="164"/>
  <c r="DA11" i="164" s="1"/>
  <c r="CK34" i="164"/>
  <c r="CW11" i="164" s="1"/>
  <c r="CL123" i="164"/>
  <c r="CZ26" i="164" s="1"/>
  <c r="CK123" i="164"/>
  <c r="CV26" i="164" s="1"/>
  <c r="CL324" i="164"/>
  <c r="DB59" i="164" s="1"/>
  <c r="EX28" i="164" s="1"/>
  <c r="EZ28" i="164" s="1"/>
  <c r="CK324" i="164"/>
  <c r="CX59" i="164" s="1"/>
  <c r="EU28" i="164" s="1"/>
  <c r="EW28" i="164" s="1"/>
  <c r="CL327" i="164"/>
  <c r="CZ60" i="164" s="1"/>
  <c r="EF29" i="164" s="1"/>
  <c r="EH29" i="164" s="1"/>
  <c r="CK327" i="164"/>
  <c r="CV60" i="164" s="1"/>
  <c r="EC29" i="164" s="1"/>
  <c r="EE29" i="164" s="1"/>
  <c r="CL434" i="164"/>
  <c r="CK434" i="164"/>
  <c r="DQ49" i="164"/>
  <c r="DS49" i="164" s="1"/>
  <c r="CL205" i="164"/>
  <c r="CY40" i="164" s="1"/>
  <c r="DW9" i="164" s="1"/>
  <c r="DY9" i="164" s="1"/>
  <c r="CK205" i="164"/>
  <c r="CU40" i="164" s="1"/>
  <c r="DT9" i="164" s="1"/>
  <c r="DV9" i="164" s="1"/>
  <c r="CL214" i="164"/>
  <c r="DA41" i="164" s="1"/>
  <c r="EO10" i="164" s="1"/>
  <c r="EQ10" i="164" s="1"/>
  <c r="CK214" i="164"/>
  <c r="CW41" i="164" s="1"/>
  <c r="EL10" i="164" s="1"/>
  <c r="EN10" i="164" s="1"/>
  <c r="CL272" i="164"/>
  <c r="CK272" i="164"/>
  <c r="CL338" i="164"/>
  <c r="CK338" i="164"/>
  <c r="CL148" i="164"/>
  <c r="DA30" i="164" s="1"/>
  <c r="CK148" i="164"/>
  <c r="CW30" i="164" s="1"/>
  <c r="CL196" i="164"/>
  <c r="DA38" i="164" s="1"/>
  <c r="CK196" i="164"/>
  <c r="CW38" i="164" s="1"/>
  <c r="CL206" i="164"/>
  <c r="CK206" i="164"/>
  <c r="CL216" i="164"/>
  <c r="DB41" i="164" s="1"/>
  <c r="EX10" i="164" s="1"/>
  <c r="EZ10" i="164" s="1"/>
  <c r="CK216" i="164"/>
  <c r="CX41" i="164" s="1"/>
  <c r="EU10" i="164" s="1"/>
  <c r="EW10" i="164" s="1"/>
  <c r="CL225" i="164"/>
  <c r="CZ43" i="164" s="1"/>
  <c r="EF12" i="164" s="1"/>
  <c r="EH12" i="164" s="1"/>
  <c r="CK225" i="164"/>
  <c r="CV43" i="164" s="1"/>
  <c r="EC12" i="164" s="1"/>
  <c r="EE12" i="164" s="1"/>
  <c r="CL130" i="164"/>
  <c r="DA27" i="164" s="1"/>
  <c r="CK130" i="164"/>
  <c r="CW27" i="164" s="1"/>
  <c r="CL284" i="164"/>
  <c r="CK284" i="164"/>
  <c r="CL319" i="164"/>
  <c r="CY59" i="164" s="1"/>
  <c r="DW28" i="164" s="1"/>
  <c r="DY28" i="164" s="1"/>
  <c r="CK319" i="164"/>
  <c r="CU59" i="164" s="1"/>
  <c r="DT28" i="164" s="1"/>
  <c r="DV28" i="164" s="1"/>
  <c r="DZ23" i="164"/>
  <c r="EB23" i="164" s="1"/>
  <c r="CL345" i="164"/>
  <c r="CZ63" i="164" s="1"/>
  <c r="EF32" i="164" s="1"/>
  <c r="EH32" i="164" s="1"/>
  <c r="CK345" i="164"/>
  <c r="CV63" i="164" s="1"/>
  <c r="EC32" i="164" s="1"/>
  <c r="EE32" i="164" s="1"/>
  <c r="DZ47" i="164"/>
  <c r="EB47" i="164" s="1"/>
  <c r="DQ22" i="164"/>
  <c r="DS22" i="164" s="1"/>
  <c r="CL406" i="164"/>
  <c r="DA73" i="164" s="1"/>
  <c r="EO42" i="164" s="1"/>
  <c r="EQ42" i="164" s="1"/>
  <c r="CK406" i="164"/>
  <c r="CW73" i="164" s="1"/>
  <c r="EL42" i="164" s="1"/>
  <c r="EN42" i="164" s="1"/>
  <c r="CL435" i="164"/>
  <c r="CZ78" i="164" s="1"/>
  <c r="EF47" i="164" s="1"/>
  <c r="EH47" i="164" s="1"/>
  <c r="CK435" i="164"/>
  <c r="CV78" i="164" s="1"/>
  <c r="EC47" i="164" s="1"/>
  <c r="EE47" i="164" s="1"/>
  <c r="CL140" i="164"/>
  <c r="CK140" i="164"/>
  <c r="CL312" i="164"/>
  <c r="DB57" i="164" s="1"/>
  <c r="EX26" i="164" s="1"/>
  <c r="EZ26" i="164" s="1"/>
  <c r="CK312" i="164"/>
  <c r="CX57" i="164" s="1"/>
  <c r="EU26" i="164" s="1"/>
  <c r="EW26" i="164" s="1"/>
  <c r="CL49" i="164"/>
  <c r="CY14" i="164" s="1"/>
  <c r="CK49" i="164"/>
  <c r="CU14" i="164" s="1"/>
  <c r="DZ10" i="164"/>
  <c r="EB10" i="164" s="1"/>
  <c r="ER16" i="164"/>
  <c r="ET16" i="164" s="1"/>
  <c r="DQ20" i="164"/>
  <c r="DS20" i="164" s="1"/>
  <c r="DZ42" i="164"/>
  <c r="EB42" i="164" s="1"/>
  <c r="CL12" i="164"/>
  <c r="CK12" i="164"/>
  <c r="CL8" i="164"/>
  <c r="CK8" i="164"/>
  <c r="CL10" i="164"/>
  <c r="CK10" i="164"/>
  <c r="CL9" i="164"/>
  <c r="CK9" i="164"/>
  <c r="CK451" i="164"/>
  <c r="CU81" i="164" s="1"/>
  <c r="DT50" i="164" s="1"/>
  <c r="DV50" i="164" s="1"/>
  <c r="CK456" i="164"/>
  <c r="CX81" i="164" s="1"/>
  <c r="EU50" i="164" s="1"/>
  <c r="EW50" i="164" s="1"/>
  <c r="CK453" i="164"/>
  <c r="CV81" i="164" s="1"/>
  <c r="EC50" i="164" s="1"/>
  <c r="EE50" i="164" s="1"/>
  <c r="CK452" i="164"/>
  <c r="CK454" i="164"/>
  <c r="CW81" i="164" s="1"/>
  <c r="EL50" i="164" s="1"/>
  <c r="EN50" i="164" s="1"/>
  <c r="CW13" i="164"/>
  <c r="CV74" i="164"/>
  <c r="EC43" i="164" s="1"/>
  <c r="EE43" i="164" s="1"/>
  <c r="CX72" i="164"/>
  <c r="EU41" i="164" s="1"/>
  <c r="EW41" i="164" s="1"/>
  <c r="CV67" i="164"/>
  <c r="EC36" i="164" s="1"/>
  <c r="EE36" i="164" s="1"/>
  <c r="CV66" i="164"/>
  <c r="EC35" i="164" s="1"/>
  <c r="EE35" i="164" s="1"/>
  <c r="CX63" i="164"/>
  <c r="EU32" i="164" s="1"/>
  <c r="EW32" i="164" s="1"/>
  <c r="CW63" i="164"/>
  <c r="EL32" i="164" s="1"/>
  <c r="EN32" i="164" s="1"/>
  <c r="CV61" i="164"/>
  <c r="EC30" i="164" s="1"/>
  <c r="EE30" i="164" s="1"/>
  <c r="DQ23" i="164"/>
  <c r="DS23" i="164" s="1"/>
  <c r="CV53" i="164"/>
  <c r="EC22" i="164" s="1"/>
  <c r="EE22" i="164" s="1"/>
  <c r="EI15" i="164"/>
  <c r="EK15" i="164" s="1"/>
  <c r="CU46" i="164"/>
  <c r="DT15" i="164" s="1"/>
  <c r="DV15" i="164" s="1"/>
  <c r="CU45" i="164"/>
  <c r="DT14" i="164" s="1"/>
  <c r="DV14" i="164" s="1"/>
  <c r="DZ12" i="164"/>
  <c r="EB12" i="164" s="1"/>
  <c r="DZ11" i="164"/>
  <c r="EB11" i="164" s="1"/>
  <c r="CU38" i="164"/>
  <c r="CX33" i="164"/>
  <c r="CX25" i="164"/>
  <c r="CX20" i="164"/>
  <c r="CW15" i="164"/>
  <c r="CW8" i="164"/>
  <c r="BY264" i="164"/>
  <c r="BY283" i="164"/>
  <c r="BY26" i="164"/>
  <c r="BY31" i="164"/>
  <c r="BY38" i="164"/>
  <c r="BY52" i="164"/>
  <c r="BY18" i="164"/>
  <c r="BY37" i="164"/>
  <c r="BY19" i="164"/>
  <c r="BY22" i="164"/>
  <c r="BY36" i="164"/>
  <c r="BY42" i="164"/>
  <c r="BY43" i="164"/>
  <c r="BY50" i="164"/>
  <c r="BY56" i="164"/>
  <c r="BY57" i="164"/>
  <c r="BY123" i="164"/>
  <c r="BY130" i="164"/>
  <c r="BY133" i="164"/>
  <c r="BY140" i="164"/>
  <c r="BY142" i="164"/>
  <c r="BY150" i="164"/>
  <c r="BY152" i="164"/>
  <c r="BY159" i="164"/>
  <c r="BY164" i="164"/>
  <c r="BY169" i="164"/>
  <c r="BY174" i="164"/>
  <c r="BY178" i="164"/>
  <c r="BY183" i="164"/>
  <c r="BY188" i="164"/>
  <c r="BY232" i="164"/>
  <c r="BY235" i="164"/>
  <c r="BY252" i="164"/>
  <c r="BY254" i="164"/>
  <c r="BY274" i="164"/>
  <c r="BY277" i="164"/>
  <c r="BY294" i="164"/>
  <c r="BY296" i="164"/>
  <c r="BY61" i="164"/>
  <c r="BY62" i="164"/>
  <c r="BY73" i="164"/>
  <c r="BY82" i="164"/>
  <c r="BY92" i="164"/>
  <c r="BY102" i="164"/>
  <c r="BY111" i="164"/>
  <c r="BY121" i="164"/>
  <c r="BY256" i="164"/>
  <c r="BY280" i="164"/>
  <c r="BY300" i="164"/>
  <c r="BY324" i="164"/>
  <c r="BY328" i="164"/>
  <c r="BY348" i="164"/>
  <c r="BY223" i="164"/>
  <c r="BY242" i="164"/>
  <c r="BY260" i="164"/>
  <c r="BY265" i="164"/>
  <c r="BY267" i="164"/>
  <c r="BY284" i="164"/>
  <c r="BY286" i="164"/>
  <c r="BY193" i="164"/>
  <c r="BY198" i="164"/>
  <c r="BY202" i="164"/>
  <c r="BY207" i="164"/>
  <c r="BY212" i="164"/>
  <c r="BY217" i="164"/>
  <c r="BY226" i="164"/>
  <c r="BY236" i="164"/>
  <c r="BY246" i="164"/>
  <c r="BY255" i="164"/>
  <c r="BY259" i="164"/>
  <c r="BY428" i="164"/>
  <c r="BY433" i="164"/>
  <c r="BY438" i="164"/>
  <c r="BY442" i="164"/>
  <c r="BY67" i="164"/>
  <c r="BY69" i="164"/>
  <c r="BY75" i="164"/>
  <c r="BY80" i="164"/>
  <c r="BY85" i="164"/>
  <c r="BY90" i="164"/>
  <c r="BY94" i="164"/>
  <c r="BY99" i="164"/>
  <c r="BY104" i="164"/>
  <c r="BY109" i="164"/>
  <c r="BY114" i="164"/>
  <c r="BY118" i="164"/>
  <c r="BY160" i="164"/>
  <c r="BY163" i="164"/>
  <c r="BY165" i="164"/>
  <c r="BY168" i="164"/>
  <c r="BY170" i="164"/>
  <c r="BY172" i="164"/>
  <c r="BY175" i="164"/>
  <c r="BY177" i="164"/>
  <c r="BY180" i="164"/>
  <c r="BY182" i="164"/>
  <c r="BY184" i="164"/>
  <c r="BY187" i="164"/>
  <c r="BY189" i="164"/>
  <c r="BY192" i="164"/>
  <c r="BY194" i="164"/>
  <c r="BY196" i="164"/>
  <c r="BY199" i="164"/>
  <c r="BY201" i="164"/>
  <c r="BY204" i="164"/>
  <c r="BY206" i="164"/>
  <c r="BY208" i="164"/>
  <c r="BY211" i="164"/>
  <c r="BY213" i="164"/>
  <c r="BY216" i="164"/>
  <c r="BY218" i="164"/>
  <c r="BY228" i="164"/>
  <c r="BY237" i="164"/>
  <c r="BY247" i="164"/>
  <c r="BY262" i="164"/>
  <c r="BY270" i="164"/>
  <c r="BY272" i="164"/>
  <c r="BY279" i="164"/>
  <c r="BY282" i="164"/>
  <c r="BY289" i="164"/>
  <c r="BY291" i="164"/>
  <c r="BY298" i="164"/>
  <c r="BY302" i="164"/>
  <c r="BY338" i="164"/>
  <c r="BY315" i="164"/>
  <c r="BY320" i="164"/>
  <c r="BY334" i="164"/>
  <c r="BY344" i="164"/>
  <c r="BY354" i="164"/>
  <c r="BY415" i="164"/>
  <c r="BY448" i="164"/>
  <c r="BY316" i="164"/>
  <c r="BY326" i="164"/>
  <c r="BY421" i="164"/>
  <c r="BY426" i="164"/>
  <c r="BY435" i="164"/>
  <c r="BY440" i="164"/>
  <c r="BY363" i="164"/>
  <c r="BY368" i="164"/>
  <c r="BY373" i="164"/>
  <c r="BY378" i="164"/>
  <c r="BY387" i="164"/>
  <c r="BY402" i="164"/>
  <c r="BY424" i="164"/>
  <c r="BY429" i="164"/>
  <c r="BY434" i="164"/>
  <c r="BY219" i="164"/>
  <c r="BY248" i="164"/>
  <c r="BY417" i="164"/>
  <c r="BY229" i="164"/>
  <c r="BY20" i="164"/>
  <c r="BY39" i="164"/>
  <c r="BY54" i="164"/>
  <c r="BY63" i="164"/>
  <c r="BY68" i="164"/>
  <c r="BY238" i="164"/>
  <c r="BY25" i="164"/>
  <c r="BY30" i="164"/>
  <c r="BY34" i="164"/>
  <c r="BY44" i="164"/>
  <c r="BY49" i="164"/>
  <c r="BY58" i="164"/>
  <c r="BY76" i="164"/>
  <c r="BY81" i="164"/>
  <c r="BY86" i="164"/>
  <c r="BY91" i="164"/>
  <c r="BY96" i="164"/>
  <c r="BY100" i="164"/>
  <c r="BY105" i="164"/>
  <c r="BY110" i="164"/>
  <c r="BY115" i="164"/>
  <c r="BY120" i="164"/>
  <c r="BY224" i="164"/>
  <c r="BY234" i="164"/>
  <c r="BY243" i="164"/>
  <c r="BY253" i="164"/>
  <c r="BY162" i="164"/>
  <c r="BY166" i="164"/>
  <c r="BY171" i="164"/>
  <c r="BY176" i="164"/>
  <c r="BY181" i="164"/>
  <c r="BY186" i="164"/>
  <c r="BY190" i="164"/>
  <c r="BY195" i="164"/>
  <c r="BY200" i="164"/>
  <c r="BY205" i="164"/>
  <c r="BY210" i="164"/>
  <c r="BY214" i="164"/>
  <c r="BY258" i="164"/>
  <c r="BY308" i="164"/>
  <c r="BY332" i="164"/>
  <c r="BY342" i="164"/>
  <c r="BY351" i="164"/>
  <c r="BY313" i="164"/>
  <c r="BY322" i="164"/>
  <c r="BY327" i="164"/>
  <c r="BY446" i="164"/>
  <c r="BY432" i="164"/>
  <c r="BY369" i="164"/>
  <c r="BY388" i="164"/>
  <c r="BY393" i="164"/>
  <c r="BY422" i="164"/>
  <c r="BY427" i="164"/>
  <c r="BY436" i="164"/>
  <c r="BY441" i="164"/>
  <c r="FR32" i="164" l="1"/>
  <c r="FT32" i="164" s="1"/>
  <c r="EH50" i="164"/>
  <c r="GA8" i="164"/>
  <c r="GC8" i="164" s="1"/>
  <c r="EQ50" i="164"/>
  <c r="GJ34" i="164"/>
  <c r="GL34" i="164" s="1"/>
  <c r="EZ50" i="164"/>
  <c r="FI31" i="164"/>
  <c r="FK31" i="164" s="1"/>
  <c r="DY50" i="164"/>
  <c r="GA22" i="164"/>
  <c r="GC22" i="164" s="1"/>
  <c r="GA32" i="164"/>
  <c r="GC32" i="164" s="1"/>
  <c r="GA38" i="164"/>
  <c r="GC38" i="164" s="1"/>
  <c r="FR23" i="164"/>
  <c r="FT23" i="164" s="1"/>
  <c r="GA28" i="164"/>
  <c r="GC28" i="164" s="1"/>
  <c r="GA47" i="164"/>
  <c r="GC47" i="164" s="1"/>
  <c r="GA23" i="164"/>
  <c r="GC23" i="164" s="1"/>
  <c r="FR22" i="164"/>
  <c r="FT22" i="164" s="1"/>
  <c r="FR44" i="164"/>
  <c r="FT44" i="164" s="1"/>
  <c r="FR10" i="164"/>
  <c r="FT10" i="164" s="1"/>
  <c r="GA31" i="164"/>
  <c r="GC31" i="164" s="1"/>
  <c r="GA46" i="164"/>
  <c r="GC46" i="164" s="1"/>
  <c r="GA14" i="164"/>
  <c r="GC14" i="164" s="1"/>
  <c r="FR30" i="164"/>
  <c r="FT30" i="164" s="1"/>
  <c r="FR48" i="164"/>
  <c r="FT48" i="164" s="1"/>
  <c r="GA39" i="164"/>
  <c r="GC39" i="164" s="1"/>
  <c r="GA26" i="164"/>
  <c r="GC26" i="164" s="1"/>
  <c r="GJ16" i="164"/>
  <c r="GL16" i="164" s="1"/>
  <c r="FR7" i="164"/>
  <c r="FT7" i="164" s="1"/>
  <c r="FR27" i="164"/>
  <c r="FT27" i="164" s="1"/>
  <c r="FR18" i="164"/>
  <c r="FT18" i="164" s="1"/>
  <c r="FR46" i="164"/>
  <c r="FT46" i="164" s="1"/>
  <c r="GJ8" i="164"/>
  <c r="GL8" i="164" s="1"/>
  <c r="FR49" i="164"/>
  <c r="FT49" i="164" s="1"/>
  <c r="FR26" i="164"/>
  <c r="FT26" i="164" s="1"/>
  <c r="FR15" i="164"/>
  <c r="FT15" i="164" s="1"/>
  <c r="GJ24" i="164"/>
  <c r="GL24" i="164" s="1"/>
  <c r="GJ45" i="164"/>
  <c r="GL45" i="164" s="1"/>
  <c r="GJ17" i="164"/>
  <c r="GL17" i="164" s="1"/>
  <c r="GJ29" i="164"/>
  <c r="GL29" i="164" s="1"/>
  <c r="FR34" i="164"/>
  <c r="FT34" i="164" s="1"/>
  <c r="FR19" i="164"/>
  <c r="FT19" i="164" s="1"/>
  <c r="GA29" i="164"/>
  <c r="GC29" i="164" s="1"/>
  <c r="GA15" i="164"/>
  <c r="GC15" i="164" s="1"/>
  <c r="GJ9" i="164"/>
  <c r="GL9" i="164" s="1"/>
  <c r="FR47" i="164"/>
  <c r="FT47" i="164" s="1"/>
  <c r="FR43" i="164"/>
  <c r="FT43" i="164" s="1"/>
  <c r="FR14" i="164"/>
  <c r="FT14" i="164" s="1"/>
  <c r="GA45" i="164"/>
  <c r="GC45" i="164" s="1"/>
  <c r="GA43" i="164"/>
  <c r="GC43" i="164" s="1"/>
  <c r="GJ36" i="164"/>
  <c r="GL36" i="164" s="1"/>
  <c r="GJ44" i="164"/>
  <c r="GL44" i="164" s="1"/>
  <c r="FR42" i="164"/>
  <c r="FT42" i="164" s="1"/>
  <c r="FR33" i="164"/>
  <c r="FT33" i="164" s="1"/>
  <c r="FR11" i="164"/>
  <c r="FT11" i="164" s="1"/>
  <c r="GA35" i="164"/>
  <c r="GC35" i="164" s="1"/>
  <c r="GA33" i="164"/>
  <c r="GC33" i="164" s="1"/>
  <c r="GJ25" i="164"/>
  <c r="GL25" i="164" s="1"/>
  <c r="GJ30" i="164"/>
  <c r="GL30" i="164" s="1"/>
  <c r="FR35" i="164"/>
  <c r="FT35" i="164" s="1"/>
  <c r="FR29" i="164"/>
  <c r="FT29" i="164" s="1"/>
  <c r="FR25" i="164"/>
  <c r="FT25" i="164" s="1"/>
  <c r="FR17" i="164"/>
  <c r="FT17" i="164" s="1"/>
  <c r="FR9" i="164"/>
  <c r="FT9" i="164" s="1"/>
  <c r="GA48" i="164"/>
  <c r="GC48" i="164" s="1"/>
  <c r="GA49" i="164"/>
  <c r="GC49" i="164" s="1"/>
  <c r="GA27" i="164"/>
  <c r="GC27" i="164" s="1"/>
  <c r="GA25" i="164"/>
  <c r="GC25" i="164" s="1"/>
  <c r="GA11" i="164"/>
  <c r="GC11" i="164" s="1"/>
  <c r="GJ21" i="164"/>
  <c r="GL21" i="164" s="1"/>
  <c r="GJ35" i="164"/>
  <c r="GL35" i="164" s="1"/>
  <c r="FI24" i="164"/>
  <c r="FK24" i="164" s="1"/>
  <c r="FI8" i="164"/>
  <c r="FK8" i="164" s="1"/>
  <c r="FR31" i="164"/>
  <c r="FT31" i="164" s="1"/>
  <c r="FR28" i="164"/>
  <c r="FT28" i="164" s="1"/>
  <c r="FR24" i="164"/>
  <c r="FT24" i="164" s="1"/>
  <c r="FR16" i="164"/>
  <c r="FT16" i="164" s="1"/>
  <c r="FR8" i="164"/>
  <c r="FT8" i="164" s="1"/>
  <c r="GA36" i="164"/>
  <c r="GC36" i="164" s="1"/>
  <c r="GA44" i="164"/>
  <c r="GC44" i="164" s="1"/>
  <c r="GA7" i="164"/>
  <c r="GC7" i="164" s="1"/>
  <c r="GA24" i="164"/>
  <c r="GC24" i="164" s="1"/>
  <c r="GA10" i="164"/>
  <c r="GC10" i="164" s="1"/>
  <c r="GJ20" i="164"/>
  <c r="GL20" i="164" s="1"/>
  <c r="GJ32" i="164"/>
  <c r="GL32" i="164" s="1"/>
  <c r="FI39" i="164"/>
  <c r="FK39" i="164" s="1"/>
  <c r="FI23" i="164"/>
  <c r="FK23" i="164" s="1"/>
  <c r="FI48" i="164"/>
  <c r="FK48" i="164" s="1"/>
  <c r="FI7" i="164"/>
  <c r="FK7" i="164" s="1"/>
  <c r="FI20" i="164"/>
  <c r="FK20" i="164" s="1"/>
  <c r="FI36" i="164"/>
  <c r="FK36" i="164" s="1"/>
  <c r="FI11" i="164"/>
  <c r="FK11" i="164" s="1"/>
  <c r="FI49" i="164"/>
  <c r="FK49" i="164" s="1"/>
  <c r="FI19" i="164"/>
  <c r="FK19" i="164" s="1"/>
  <c r="FI32" i="164"/>
  <c r="FK32" i="164" s="1"/>
  <c r="FR40" i="164"/>
  <c r="FT40" i="164" s="1"/>
  <c r="FR39" i="164"/>
  <c r="FT39" i="164" s="1"/>
  <c r="FR41" i="164"/>
  <c r="FT41" i="164" s="1"/>
  <c r="FR21" i="164"/>
  <c r="FT21" i="164" s="1"/>
  <c r="FR13" i="164"/>
  <c r="FT13" i="164" s="1"/>
  <c r="FR36" i="164"/>
  <c r="FT36" i="164" s="1"/>
  <c r="GA42" i="164"/>
  <c r="GC42" i="164" s="1"/>
  <c r="GA34" i="164"/>
  <c r="GC34" i="164" s="1"/>
  <c r="GA41" i="164"/>
  <c r="GC41" i="164" s="1"/>
  <c r="GA19" i="164"/>
  <c r="GC19" i="164" s="1"/>
  <c r="GJ41" i="164"/>
  <c r="GL41" i="164" s="1"/>
  <c r="GJ13" i="164"/>
  <c r="GL13" i="164" s="1"/>
  <c r="GJ49" i="164"/>
  <c r="GL49" i="164" s="1"/>
  <c r="FI28" i="164"/>
  <c r="FK28" i="164" s="1"/>
  <c r="FI16" i="164"/>
  <c r="FK16" i="164" s="1"/>
  <c r="FI42" i="164"/>
  <c r="FK42" i="164" s="1"/>
  <c r="FI33" i="164"/>
  <c r="FK33" i="164" s="1"/>
  <c r="FR45" i="164"/>
  <c r="FT45" i="164" s="1"/>
  <c r="FR38" i="164"/>
  <c r="FT38" i="164" s="1"/>
  <c r="FR37" i="164"/>
  <c r="FT37" i="164" s="1"/>
  <c r="FR20" i="164"/>
  <c r="FT20" i="164" s="1"/>
  <c r="FR12" i="164"/>
  <c r="FT12" i="164" s="1"/>
  <c r="GA40" i="164"/>
  <c r="GC40" i="164" s="1"/>
  <c r="GA30" i="164"/>
  <c r="GC30" i="164" s="1"/>
  <c r="GA37" i="164"/>
  <c r="GC37" i="164" s="1"/>
  <c r="GA18" i="164"/>
  <c r="GC18" i="164" s="1"/>
  <c r="GJ46" i="164"/>
  <c r="GL46" i="164" s="1"/>
  <c r="GJ12" i="164"/>
  <c r="GL12" i="164" s="1"/>
  <c r="GJ43" i="164"/>
  <c r="GL43" i="164" s="1"/>
  <c r="FI27" i="164"/>
  <c r="FK27" i="164" s="1"/>
  <c r="FI15" i="164"/>
  <c r="FK15" i="164" s="1"/>
  <c r="FI40" i="164"/>
  <c r="FK40" i="164" s="1"/>
  <c r="FI34" i="164"/>
  <c r="FK34" i="164" s="1"/>
  <c r="FI12" i="164"/>
  <c r="FK12" i="164" s="1"/>
  <c r="GA21" i="164"/>
  <c r="GC21" i="164" s="1"/>
  <c r="GA13" i="164"/>
  <c r="GC13" i="164" s="1"/>
  <c r="GJ37" i="164"/>
  <c r="GL37" i="164" s="1"/>
  <c r="GJ23" i="164"/>
  <c r="GL23" i="164" s="1"/>
  <c r="GJ15" i="164"/>
  <c r="GL15" i="164" s="1"/>
  <c r="GJ47" i="164"/>
  <c r="GL47" i="164" s="1"/>
  <c r="GJ42" i="164"/>
  <c r="GL42" i="164" s="1"/>
  <c r="GJ28" i="164"/>
  <c r="GL28" i="164" s="1"/>
  <c r="FI30" i="164"/>
  <c r="FK30" i="164" s="1"/>
  <c r="FI26" i="164"/>
  <c r="FK26" i="164" s="1"/>
  <c r="FI18" i="164"/>
  <c r="FK18" i="164" s="1"/>
  <c r="FI10" i="164"/>
  <c r="FK10" i="164" s="1"/>
  <c r="FI47" i="164"/>
  <c r="FK47" i="164" s="1"/>
  <c r="GA20" i="164"/>
  <c r="GC20" i="164" s="1"/>
  <c r="GA12" i="164"/>
  <c r="GC12" i="164" s="1"/>
  <c r="GJ48" i="164"/>
  <c r="GL48" i="164" s="1"/>
  <c r="GJ22" i="164"/>
  <c r="GL22" i="164" s="1"/>
  <c r="GJ14" i="164"/>
  <c r="GL14" i="164" s="1"/>
  <c r="GJ40" i="164"/>
  <c r="GL40" i="164" s="1"/>
  <c r="GJ39" i="164"/>
  <c r="GL39" i="164" s="1"/>
  <c r="GJ27" i="164"/>
  <c r="GL27" i="164" s="1"/>
  <c r="FI29" i="164"/>
  <c r="FK29" i="164" s="1"/>
  <c r="FI25" i="164"/>
  <c r="FK25" i="164" s="1"/>
  <c r="FI17" i="164"/>
  <c r="FK17" i="164" s="1"/>
  <c r="FI9" i="164"/>
  <c r="FK9" i="164" s="1"/>
  <c r="FI45" i="164"/>
  <c r="FK45" i="164" s="1"/>
  <c r="GA17" i="164"/>
  <c r="GC17" i="164" s="1"/>
  <c r="GA9" i="164"/>
  <c r="GC9" i="164" s="1"/>
  <c r="GJ33" i="164"/>
  <c r="GL33" i="164" s="1"/>
  <c r="GJ19" i="164"/>
  <c r="GL19" i="164" s="1"/>
  <c r="GJ11" i="164"/>
  <c r="GL11" i="164" s="1"/>
  <c r="GJ31" i="164"/>
  <c r="GL31" i="164" s="1"/>
  <c r="GJ38" i="164"/>
  <c r="GL38" i="164" s="1"/>
  <c r="FI44" i="164"/>
  <c r="FK44" i="164" s="1"/>
  <c r="FI41" i="164"/>
  <c r="FK41" i="164" s="1"/>
  <c r="FI22" i="164"/>
  <c r="FK22" i="164" s="1"/>
  <c r="FI14" i="164"/>
  <c r="FK14" i="164" s="1"/>
  <c r="FI46" i="164"/>
  <c r="FK46" i="164" s="1"/>
  <c r="FI35" i="164"/>
  <c r="FK35" i="164" s="1"/>
  <c r="GA16" i="164"/>
  <c r="GC16" i="164" s="1"/>
  <c r="GJ26" i="164"/>
  <c r="GL26" i="164" s="1"/>
  <c r="GJ18" i="164"/>
  <c r="GL18" i="164" s="1"/>
  <c r="GJ10" i="164"/>
  <c r="GL10" i="164" s="1"/>
  <c r="GJ7" i="164"/>
  <c r="GL7" i="164" s="1"/>
  <c r="FI38" i="164"/>
  <c r="FK38" i="164" s="1"/>
  <c r="FI37" i="164"/>
  <c r="FK37" i="164" s="1"/>
  <c r="FI21" i="164"/>
  <c r="FK21" i="164" s="1"/>
  <c r="FI13" i="164"/>
  <c r="FK13" i="164" s="1"/>
  <c r="FI43" i="164"/>
  <c r="FK43" i="164" s="1"/>
  <c r="GD31" i="164"/>
  <c r="GF31" i="164" s="1"/>
  <c r="GD32" i="164"/>
  <c r="GF32" i="164" s="1"/>
  <c r="GD35" i="164"/>
  <c r="GF35" i="164" s="1"/>
  <c r="GD40" i="164"/>
  <c r="GF40" i="164" s="1"/>
  <c r="GD47" i="164"/>
  <c r="GF47" i="164" s="1"/>
  <c r="GD8" i="164"/>
  <c r="GF8" i="164" s="1"/>
  <c r="GD9" i="164"/>
  <c r="GF9" i="164" s="1"/>
  <c r="GD10" i="164"/>
  <c r="GF10" i="164" s="1"/>
  <c r="GD11" i="164"/>
  <c r="GF11" i="164" s="1"/>
  <c r="GD12" i="164"/>
  <c r="GF12" i="164" s="1"/>
  <c r="GD13" i="164"/>
  <c r="GF13" i="164" s="1"/>
  <c r="GD14" i="164"/>
  <c r="GF14" i="164" s="1"/>
  <c r="GD15" i="164"/>
  <c r="GF15" i="164" s="1"/>
  <c r="GD16" i="164"/>
  <c r="GF16" i="164" s="1"/>
  <c r="GD17" i="164"/>
  <c r="GF17" i="164" s="1"/>
  <c r="GD18" i="164"/>
  <c r="GF18" i="164" s="1"/>
  <c r="GD19" i="164"/>
  <c r="GF19" i="164" s="1"/>
  <c r="GD20" i="164"/>
  <c r="GF20" i="164" s="1"/>
  <c r="GD21" i="164"/>
  <c r="GF21" i="164" s="1"/>
  <c r="GD22" i="164"/>
  <c r="GF22" i="164" s="1"/>
  <c r="GD23" i="164"/>
  <c r="GF23" i="164" s="1"/>
  <c r="GD24" i="164"/>
  <c r="GF24" i="164" s="1"/>
  <c r="GD25" i="164"/>
  <c r="GF25" i="164" s="1"/>
  <c r="GD26" i="164"/>
  <c r="GF26" i="164" s="1"/>
  <c r="GD33" i="164"/>
  <c r="GF33" i="164" s="1"/>
  <c r="GD36" i="164"/>
  <c r="GF36" i="164" s="1"/>
  <c r="GD37" i="164"/>
  <c r="GF37" i="164" s="1"/>
  <c r="GD41" i="164"/>
  <c r="GF41" i="164" s="1"/>
  <c r="GD43" i="164"/>
  <c r="GF43" i="164" s="1"/>
  <c r="GD46" i="164"/>
  <c r="GF46" i="164" s="1"/>
  <c r="GD48" i="164"/>
  <c r="GF48" i="164" s="1"/>
  <c r="GD27" i="164"/>
  <c r="GF27" i="164" s="1"/>
  <c r="GD28" i="164"/>
  <c r="GF28" i="164" s="1"/>
  <c r="GD29" i="164"/>
  <c r="GF29" i="164" s="1"/>
  <c r="GD30" i="164"/>
  <c r="GF30" i="164" s="1"/>
  <c r="GD34" i="164"/>
  <c r="GF34" i="164" s="1"/>
  <c r="GD38" i="164"/>
  <c r="GF38" i="164" s="1"/>
  <c r="GD39" i="164"/>
  <c r="GF39" i="164" s="1"/>
  <c r="GD44" i="164"/>
  <c r="GF44" i="164" s="1"/>
  <c r="GD49" i="164"/>
  <c r="GF49" i="164" s="1"/>
  <c r="GD45" i="164"/>
  <c r="GF45" i="164" s="1"/>
  <c r="GD7" i="164"/>
  <c r="GF7" i="164" s="1"/>
  <c r="GD42" i="164"/>
  <c r="GF42" i="164" s="1"/>
  <c r="FO8" i="164"/>
  <c r="FQ8" i="164" s="1"/>
  <c r="FO9" i="164"/>
  <c r="FQ9" i="164" s="1"/>
  <c r="FO10" i="164"/>
  <c r="FQ10" i="164" s="1"/>
  <c r="FO11" i="164"/>
  <c r="FQ11" i="164" s="1"/>
  <c r="FO12" i="164"/>
  <c r="FQ12" i="164" s="1"/>
  <c r="FO13" i="164"/>
  <c r="FQ13" i="164" s="1"/>
  <c r="FO14" i="164"/>
  <c r="FQ14" i="164" s="1"/>
  <c r="FO15" i="164"/>
  <c r="FQ15" i="164" s="1"/>
  <c r="FO16" i="164"/>
  <c r="FQ16" i="164" s="1"/>
  <c r="FO17" i="164"/>
  <c r="FQ17" i="164" s="1"/>
  <c r="FO18" i="164"/>
  <c r="FQ18" i="164" s="1"/>
  <c r="FO19" i="164"/>
  <c r="FQ19" i="164" s="1"/>
  <c r="FO20" i="164"/>
  <c r="FQ20" i="164" s="1"/>
  <c r="FO21" i="164"/>
  <c r="FQ21" i="164" s="1"/>
  <c r="FO22" i="164"/>
  <c r="FQ22" i="164" s="1"/>
  <c r="FO23" i="164"/>
  <c r="FQ23" i="164" s="1"/>
  <c r="FO24" i="164"/>
  <c r="FQ24" i="164" s="1"/>
  <c r="FO25" i="164"/>
  <c r="FQ25" i="164" s="1"/>
  <c r="FO26" i="164"/>
  <c r="FQ26" i="164" s="1"/>
  <c r="FO33" i="164"/>
  <c r="FQ33" i="164" s="1"/>
  <c r="FO34" i="164"/>
  <c r="FQ34" i="164" s="1"/>
  <c r="FO37" i="164"/>
  <c r="FQ37" i="164" s="1"/>
  <c r="FO41" i="164"/>
  <c r="FQ41" i="164" s="1"/>
  <c r="FO27" i="164"/>
  <c r="FQ27" i="164" s="1"/>
  <c r="FO28" i="164"/>
  <c r="FQ28" i="164" s="1"/>
  <c r="FO29" i="164"/>
  <c r="FQ29" i="164" s="1"/>
  <c r="FO30" i="164"/>
  <c r="FQ30" i="164" s="1"/>
  <c r="FO38" i="164"/>
  <c r="FQ38" i="164" s="1"/>
  <c r="FO39" i="164"/>
  <c r="FQ39" i="164" s="1"/>
  <c r="FO44" i="164"/>
  <c r="FQ44" i="164" s="1"/>
  <c r="FO49" i="164"/>
  <c r="FQ49" i="164" s="1"/>
  <c r="FO7" i="164"/>
  <c r="FQ7" i="164" s="1"/>
  <c r="FO31" i="164"/>
  <c r="FQ31" i="164" s="1"/>
  <c r="FO35" i="164"/>
  <c r="FQ35" i="164" s="1"/>
  <c r="FO40" i="164"/>
  <c r="FQ40" i="164" s="1"/>
  <c r="FO42" i="164"/>
  <c r="FQ42" i="164" s="1"/>
  <c r="FO45" i="164"/>
  <c r="FQ45" i="164" s="1"/>
  <c r="FO47" i="164"/>
  <c r="FQ47" i="164" s="1"/>
  <c r="FO32" i="164"/>
  <c r="FQ32" i="164" s="1"/>
  <c r="FO43" i="164"/>
  <c r="FQ43" i="164" s="1"/>
  <c r="FO36" i="164"/>
  <c r="FQ36" i="164" s="1"/>
  <c r="FO48" i="164"/>
  <c r="FQ48" i="164" s="1"/>
  <c r="FO46" i="164"/>
  <c r="FQ46" i="164" s="1"/>
  <c r="FC8" i="164"/>
  <c r="FE8" i="164" s="1"/>
  <c r="FC9" i="164"/>
  <c r="FE9" i="164" s="1"/>
  <c r="FC10" i="164"/>
  <c r="FE10" i="164" s="1"/>
  <c r="FC11" i="164"/>
  <c r="FE11" i="164" s="1"/>
  <c r="FC12" i="164"/>
  <c r="FE12" i="164" s="1"/>
  <c r="FC13" i="164"/>
  <c r="FE13" i="164" s="1"/>
  <c r="FC14" i="164"/>
  <c r="FE14" i="164" s="1"/>
  <c r="FC15" i="164"/>
  <c r="FE15" i="164" s="1"/>
  <c r="FC16" i="164"/>
  <c r="FE16" i="164" s="1"/>
  <c r="FC17" i="164"/>
  <c r="FE17" i="164" s="1"/>
  <c r="FC18" i="164"/>
  <c r="FE18" i="164" s="1"/>
  <c r="FC19" i="164"/>
  <c r="FE19" i="164" s="1"/>
  <c r="FC20" i="164"/>
  <c r="FE20" i="164" s="1"/>
  <c r="FC21" i="164"/>
  <c r="FE21" i="164" s="1"/>
  <c r="FC22" i="164"/>
  <c r="FE22" i="164" s="1"/>
  <c r="FC23" i="164"/>
  <c r="FE23" i="164" s="1"/>
  <c r="FC24" i="164"/>
  <c r="FE24" i="164" s="1"/>
  <c r="FC25" i="164"/>
  <c r="FE25" i="164" s="1"/>
  <c r="FC26" i="164"/>
  <c r="FE26" i="164" s="1"/>
  <c r="FC27" i="164"/>
  <c r="FE27" i="164" s="1"/>
  <c r="FC34" i="164"/>
  <c r="FE34" i="164" s="1"/>
  <c r="FC37" i="164"/>
  <c r="FE37" i="164" s="1"/>
  <c r="FC38" i="164"/>
  <c r="FE38" i="164" s="1"/>
  <c r="FC42" i="164"/>
  <c r="FE42" i="164" s="1"/>
  <c r="FC47" i="164"/>
  <c r="FE47" i="164" s="1"/>
  <c r="FC49" i="164"/>
  <c r="FE49" i="164" s="1"/>
  <c r="FC28" i="164"/>
  <c r="FE28" i="164" s="1"/>
  <c r="FC29" i="164"/>
  <c r="FE29" i="164" s="1"/>
  <c r="FC30" i="164"/>
  <c r="FE30" i="164" s="1"/>
  <c r="FC31" i="164"/>
  <c r="FE31" i="164" s="1"/>
  <c r="FC35" i="164"/>
  <c r="FE35" i="164" s="1"/>
  <c r="FC39" i="164"/>
  <c r="FE39" i="164" s="1"/>
  <c r="FC44" i="164"/>
  <c r="FE44" i="164" s="1"/>
  <c r="FC40" i="164"/>
  <c r="FE40" i="164" s="1"/>
  <c r="FC43" i="164"/>
  <c r="FE43" i="164" s="1"/>
  <c r="FC45" i="164"/>
  <c r="FE45" i="164" s="1"/>
  <c r="FC46" i="164"/>
  <c r="FE46" i="164" s="1"/>
  <c r="FC7" i="164"/>
  <c r="FE7" i="164" s="1"/>
  <c r="FC32" i="164"/>
  <c r="FE32" i="164" s="1"/>
  <c r="FC33" i="164"/>
  <c r="FE33" i="164" s="1"/>
  <c r="FC36" i="164"/>
  <c r="FE36" i="164" s="1"/>
  <c r="FC41" i="164"/>
  <c r="FE41" i="164" s="1"/>
  <c r="FC48" i="164"/>
  <c r="FE48" i="164" s="1"/>
  <c r="GG39" i="164"/>
  <c r="GI39" i="164" s="1"/>
  <c r="GG42" i="164"/>
  <c r="GI42" i="164" s="1"/>
  <c r="GG44" i="164"/>
  <c r="GI44" i="164" s="1"/>
  <c r="GG45" i="164"/>
  <c r="GI45" i="164" s="1"/>
  <c r="GG31" i="164"/>
  <c r="GI31" i="164" s="1"/>
  <c r="GG32" i="164"/>
  <c r="GI32" i="164" s="1"/>
  <c r="GG35" i="164"/>
  <c r="GI35" i="164" s="1"/>
  <c r="GG40" i="164"/>
  <c r="GI40" i="164" s="1"/>
  <c r="GG47" i="164"/>
  <c r="GI47" i="164" s="1"/>
  <c r="GG8" i="164"/>
  <c r="GI8" i="164" s="1"/>
  <c r="GG9" i="164"/>
  <c r="GI9" i="164" s="1"/>
  <c r="GG10" i="164"/>
  <c r="GI10" i="164" s="1"/>
  <c r="GG11" i="164"/>
  <c r="GI11" i="164" s="1"/>
  <c r="GG12" i="164"/>
  <c r="GI12" i="164" s="1"/>
  <c r="GG13" i="164"/>
  <c r="GI13" i="164" s="1"/>
  <c r="GG14" i="164"/>
  <c r="GI14" i="164" s="1"/>
  <c r="GG15" i="164"/>
  <c r="GI15" i="164" s="1"/>
  <c r="GG16" i="164"/>
  <c r="GI16" i="164" s="1"/>
  <c r="GG17" i="164"/>
  <c r="GI17" i="164" s="1"/>
  <c r="GG18" i="164"/>
  <c r="GI18" i="164" s="1"/>
  <c r="GG19" i="164"/>
  <c r="GI19" i="164" s="1"/>
  <c r="GG20" i="164"/>
  <c r="GI20" i="164" s="1"/>
  <c r="GG21" i="164"/>
  <c r="GI21" i="164" s="1"/>
  <c r="GG22" i="164"/>
  <c r="GI22" i="164" s="1"/>
  <c r="GG23" i="164"/>
  <c r="GI23" i="164" s="1"/>
  <c r="GG24" i="164"/>
  <c r="GI24" i="164" s="1"/>
  <c r="GG25" i="164"/>
  <c r="GI25" i="164" s="1"/>
  <c r="GG26" i="164"/>
  <c r="GI26" i="164" s="1"/>
  <c r="GG33" i="164"/>
  <c r="GI33" i="164" s="1"/>
  <c r="GG36" i="164"/>
  <c r="GI36" i="164" s="1"/>
  <c r="GG37" i="164"/>
  <c r="GI37" i="164" s="1"/>
  <c r="GG41" i="164"/>
  <c r="GI41" i="164" s="1"/>
  <c r="GG46" i="164"/>
  <c r="GI46" i="164" s="1"/>
  <c r="GG48" i="164"/>
  <c r="GI48" i="164" s="1"/>
  <c r="GG7" i="164"/>
  <c r="GI7" i="164" s="1"/>
  <c r="GG27" i="164"/>
  <c r="GI27" i="164" s="1"/>
  <c r="GG28" i="164"/>
  <c r="GI28" i="164" s="1"/>
  <c r="GG29" i="164"/>
  <c r="GI29" i="164" s="1"/>
  <c r="GG30" i="164"/>
  <c r="GI30" i="164" s="1"/>
  <c r="GG34" i="164"/>
  <c r="GI34" i="164" s="1"/>
  <c r="GG38" i="164"/>
  <c r="GI38" i="164" s="1"/>
  <c r="GG43" i="164"/>
  <c r="GI43" i="164" s="1"/>
  <c r="GG49" i="164"/>
  <c r="GI49" i="164" s="1"/>
  <c r="FU31" i="164"/>
  <c r="FW31" i="164" s="1"/>
  <c r="FU35" i="164"/>
  <c r="FW35" i="164" s="1"/>
  <c r="FU40" i="164"/>
  <c r="FW40" i="164" s="1"/>
  <c r="FU42" i="164"/>
  <c r="FW42" i="164" s="1"/>
  <c r="FU45" i="164"/>
  <c r="FW45" i="164" s="1"/>
  <c r="FU32" i="164"/>
  <c r="FW32" i="164" s="1"/>
  <c r="FU36" i="164"/>
  <c r="FW36" i="164" s="1"/>
  <c r="FU47" i="164"/>
  <c r="FW47" i="164" s="1"/>
  <c r="FU48" i="164"/>
  <c r="FW48" i="164" s="1"/>
  <c r="FU8" i="164"/>
  <c r="FW8" i="164" s="1"/>
  <c r="FU9" i="164"/>
  <c r="FW9" i="164" s="1"/>
  <c r="FU10" i="164"/>
  <c r="FW10" i="164" s="1"/>
  <c r="FU11" i="164"/>
  <c r="FW11" i="164" s="1"/>
  <c r="FU12" i="164"/>
  <c r="FW12" i="164" s="1"/>
  <c r="FU13" i="164"/>
  <c r="FW13" i="164" s="1"/>
  <c r="FU14" i="164"/>
  <c r="FW14" i="164" s="1"/>
  <c r="FU15" i="164"/>
  <c r="FW15" i="164" s="1"/>
  <c r="FU16" i="164"/>
  <c r="FW16" i="164" s="1"/>
  <c r="FU17" i="164"/>
  <c r="FW17" i="164" s="1"/>
  <c r="FU18" i="164"/>
  <c r="FW18" i="164" s="1"/>
  <c r="FU19" i="164"/>
  <c r="FW19" i="164" s="1"/>
  <c r="FU20" i="164"/>
  <c r="FW20" i="164" s="1"/>
  <c r="FU21" i="164"/>
  <c r="FW21" i="164" s="1"/>
  <c r="FU22" i="164"/>
  <c r="FW22" i="164" s="1"/>
  <c r="FU23" i="164"/>
  <c r="FW23" i="164" s="1"/>
  <c r="FU24" i="164"/>
  <c r="FW24" i="164" s="1"/>
  <c r="FU25" i="164"/>
  <c r="FW25" i="164" s="1"/>
  <c r="FU26" i="164"/>
  <c r="FW26" i="164" s="1"/>
  <c r="FU33" i="164"/>
  <c r="FW33" i="164" s="1"/>
  <c r="FU37" i="164"/>
  <c r="FW37" i="164" s="1"/>
  <c r="FU41" i="164"/>
  <c r="FW41" i="164" s="1"/>
  <c r="FU43" i="164"/>
  <c r="FW43" i="164" s="1"/>
  <c r="FU46" i="164"/>
  <c r="FW46" i="164" s="1"/>
  <c r="FU7" i="164"/>
  <c r="FW7" i="164" s="1"/>
  <c r="FU27" i="164"/>
  <c r="FW27" i="164" s="1"/>
  <c r="FU28" i="164"/>
  <c r="FW28" i="164" s="1"/>
  <c r="FU29" i="164"/>
  <c r="FW29" i="164" s="1"/>
  <c r="FU30" i="164"/>
  <c r="FW30" i="164" s="1"/>
  <c r="FU34" i="164"/>
  <c r="FW34" i="164" s="1"/>
  <c r="FU38" i="164"/>
  <c r="FW38" i="164" s="1"/>
  <c r="FU44" i="164"/>
  <c r="FW44" i="164" s="1"/>
  <c r="FU49" i="164"/>
  <c r="FW49" i="164" s="1"/>
  <c r="FU39" i="164"/>
  <c r="FW39" i="164" s="1"/>
  <c r="FL27" i="164"/>
  <c r="FN27" i="164" s="1"/>
  <c r="FL28" i="164"/>
  <c r="FN28" i="164" s="1"/>
  <c r="FL29" i="164"/>
  <c r="FN29" i="164" s="1"/>
  <c r="FL30" i="164"/>
  <c r="FN30" i="164" s="1"/>
  <c r="FL38" i="164"/>
  <c r="FN38" i="164" s="1"/>
  <c r="FL39" i="164"/>
  <c r="FN39" i="164" s="1"/>
  <c r="FL44" i="164"/>
  <c r="FN44" i="164" s="1"/>
  <c r="FL49" i="164"/>
  <c r="FN49" i="164" s="1"/>
  <c r="FL31" i="164"/>
  <c r="FN31" i="164" s="1"/>
  <c r="FL35" i="164"/>
  <c r="FN35" i="164" s="1"/>
  <c r="FL40" i="164"/>
  <c r="FN40" i="164" s="1"/>
  <c r="FL42" i="164"/>
  <c r="FN42" i="164" s="1"/>
  <c r="FL45" i="164"/>
  <c r="FN45" i="164" s="1"/>
  <c r="FL47" i="164"/>
  <c r="FN47" i="164" s="1"/>
  <c r="FL32" i="164"/>
  <c r="FN32" i="164" s="1"/>
  <c r="FL36" i="164"/>
  <c r="FN36" i="164" s="1"/>
  <c r="FL43" i="164"/>
  <c r="FN43" i="164" s="1"/>
  <c r="FL46" i="164"/>
  <c r="FN46" i="164" s="1"/>
  <c r="FL48" i="164"/>
  <c r="FN48" i="164" s="1"/>
  <c r="FL7" i="164"/>
  <c r="FN7" i="164" s="1"/>
  <c r="FL8" i="164"/>
  <c r="FN8" i="164" s="1"/>
  <c r="FL9" i="164"/>
  <c r="FN9" i="164" s="1"/>
  <c r="FL10" i="164"/>
  <c r="FN10" i="164" s="1"/>
  <c r="FL11" i="164"/>
  <c r="FN11" i="164" s="1"/>
  <c r="FL12" i="164"/>
  <c r="FN12" i="164" s="1"/>
  <c r="FL13" i="164"/>
  <c r="FN13" i="164" s="1"/>
  <c r="FL14" i="164"/>
  <c r="FN14" i="164" s="1"/>
  <c r="FL15" i="164"/>
  <c r="FN15" i="164" s="1"/>
  <c r="FL16" i="164"/>
  <c r="FN16" i="164" s="1"/>
  <c r="FL17" i="164"/>
  <c r="FN17" i="164" s="1"/>
  <c r="FL18" i="164"/>
  <c r="FN18" i="164" s="1"/>
  <c r="FL19" i="164"/>
  <c r="FN19" i="164" s="1"/>
  <c r="FL20" i="164"/>
  <c r="FN20" i="164" s="1"/>
  <c r="FL21" i="164"/>
  <c r="FN21" i="164" s="1"/>
  <c r="FL22" i="164"/>
  <c r="FN22" i="164" s="1"/>
  <c r="FL23" i="164"/>
  <c r="FN23" i="164" s="1"/>
  <c r="FL24" i="164"/>
  <c r="FN24" i="164" s="1"/>
  <c r="FL25" i="164"/>
  <c r="FN25" i="164" s="1"/>
  <c r="FL26" i="164"/>
  <c r="FN26" i="164" s="1"/>
  <c r="FL33" i="164"/>
  <c r="FN33" i="164" s="1"/>
  <c r="FL34" i="164"/>
  <c r="FN34" i="164" s="1"/>
  <c r="FL37" i="164"/>
  <c r="FN37" i="164" s="1"/>
  <c r="FL41" i="164"/>
  <c r="FN41" i="164" s="1"/>
  <c r="FX27" i="164"/>
  <c r="FZ27" i="164" s="1"/>
  <c r="FX28" i="164"/>
  <c r="FZ28" i="164" s="1"/>
  <c r="FX29" i="164"/>
  <c r="FZ29" i="164" s="1"/>
  <c r="FX30" i="164"/>
  <c r="FZ30" i="164" s="1"/>
  <c r="FX34" i="164"/>
  <c r="FZ34" i="164" s="1"/>
  <c r="FX38" i="164"/>
  <c r="FZ38" i="164" s="1"/>
  <c r="FX39" i="164"/>
  <c r="FZ39" i="164" s="1"/>
  <c r="FX44" i="164"/>
  <c r="FZ44" i="164" s="1"/>
  <c r="FX49" i="164"/>
  <c r="FZ49" i="164" s="1"/>
  <c r="FX31" i="164"/>
  <c r="FZ31" i="164" s="1"/>
  <c r="FX35" i="164"/>
  <c r="FZ35" i="164" s="1"/>
  <c r="FX40" i="164"/>
  <c r="FZ40" i="164" s="1"/>
  <c r="FX42" i="164"/>
  <c r="FZ42" i="164" s="1"/>
  <c r="FX45" i="164"/>
  <c r="FZ45" i="164" s="1"/>
  <c r="FX7" i="164"/>
  <c r="FZ7" i="164" s="1"/>
  <c r="FX32" i="164"/>
  <c r="FZ32" i="164" s="1"/>
  <c r="FX36" i="164"/>
  <c r="FZ36" i="164" s="1"/>
  <c r="FX47" i="164"/>
  <c r="FZ47" i="164" s="1"/>
  <c r="FX48" i="164"/>
  <c r="FZ48" i="164" s="1"/>
  <c r="FX8" i="164"/>
  <c r="FZ8" i="164" s="1"/>
  <c r="FX9" i="164"/>
  <c r="FZ9" i="164" s="1"/>
  <c r="FX10" i="164"/>
  <c r="FZ10" i="164" s="1"/>
  <c r="FX11" i="164"/>
  <c r="FZ11" i="164" s="1"/>
  <c r="FX12" i="164"/>
  <c r="FZ12" i="164" s="1"/>
  <c r="FX13" i="164"/>
  <c r="FZ13" i="164" s="1"/>
  <c r="FX14" i="164"/>
  <c r="FZ14" i="164" s="1"/>
  <c r="FX15" i="164"/>
  <c r="FZ15" i="164" s="1"/>
  <c r="FX16" i="164"/>
  <c r="FZ16" i="164" s="1"/>
  <c r="FX17" i="164"/>
  <c r="FZ17" i="164" s="1"/>
  <c r="FX18" i="164"/>
  <c r="FZ18" i="164" s="1"/>
  <c r="FX19" i="164"/>
  <c r="FZ19" i="164" s="1"/>
  <c r="FX20" i="164"/>
  <c r="FZ20" i="164" s="1"/>
  <c r="FX21" i="164"/>
  <c r="FZ21" i="164" s="1"/>
  <c r="FX22" i="164"/>
  <c r="FZ22" i="164" s="1"/>
  <c r="FX23" i="164"/>
  <c r="FZ23" i="164" s="1"/>
  <c r="FX24" i="164"/>
  <c r="FZ24" i="164" s="1"/>
  <c r="FX25" i="164"/>
  <c r="FZ25" i="164" s="1"/>
  <c r="FX26" i="164"/>
  <c r="FZ26" i="164" s="1"/>
  <c r="FX33" i="164"/>
  <c r="FZ33" i="164" s="1"/>
  <c r="FX37" i="164"/>
  <c r="FZ37" i="164" s="1"/>
  <c r="FX43" i="164"/>
  <c r="FZ43" i="164" s="1"/>
  <c r="FX46" i="164"/>
  <c r="FZ46" i="164" s="1"/>
  <c r="FX41" i="164"/>
  <c r="FZ41" i="164" s="1"/>
  <c r="FF32" i="164"/>
  <c r="FH32" i="164" s="1"/>
  <c r="FF36" i="164"/>
  <c r="FH36" i="164" s="1"/>
  <c r="FF41" i="164"/>
  <c r="FH41" i="164" s="1"/>
  <c r="FF43" i="164"/>
  <c r="FH43" i="164" s="1"/>
  <c r="FF46" i="164"/>
  <c r="FH46" i="164" s="1"/>
  <c r="FF48" i="164"/>
  <c r="FH48" i="164" s="1"/>
  <c r="FF7" i="164"/>
  <c r="FH7" i="164" s="1"/>
  <c r="FF8" i="164"/>
  <c r="FH8" i="164" s="1"/>
  <c r="FF9" i="164"/>
  <c r="FH9" i="164" s="1"/>
  <c r="FF10" i="164"/>
  <c r="FH10" i="164" s="1"/>
  <c r="FF11" i="164"/>
  <c r="FH11" i="164" s="1"/>
  <c r="FF12" i="164"/>
  <c r="FH12" i="164" s="1"/>
  <c r="FF13" i="164"/>
  <c r="FH13" i="164" s="1"/>
  <c r="FF14" i="164"/>
  <c r="FH14" i="164" s="1"/>
  <c r="FF15" i="164"/>
  <c r="FH15" i="164" s="1"/>
  <c r="FF16" i="164"/>
  <c r="FH16" i="164" s="1"/>
  <c r="FF17" i="164"/>
  <c r="FH17" i="164" s="1"/>
  <c r="FF18" i="164"/>
  <c r="FH18" i="164" s="1"/>
  <c r="FF19" i="164"/>
  <c r="FH19" i="164" s="1"/>
  <c r="FF20" i="164"/>
  <c r="FH20" i="164" s="1"/>
  <c r="FF21" i="164"/>
  <c r="FH21" i="164" s="1"/>
  <c r="FF22" i="164"/>
  <c r="FH22" i="164" s="1"/>
  <c r="FF23" i="164"/>
  <c r="FH23" i="164" s="1"/>
  <c r="FF24" i="164"/>
  <c r="FH24" i="164" s="1"/>
  <c r="FF25" i="164"/>
  <c r="FH25" i="164" s="1"/>
  <c r="FF26" i="164"/>
  <c r="FH26" i="164" s="1"/>
  <c r="FF33" i="164"/>
  <c r="FH33" i="164" s="1"/>
  <c r="FF34" i="164"/>
  <c r="FH34" i="164" s="1"/>
  <c r="FF37" i="164"/>
  <c r="FH37" i="164" s="1"/>
  <c r="FF49" i="164"/>
  <c r="FH49" i="164" s="1"/>
  <c r="FF27" i="164"/>
  <c r="FH27" i="164" s="1"/>
  <c r="FF28" i="164"/>
  <c r="FH28" i="164" s="1"/>
  <c r="FF29" i="164"/>
  <c r="FH29" i="164" s="1"/>
  <c r="FF30" i="164"/>
  <c r="FH30" i="164" s="1"/>
  <c r="FF38" i="164"/>
  <c r="FH38" i="164" s="1"/>
  <c r="FF39" i="164"/>
  <c r="FH39" i="164" s="1"/>
  <c r="FF42" i="164"/>
  <c r="FH42" i="164" s="1"/>
  <c r="FF44" i="164"/>
  <c r="FH44" i="164" s="1"/>
  <c r="FF31" i="164"/>
  <c r="FH31" i="164" s="1"/>
  <c r="FF35" i="164"/>
  <c r="FH35" i="164" s="1"/>
  <c r="FF40" i="164"/>
  <c r="FH40" i="164" s="1"/>
  <c r="FF47" i="164"/>
  <c r="FH47" i="164" s="1"/>
  <c r="FF45" i="164"/>
  <c r="FH45" i="164" s="1"/>
  <c r="CZ7" i="164"/>
  <c r="EF7" i="164" s="1"/>
  <c r="EH7" i="164" s="1"/>
  <c r="DA7" i="164"/>
  <c r="EO7" i="164" s="1"/>
  <c r="EQ7" i="164" s="1"/>
  <c r="DB7" i="164"/>
  <c r="EX7" i="164" s="1"/>
  <c r="EZ7" i="164" s="1"/>
  <c r="CY7" i="164"/>
  <c r="DW7" i="164" s="1"/>
  <c r="DY7" i="164" s="1"/>
  <c r="CV7" i="164"/>
  <c r="EC7" i="164" s="1"/>
  <c r="EE7" i="164" s="1"/>
  <c r="CW7" i="164"/>
  <c r="EL7" i="164" s="1"/>
  <c r="EN7" i="164" s="1"/>
  <c r="CX7" i="164"/>
  <c r="EU7" i="164" s="1"/>
  <c r="EW7" i="164" s="1"/>
  <c r="DT7" i="164"/>
  <c r="DV7" i="164" s="1"/>
  <c r="BX54" i="143"/>
  <c r="BV54" i="143"/>
  <c r="BT54" i="143"/>
  <c r="BR54" i="143"/>
  <c r="BQ54" i="143"/>
  <c r="BP54" i="143"/>
  <c r="BN54" i="143"/>
  <c r="BL54" i="143"/>
  <c r="BJ54" i="143"/>
  <c r="BG54" i="143"/>
  <c r="BE54" i="143"/>
  <c r="BC54" i="143"/>
  <c r="BA54" i="143"/>
  <c r="AX54" i="143"/>
  <c r="AV54" i="143"/>
  <c r="AT54" i="143"/>
  <c r="AR54" i="143"/>
  <c r="AO54" i="143"/>
  <c r="AM54" i="143"/>
  <c r="AK54" i="143"/>
  <c r="AI54" i="143"/>
  <c r="AF54" i="143"/>
  <c r="AD54" i="143"/>
  <c r="AB54" i="143"/>
  <c r="Z54" i="143"/>
  <c r="W54" i="143"/>
  <c r="U54" i="143"/>
  <c r="S54" i="143"/>
  <c r="Q54" i="143"/>
  <c r="N54" i="143"/>
  <c r="L54" i="143"/>
  <c r="J54" i="143"/>
  <c r="H54" i="143"/>
  <c r="BX50" i="143"/>
  <c r="BV50" i="143"/>
  <c r="BT50" i="143"/>
  <c r="BR50" i="143"/>
  <c r="BN50" i="143"/>
  <c r="BL50" i="143"/>
  <c r="BJ50" i="143"/>
  <c r="BG50" i="143"/>
  <c r="BE50" i="143"/>
  <c r="BC50" i="143"/>
  <c r="BA50" i="143"/>
  <c r="AX50" i="143"/>
  <c r="AV50" i="143"/>
  <c r="AT50" i="143"/>
  <c r="AR50" i="143"/>
  <c r="AO50" i="143"/>
  <c r="AM50" i="143"/>
  <c r="AK50" i="143"/>
  <c r="AI50" i="143"/>
  <c r="AF50" i="143"/>
  <c r="AD50" i="143"/>
  <c r="AB50" i="143"/>
  <c r="W50" i="143"/>
  <c r="S50" i="143"/>
  <c r="Q50" i="143"/>
  <c r="N50" i="143"/>
  <c r="L50" i="143"/>
  <c r="J50" i="143"/>
  <c r="H50" i="143"/>
  <c r="BX49" i="143"/>
  <c r="BV49" i="143"/>
  <c r="BT49" i="143"/>
  <c r="BR49" i="143"/>
  <c r="BN49" i="143"/>
  <c r="BL49" i="143"/>
  <c r="BJ49" i="143"/>
  <c r="BG49" i="143"/>
  <c r="BE49" i="143"/>
  <c r="BC49" i="143"/>
  <c r="BA49" i="143"/>
  <c r="AX49" i="143"/>
  <c r="AV49" i="143"/>
  <c r="AT49" i="143"/>
  <c r="AR49" i="143"/>
  <c r="AO49" i="143"/>
  <c r="AM49" i="143"/>
  <c r="AK49" i="143"/>
  <c r="AI49" i="143"/>
  <c r="AF49" i="143"/>
  <c r="AD49" i="143"/>
  <c r="AB49" i="143"/>
  <c r="Z49" i="143"/>
  <c r="W49" i="143"/>
  <c r="U49" i="143"/>
  <c r="S49" i="143"/>
  <c r="Q49" i="143"/>
  <c r="BX48" i="143"/>
  <c r="BV48" i="143"/>
  <c r="BT48" i="143"/>
  <c r="BR48" i="143"/>
  <c r="BP48" i="143"/>
  <c r="BN48" i="143"/>
  <c r="BL48" i="143"/>
  <c r="BJ48" i="143"/>
  <c r="BG48" i="143"/>
  <c r="BE48" i="143"/>
  <c r="BC48" i="143"/>
  <c r="BA48" i="143"/>
  <c r="AX48" i="143"/>
  <c r="AV48" i="143"/>
  <c r="AT48" i="143"/>
  <c r="AR48" i="143"/>
  <c r="AO48" i="143"/>
  <c r="AM48" i="143"/>
  <c r="AK48" i="143"/>
  <c r="AI48" i="143"/>
  <c r="AF48" i="143"/>
  <c r="AD48" i="143"/>
  <c r="AB48" i="143"/>
  <c r="Z48" i="143"/>
  <c r="W48" i="143"/>
  <c r="U48" i="143"/>
  <c r="S48" i="143"/>
  <c r="Q48" i="143"/>
  <c r="N48" i="143"/>
  <c r="L48" i="143"/>
  <c r="J48" i="143"/>
  <c r="BX44" i="143"/>
  <c r="BY44" i="143" s="1"/>
  <c r="BT44" i="143"/>
  <c r="BR44" i="143"/>
  <c r="BQ44" i="143"/>
  <c r="BP44" i="143"/>
  <c r="BN44" i="143"/>
  <c r="BL44" i="143"/>
  <c r="BJ44" i="143"/>
  <c r="BG44" i="143"/>
  <c r="BE44" i="143"/>
  <c r="BC44" i="143"/>
  <c r="BA44" i="143"/>
  <c r="AX44" i="143"/>
  <c r="AV44" i="143"/>
  <c r="AT44" i="143"/>
  <c r="AR44" i="143"/>
  <c r="AO44" i="143"/>
  <c r="AM44" i="143"/>
  <c r="AK44" i="143"/>
  <c r="AI44" i="143"/>
  <c r="AF44" i="143"/>
  <c r="AD44" i="143"/>
  <c r="AB44" i="143"/>
  <c r="Z44" i="143"/>
  <c r="W44" i="143"/>
  <c r="U44" i="143"/>
  <c r="S44" i="143"/>
  <c r="Q44" i="143"/>
  <c r="N44" i="143"/>
  <c r="L44" i="143"/>
  <c r="J44" i="143"/>
  <c r="H44" i="143"/>
  <c r="BX43" i="143"/>
  <c r="BV43" i="143"/>
  <c r="BT43" i="143"/>
  <c r="BR43" i="143"/>
  <c r="BQ43" i="143"/>
  <c r="BP43" i="143"/>
  <c r="BN43" i="143"/>
  <c r="BL43" i="143"/>
  <c r="BJ43" i="143"/>
  <c r="BG43" i="143"/>
  <c r="BE43" i="143"/>
  <c r="BC43" i="143"/>
  <c r="BA43" i="143"/>
  <c r="AX43" i="143"/>
  <c r="AV43" i="143"/>
  <c r="AT43" i="143"/>
  <c r="AR43" i="143"/>
  <c r="AO43" i="143"/>
  <c r="AM43" i="143"/>
  <c r="AK43" i="143"/>
  <c r="AI43" i="143"/>
  <c r="AF43" i="143"/>
  <c r="AD43" i="143"/>
  <c r="AB43" i="143"/>
  <c r="Z43" i="143"/>
  <c r="W43" i="143"/>
  <c r="U43" i="143"/>
  <c r="S43" i="143"/>
  <c r="Q43" i="143"/>
  <c r="N43" i="143"/>
  <c r="L43" i="143"/>
  <c r="J43" i="143"/>
  <c r="H43" i="143"/>
  <c r="BX42" i="143"/>
  <c r="BV42" i="143"/>
  <c r="BT42" i="143"/>
  <c r="BR42" i="143"/>
  <c r="BQ42" i="143"/>
  <c r="BP42" i="143"/>
  <c r="BN42" i="143"/>
  <c r="BL42" i="143"/>
  <c r="BJ42" i="143"/>
  <c r="BG42" i="143"/>
  <c r="BE42" i="143"/>
  <c r="BC42" i="143"/>
  <c r="BA42" i="143"/>
  <c r="AX42" i="143"/>
  <c r="AV42" i="143"/>
  <c r="AT42" i="143"/>
  <c r="AR42" i="143"/>
  <c r="AO42" i="143"/>
  <c r="AM42" i="143"/>
  <c r="AK42" i="143"/>
  <c r="AI42" i="143"/>
  <c r="AF42" i="143"/>
  <c r="AD42" i="143"/>
  <c r="AB42" i="143"/>
  <c r="Z42" i="143"/>
  <c r="W42" i="143"/>
  <c r="U42" i="143"/>
  <c r="S42" i="143"/>
  <c r="Q42" i="143"/>
  <c r="N42" i="143"/>
  <c r="L42" i="143"/>
  <c r="J42" i="143"/>
  <c r="H42" i="143"/>
  <c r="BX38" i="143"/>
  <c r="BV38" i="143"/>
  <c r="BT38" i="143"/>
  <c r="BR38" i="143"/>
  <c r="BQ38" i="143"/>
  <c r="BP38" i="143"/>
  <c r="BN38" i="143"/>
  <c r="BL38" i="143"/>
  <c r="BJ38" i="143"/>
  <c r="BG38" i="143"/>
  <c r="BE38" i="143"/>
  <c r="BC38" i="143"/>
  <c r="BA38" i="143"/>
  <c r="AX38" i="143"/>
  <c r="AV38" i="143"/>
  <c r="AT38" i="143"/>
  <c r="AR38" i="143"/>
  <c r="AO38" i="143"/>
  <c r="AM38" i="143"/>
  <c r="AK38" i="143"/>
  <c r="AI38" i="143"/>
  <c r="AF38" i="143"/>
  <c r="AD38" i="143"/>
  <c r="AB38" i="143"/>
  <c r="Z38" i="143"/>
  <c r="W38" i="143"/>
  <c r="U38" i="143"/>
  <c r="S38" i="143"/>
  <c r="Q38" i="143"/>
  <c r="N38" i="143"/>
  <c r="L38" i="143"/>
  <c r="J38" i="143"/>
  <c r="H38" i="143"/>
  <c r="BX37" i="143"/>
  <c r="BV37" i="143"/>
  <c r="BT37" i="143"/>
  <c r="BR37" i="143"/>
  <c r="BQ37" i="143"/>
  <c r="BP37" i="143"/>
  <c r="BN37" i="143"/>
  <c r="BL37" i="143"/>
  <c r="BJ37" i="143"/>
  <c r="BG37" i="143"/>
  <c r="BE37" i="143"/>
  <c r="BC37" i="143"/>
  <c r="BA37" i="143"/>
  <c r="AX37" i="143"/>
  <c r="AV37" i="143"/>
  <c r="AT37" i="143"/>
  <c r="AR37" i="143"/>
  <c r="AO37" i="143"/>
  <c r="AM37" i="143"/>
  <c r="AK37" i="143"/>
  <c r="AI37" i="143"/>
  <c r="AF37" i="143"/>
  <c r="AD37" i="143"/>
  <c r="AB37" i="143"/>
  <c r="Z37" i="143"/>
  <c r="W37" i="143"/>
  <c r="U37" i="143"/>
  <c r="S37" i="143"/>
  <c r="Q37" i="143"/>
  <c r="N37" i="143"/>
  <c r="L37" i="143"/>
  <c r="J37" i="143"/>
  <c r="H37" i="143"/>
  <c r="BX36" i="143"/>
  <c r="BV36" i="143"/>
  <c r="BT36" i="143"/>
  <c r="BR36" i="143"/>
  <c r="BQ36" i="143"/>
  <c r="BP36" i="143"/>
  <c r="BN36" i="143"/>
  <c r="BL36" i="143"/>
  <c r="BJ36" i="143"/>
  <c r="BG36" i="143"/>
  <c r="BE36" i="143"/>
  <c r="BC36" i="143"/>
  <c r="BA36" i="143"/>
  <c r="AX36" i="143"/>
  <c r="AV36" i="143"/>
  <c r="AT36" i="143"/>
  <c r="AR36" i="143"/>
  <c r="AO36" i="143"/>
  <c r="AM36" i="143"/>
  <c r="AK36" i="143"/>
  <c r="AI36" i="143"/>
  <c r="AF36" i="143"/>
  <c r="AD36" i="143"/>
  <c r="AB36" i="143"/>
  <c r="Z36" i="143"/>
  <c r="W36" i="143"/>
  <c r="U36" i="143"/>
  <c r="S36" i="143"/>
  <c r="Q36" i="143"/>
  <c r="N36" i="143"/>
  <c r="L36" i="143"/>
  <c r="J36" i="143"/>
  <c r="H36" i="143"/>
  <c r="BX32" i="143"/>
  <c r="BV32" i="143"/>
  <c r="BT32" i="143"/>
  <c r="BR32" i="143"/>
  <c r="BQ32" i="143"/>
  <c r="BP32" i="143"/>
  <c r="BN32" i="143"/>
  <c r="BL32" i="143"/>
  <c r="BJ32" i="143"/>
  <c r="BG32" i="143"/>
  <c r="BE32" i="143"/>
  <c r="BC32" i="143"/>
  <c r="BA32" i="143"/>
  <c r="AX32" i="143"/>
  <c r="AV32" i="143"/>
  <c r="AT32" i="143"/>
  <c r="AR32" i="143"/>
  <c r="AO32" i="143"/>
  <c r="AM32" i="143"/>
  <c r="AK32" i="143"/>
  <c r="AI32" i="143"/>
  <c r="AF32" i="143"/>
  <c r="AD32" i="143"/>
  <c r="AB32" i="143"/>
  <c r="Z32" i="143"/>
  <c r="W32" i="143"/>
  <c r="U32" i="143"/>
  <c r="S32" i="143"/>
  <c r="Q32" i="143"/>
  <c r="N32" i="143"/>
  <c r="L32" i="143"/>
  <c r="J32" i="143"/>
  <c r="H32" i="143"/>
  <c r="BX31" i="143"/>
  <c r="BV31" i="143"/>
  <c r="BT31" i="143"/>
  <c r="BR31" i="143"/>
  <c r="BQ31" i="143"/>
  <c r="BP31" i="143"/>
  <c r="BN31" i="143"/>
  <c r="BL31" i="143"/>
  <c r="BJ31" i="143"/>
  <c r="BG31" i="143"/>
  <c r="BE31" i="143"/>
  <c r="BC31" i="143"/>
  <c r="BA31" i="143"/>
  <c r="AX31" i="143"/>
  <c r="AV31" i="143"/>
  <c r="AT31" i="143"/>
  <c r="AR31" i="143"/>
  <c r="AO31" i="143"/>
  <c r="AM31" i="143"/>
  <c r="AK31" i="143"/>
  <c r="AI31" i="143"/>
  <c r="AF31" i="143"/>
  <c r="AD31" i="143"/>
  <c r="AB31" i="143"/>
  <c r="Z31" i="143"/>
  <c r="W31" i="143"/>
  <c r="U31" i="143"/>
  <c r="S31" i="143"/>
  <c r="Q31" i="143"/>
  <c r="N31" i="143"/>
  <c r="L31" i="143"/>
  <c r="J31" i="143"/>
  <c r="H31" i="143"/>
  <c r="BX30" i="143"/>
  <c r="BV30" i="143"/>
  <c r="BT30" i="143"/>
  <c r="BR30" i="143"/>
  <c r="BQ30" i="143"/>
  <c r="BP30" i="143"/>
  <c r="BN30" i="143"/>
  <c r="BL30" i="143"/>
  <c r="BJ30" i="143"/>
  <c r="BG30" i="143"/>
  <c r="BE30" i="143"/>
  <c r="BC30" i="143"/>
  <c r="BA30" i="143"/>
  <c r="AX30" i="143"/>
  <c r="AV30" i="143"/>
  <c r="AT30" i="143"/>
  <c r="AR30" i="143"/>
  <c r="AO30" i="143"/>
  <c r="AM30" i="143"/>
  <c r="AK30" i="143"/>
  <c r="AI30" i="143"/>
  <c r="AF30" i="143"/>
  <c r="AD30" i="143"/>
  <c r="AB30" i="143"/>
  <c r="Z30" i="143"/>
  <c r="W30" i="143"/>
  <c r="U30" i="143"/>
  <c r="S30" i="143"/>
  <c r="Q30" i="143"/>
  <c r="N30" i="143"/>
  <c r="L30" i="143"/>
  <c r="J30" i="143"/>
  <c r="H30" i="143"/>
  <c r="BX26" i="143"/>
  <c r="BV26" i="143"/>
  <c r="BT26" i="143"/>
  <c r="BR26" i="143"/>
  <c r="BQ26" i="143"/>
  <c r="BP26" i="143"/>
  <c r="BN26" i="143"/>
  <c r="BL26" i="143"/>
  <c r="BJ26" i="143"/>
  <c r="BG26" i="143"/>
  <c r="BE26" i="143"/>
  <c r="BC26" i="143"/>
  <c r="BA26" i="143"/>
  <c r="AX26" i="143"/>
  <c r="AV26" i="143"/>
  <c r="AT26" i="143"/>
  <c r="AR26" i="143"/>
  <c r="AO26" i="143"/>
  <c r="AM26" i="143"/>
  <c r="AK26" i="143"/>
  <c r="AI26" i="143"/>
  <c r="AF26" i="143"/>
  <c r="AD26" i="143"/>
  <c r="AB26" i="143"/>
  <c r="Z26" i="143"/>
  <c r="W26" i="143"/>
  <c r="U26" i="143"/>
  <c r="S26" i="143"/>
  <c r="Q26" i="143"/>
  <c r="N26" i="143"/>
  <c r="L26" i="143"/>
  <c r="J26" i="143"/>
  <c r="H26" i="143"/>
  <c r="BX25" i="143"/>
  <c r="BV25" i="143"/>
  <c r="BT25" i="143"/>
  <c r="BR25" i="143"/>
  <c r="BQ25" i="143"/>
  <c r="BP25" i="143"/>
  <c r="BN25" i="143"/>
  <c r="BL25" i="143"/>
  <c r="BJ25" i="143"/>
  <c r="BG25" i="143"/>
  <c r="BE25" i="143"/>
  <c r="BC25" i="143"/>
  <c r="BA25" i="143"/>
  <c r="AX25" i="143"/>
  <c r="AV25" i="143"/>
  <c r="AT25" i="143"/>
  <c r="AR25" i="143"/>
  <c r="AO25" i="143"/>
  <c r="AM25" i="143"/>
  <c r="AK25" i="143"/>
  <c r="AI25" i="143"/>
  <c r="AF25" i="143"/>
  <c r="AD25" i="143"/>
  <c r="AB25" i="143"/>
  <c r="Z25" i="143"/>
  <c r="W25" i="143"/>
  <c r="U25" i="143"/>
  <c r="S25" i="143"/>
  <c r="Q25" i="143"/>
  <c r="N25" i="143"/>
  <c r="L25" i="143"/>
  <c r="J25" i="143"/>
  <c r="H25" i="143"/>
  <c r="BX24" i="143"/>
  <c r="BV24" i="143"/>
  <c r="BT24" i="143"/>
  <c r="BR24" i="143"/>
  <c r="BQ24" i="143"/>
  <c r="BP24" i="143"/>
  <c r="BN24" i="143"/>
  <c r="BL24" i="143"/>
  <c r="BJ24" i="143"/>
  <c r="BG24" i="143"/>
  <c r="BE24" i="143"/>
  <c r="BC24" i="143"/>
  <c r="BA24" i="143"/>
  <c r="AX24" i="143"/>
  <c r="AV24" i="143"/>
  <c r="AT24" i="143"/>
  <c r="AR24" i="143"/>
  <c r="AO24" i="143"/>
  <c r="AM24" i="143"/>
  <c r="AK24" i="143"/>
  <c r="AI24" i="143"/>
  <c r="AF24" i="143"/>
  <c r="AD24" i="143"/>
  <c r="AB24" i="143"/>
  <c r="Z24" i="143"/>
  <c r="W24" i="143"/>
  <c r="U24" i="143"/>
  <c r="S24" i="143"/>
  <c r="Q24" i="143"/>
  <c r="N24" i="143"/>
  <c r="L24" i="143"/>
  <c r="J24" i="143"/>
  <c r="H24" i="143"/>
  <c r="BX20" i="143"/>
  <c r="BV20" i="143"/>
  <c r="BT20" i="143"/>
  <c r="BR20" i="143"/>
  <c r="BQ20" i="143"/>
  <c r="BP20" i="143"/>
  <c r="BN20" i="143"/>
  <c r="BL20" i="143"/>
  <c r="BJ20" i="143"/>
  <c r="BG20" i="143"/>
  <c r="BE20" i="143"/>
  <c r="BC20" i="143"/>
  <c r="BA20" i="143"/>
  <c r="AX20" i="143"/>
  <c r="AV20" i="143"/>
  <c r="AT20" i="143"/>
  <c r="AR20" i="143"/>
  <c r="AO20" i="143"/>
  <c r="AM20" i="143"/>
  <c r="AK20" i="143"/>
  <c r="AI20" i="143"/>
  <c r="AF20" i="143"/>
  <c r="AD20" i="143"/>
  <c r="AB20" i="143"/>
  <c r="Z20" i="143"/>
  <c r="W20" i="143"/>
  <c r="U20" i="143"/>
  <c r="S20" i="143"/>
  <c r="Q20" i="143"/>
  <c r="N20" i="143"/>
  <c r="L20" i="143"/>
  <c r="J20" i="143"/>
  <c r="H20" i="143"/>
  <c r="BX19" i="143"/>
  <c r="BV19" i="143"/>
  <c r="BT19" i="143"/>
  <c r="BR19" i="143"/>
  <c r="BQ19" i="143"/>
  <c r="BP19" i="143"/>
  <c r="BN19" i="143"/>
  <c r="BL19" i="143"/>
  <c r="BJ19" i="143"/>
  <c r="BG19" i="143"/>
  <c r="BE19" i="143"/>
  <c r="BC19" i="143"/>
  <c r="BA19" i="143"/>
  <c r="AX19" i="143"/>
  <c r="AV19" i="143"/>
  <c r="AT19" i="143"/>
  <c r="AR19" i="143"/>
  <c r="AO19" i="143"/>
  <c r="AM19" i="143"/>
  <c r="AK19" i="143"/>
  <c r="AI19" i="143"/>
  <c r="AF19" i="143"/>
  <c r="AD19" i="143"/>
  <c r="AB19" i="143"/>
  <c r="Z19" i="143"/>
  <c r="W19" i="143"/>
  <c r="U19" i="143"/>
  <c r="S19" i="143"/>
  <c r="Q19" i="143"/>
  <c r="N19" i="143"/>
  <c r="L19" i="143"/>
  <c r="J19" i="143"/>
  <c r="H19" i="143"/>
  <c r="BX18" i="143"/>
  <c r="BV18" i="143"/>
  <c r="BT18" i="143"/>
  <c r="BR18" i="143"/>
  <c r="BQ18" i="143"/>
  <c r="BP18" i="143"/>
  <c r="BN18" i="143"/>
  <c r="BL18" i="143"/>
  <c r="BJ18" i="143"/>
  <c r="BG18" i="143"/>
  <c r="BE18" i="143"/>
  <c r="BC18" i="143"/>
  <c r="BA18" i="143"/>
  <c r="AX18" i="143"/>
  <c r="AV18" i="143"/>
  <c r="AT18" i="143"/>
  <c r="AR18" i="143"/>
  <c r="AO18" i="143"/>
  <c r="AM18" i="143"/>
  <c r="AK18" i="143"/>
  <c r="AI18" i="143"/>
  <c r="AF18" i="143"/>
  <c r="AD18" i="143"/>
  <c r="AB18" i="143"/>
  <c r="Z18" i="143"/>
  <c r="W18" i="143"/>
  <c r="U18" i="143"/>
  <c r="S18" i="143"/>
  <c r="Q18" i="143"/>
  <c r="N18" i="143"/>
  <c r="L18" i="143"/>
  <c r="J18" i="143"/>
  <c r="H18" i="143"/>
  <c r="BX14" i="143"/>
  <c r="BV14" i="143"/>
  <c r="BT14" i="143"/>
  <c r="BR14" i="143"/>
  <c r="BQ14" i="143"/>
  <c r="BP14" i="143"/>
  <c r="BN14" i="143"/>
  <c r="BL14" i="143"/>
  <c r="BJ14" i="143"/>
  <c r="BG14" i="143"/>
  <c r="BE14" i="143"/>
  <c r="BC14" i="143"/>
  <c r="BA14" i="143"/>
  <c r="AX14" i="143"/>
  <c r="AV14" i="143"/>
  <c r="AT14" i="143"/>
  <c r="AR14" i="143"/>
  <c r="AO14" i="143"/>
  <c r="AM14" i="143"/>
  <c r="AK14" i="143"/>
  <c r="AI14" i="143"/>
  <c r="AF14" i="143"/>
  <c r="AD14" i="143"/>
  <c r="AB14" i="143"/>
  <c r="Z14" i="143"/>
  <c r="W14" i="143"/>
  <c r="U14" i="143"/>
  <c r="S14" i="143"/>
  <c r="Q14" i="143"/>
  <c r="N14" i="143"/>
  <c r="L14" i="143"/>
  <c r="J14" i="143"/>
  <c r="H14" i="143"/>
  <c r="BX13" i="143"/>
  <c r="BV13" i="143"/>
  <c r="BT13" i="143"/>
  <c r="BR13" i="143"/>
  <c r="BQ13" i="143"/>
  <c r="BP13" i="143"/>
  <c r="BN13" i="143"/>
  <c r="BL13" i="143"/>
  <c r="BJ13" i="143"/>
  <c r="BG13" i="143"/>
  <c r="BE13" i="143"/>
  <c r="BC13" i="143"/>
  <c r="BA13" i="143"/>
  <c r="AX13" i="143"/>
  <c r="AV13" i="143"/>
  <c r="AT13" i="143"/>
  <c r="AR13" i="143"/>
  <c r="AO13" i="143"/>
  <c r="AM13" i="143"/>
  <c r="AK13" i="143"/>
  <c r="AI13" i="143"/>
  <c r="AF13" i="143"/>
  <c r="AD13" i="143"/>
  <c r="AB13" i="143"/>
  <c r="Z13" i="143"/>
  <c r="W13" i="143"/>
  <c r="U13" i="143"/>
  <c r="S13" i="143"/>
  <c r="Q13" i="143"/>
  <c r="N13" i="143"/>
  <c r="L13" i="143"/>
  <c r="J13" i="143"/>
  <c r="H13" i="143"/>
  <c r="H12" i="143"/>
  <c r="J12" i="143"/>
  <c r="L12" i="143"/>
  <c r="N12" i="143"/>
  <c r="Q12" i="143"/>
  <c r="S12" i="143"/>
  <c r="U12" i="143"/>
  <c r="W12" i="143"/>
  <c r="Z12" i="143"/>
  <c r="AB12" i="143"/>
  <c r="AD12" i="143"/>
  <c r="AF12" i="143"/>
  <c r="AI12" i="143"/>
  <c r="AK12" i="143"/>
  <c r="AM12" i="143"/>
  <c r="AO12" i="143"/>
  <c r="AR12" i="143"/>
  <c r="AT12" i="143"/>
  <c r="AV12" i="143"/>
  <c r="AX12" i="143"/>
  <c r="BA12" i="143"/>
  <c r="BC12" i="143"/>
  <c r="BE12" i="143"/>
  <c r="BG12" i="143"/>
  <c r="BJ12" i="143"/>
  <c r="BL12" i="143"/>
  <c r="BN12" i="143"/>
  <c r="BP12" i="143"/>
  <c r="BQ12" i="143"/>
  <c r="BR12" i="143"/>
  <c r="BT12" i="143"/>
  <c r="BV12" i="143"/>
  <c r="BX12" i="143"/>
  <c r="BW49" i="143" l="1"/>
  <c r="CE14" i="143" s="1"/>
  <c r="BS49" i="143"/>
  <c r="CB49" i="143"/>
  <c r="CG14" i="143" s="1"/>
  <c r="CA49" i="143"/>
  <c r="CF14" i="143" s="1"/>
  <c r="BY54" i="143"/>
  <c r="BW43" i="143"/>
  <c r="CE13" i="143" s="1"/>
  <c r="BS43" i="143"/>
  <c r="BS14" i="143"/>
  <c r="BU18" i="143"/>
  <c r="BY20" i="143"/>
  <c r="BS24" i="143"/>
  <c r="BS25" i="143"/>
  <c r="BS30" i="143"/>
  <c r="BY32" i="143"/>
  <c r="BY13" i="143"/>
  <c r="BW25" i="143"/>
  <c r="CE10" i="143" s="1"/>
  <c r="BU38" i="143"/>
  <c r="BS44" i="143"/>
  <c r="BY42" i="143"/>
  <c r="BW14" i="143"/>
  <c r="BW30" i="143"/>
  <c r="CN10" i="143" s="1"/>
  <c r="BW20" i="143"/>
  <c r="BY37" i="143"/>
  <c r="BS54" i="143"/>
  <c r="BU19" i="143"/>
  <c r="BS20" i="143"/>
  <c r="BY48" i="143"/>
  <c r="BU54" i="143"/>
  <c r="BW12" i="143"/>
  <c r="CN7" i="143" s="1"/>
  <c r="BS12" i="143"/>
  <c r="BY18" i="143"/>
  <c r="BW24" i="143"/>
  <c r="CN9" i="143" s="1"/>
  <c r="BY30" i="143"/>
  <c r="BW31" i="143"/>
  <c r="CE11" i="143" s="1"/>
  <c r="BU32" i="143"/>
  <c r="BS38" i="143"/>
  <c r="BU42" i="143"/>
  <c r="BU13" i="143"/>
  <c r="BS19" i="143"/>
  <c r="BU24" i="143"/>
  <c r="BU49" i="143"/>
  <c r="BU14" i="143"/>
  <c r="BW19" i="143"/>
  <c r="CE9" i="143" s="1"/>
  <c r="BW36" i="143"/>
  <c r="CN11" i="143" s="1"/>
  <c r="BU37" i="143"/>
  <c r="BY49" i="143"/>
  <c r="BY25" i="143"/>
  <c r="BW26" i="143"/>
  <c r="BW38" i="143"/>
  <c r="BU44" i="143"/>
  <c r="BY12" i="143"/>
  <c r="BY14" i="143"/>
  <c r="BY19" i="143"/>
  <c r="BU20" i="143"/>
  <c r="BY24" i="143"/>
  <c r="BU25" i="143"/>
  <c r="BU30" i="143"/>
  <c r="BY38" i="143"/>
  <c r="BY43" i="143"/>
  <c r="BS48" i="143"/>
  <c r="BW44" i="143"/>
  <c r="BW50" i="143"/>
  <c r="BU12" i="143"/>
  <c r="BW48" i="143"/>
  <c r="CN13" i="143" s="1"/>
  <c r="BW54" i="143"/>
  <c r="BU43" i="143"/>
  <c r="BU48" i="143"/>
  <c r="BW18" i="143"/>
  <c r="CN8" i="143" s="1"/>
  <c r="BS26" i="143"/>
  <c r="BW32" i="143"/>
  <c r="BS50" i="143"/>
  <c r="BW13" i="143"/>
  <c r="CE8" i="143" s="1"/>
  <c r="BS31" i="143"/>
  <c r="BS36" i="143"/>
  <c r="BW37" i="143"/>
  <c r="BW42" i="143"/>
  <c r="BS13" i="143"/>
  <c r="BS18" i="143"/>
  <c r="BU26" i="143"/>
  <c r="BS32" i="143"/>
  <c r="BU31" i="143"/>
  <c r="BU36" i="143"/>
  <c r="BS37" i="143"/>
  <c r="BS42" i="143"/>
  <c r="BU50" i="143"/>
  <c r="BY26" i="143"/>
  <c r="BY31" i="143"/>
  <c r="BY36" i="143"/>
  <c r="BY50" i="143"/>
  <c r="CN12" i="143" l="1"/>
  <c r="CN14" i="143"/>
  <c r="CE12" i="143"/>
  <c r="CB31" i="143"/>
  <c r="CG11" i="143" s="1"/>
  <c r="CA31" i="143"/>
  <c r="CF11" i="143" s="1"/>
  <c r="CB19" i="143"/>
  <c r="CG9" i="143" s="1"/>
  <c r="CA19" i="143"/>
  <c r="CF9" i="143" s="1"/>
  <c r="CB25" i="143"/>
  <c r="CG10" i="143" s="1"/>
  <c r="CA25" i="143"/>
  <c r="CF10" i="143" s="1"/>
  <c r="CB14" i="143"/>
  <c r="CA14" i="143"/>
  <c r="CB26" i="143"/>
  <c r="CA26" i="143"/>
  <c r="CB54" i="143"/>
  <c r="CP14" i="143" s="1"/>
  <c r="CA54" i="143"/>
  <c r="CO14" i="143" s="1"/>
  <c r="CB32" i="143"/>
  <c r="CL8" i="143" s="1"/>
  <c r="CA32" i="143"/>
  <c r="CB37" i="143"/>
  <c r="CG12" i="143" s="1"/>
  <c r="CA37" i="143"/>
  <c r="CF12" i="143" s="1"/>
  <c r="CB50" i="143"/>
  <c r="CL11" i="143" s="1"/>
  <c r="CA50" i="143"/>
  <c r="CB12" i="143"/>
  <c r="CP7" i="143" s="1"/>
  <c r="CA12" i="143"/>
  <c r="CO7" i="143" s="1"/>
  <c r="CB20" i="143"/>
  <c r="CA20" i="143"/>
  <c r="CB44" i="143"/>
  <c r="CL10" i="143" s="1"/>
  <c r="CA44" i="143"/>
  <c r="CB24" i="143"/>
  <c r="CP9" i="143" s="1"/>
  <c r="CA24" i="143"/>
  <c r="CO9" i="143" s="1"/>
  <c r="CB43" i="143"/>
  <c r="CG13" i="143" s="1"/>
  <c r="CA43" i="143"/>
  <c r="CF13" i="143" s="1"/>
  <c r="CB13" i="143"/>
  <c r="CG8" i="143" s="1"/>
  <c r="CA13" i="143"/>
  <c r="CF8" i="143" s="1"/>
  <c r="CB38" i="143"/>
  <c r="CL9" i="143" s="1"/>
  <c r="CA38" i="143"/>
  <c r="CB30" i="143"/>
  <c r="CP10" i="143" s="1"/>
  <c r="CA30" i="143"/>
  <c r="CO10" i="143" s="1"/>
  <c r="CB42" i="143"/>
  <c r="CP12" i="143" s="1"/>
  <c r="CA42" i="143"/>
  <c r="CO12" i="143" s="1"/>
  <c r="CB18" i="143"/>
  <c r="CP8" i="143" s="1"/>
  <c r="CA18" i="143"/>
  <c r="CO8" i="143" s="1"/>
  <c r="CB36" i="143"/>
  <c r="CP11" i="143" s="1"/>
  <c r="CA36" i="143"/>
  <c r="CO11" i="143" s="1"/>
  <c r="CB48" i="143"/>
  <c r="CP13" i="143" s="1"/>
  <c r="CA48" i="143"/>
  <c r="CO13" i="143" s="1"/>
  <c r="H7" i="143" l="1"/>
  <c r="J7" i="143"/>
  <c r="L7" i="143"/>
  <c r="N7" i="143"/>
  <c r="Q7" i="143"/>
  <c r="S7" i="143"/>
  <c r="U7" i="143"/>
  <c r="W7" i="143"/>
  <c r="Z7" i="143"/>
  <c r="AB7" i="143"/>
  <c r="AD7" i="143"/>
  <c r="AF7" i="143"/>
  <c r="AI7" i="143"/>
  <c r="AK7" i="143"/>
  <c r="AM7" i="143"/>
  <c r="AO7" i="143"/>
  <c r="AR7" i="143"/>
  <c r="AT7" i="143"/>
  <c r="AV7" i="143"/>
  <c r="AX7" i="143"/>
  <c r="BA7" i="143"/>
  <c r="BC7" i="143"/>
  <c r="BE7" i="143"/>
  <c r="BG7" i="143"/>
  <c r="BJ7" i="143"/>
  <c r="BL7" i="143"/>
  <c r="BN7" i="143"/>
  <c r="BP7" i="143"/>
  <c r="BQ7" i="143"/>
  <c r="BR7" i="143"/>
  <c r="BT7" i="143"/>
  <c r="BV7" i="143"/>
  <c r="BX7" i="143"/>
  <c r="H8" i="143"/>
  <c r="J8" i="143"/>
  <c r="L8" i="143"/>
  <c r="N8" i="143"/>
  <c r="Q8" i="143"/>
  <c r="S8" i="143"/>
  <c r="U8" i="143"/>
  <c r="W8" i="143"/>
  <c r="Z8" i="143"/>
  <c r="AB8" i="143"/>
  <c r="AD8" i="143"/>
  <c r="AF8" i="143"/>
  <c r="AI8" i="143"/>
  <c r="AK8" i="143"/>
  <c r="AM8" i="143"/>
  <c r="AO8" i="143"/>
  <c r="AR8" i="143"/>
  <c r="AT8" i="143"/>
  <c r="AV8" i="143"/>
  <c r="AX8" i="143"/>
  <c r="BA8" i="143"/>
  <c r="BC8" i="143"/>
  <c r="BE8" i="143"/>
  <c r="BG8" i="143"/>
  <c r="BJ8" i="143"/>
  <c r="BL8" i="143"/>
  <c r="BN8" i="143"/>
  <c r="BP8" i="143"/>
  <c r="BQ8" i="143"/>
  <c r="BR8" i="143"/>
  <c r="BT8" i="143"/>
  <c r="BV8" i="143"/>
  <c r="BX8" i="143"/>
  <c r="H9" i="143"/>
  <c r="J9" i="143"/>
  <c r="L9" i="143"/>
  <c r="N9" i="143"/>
  <c r="Q9" i="143"/>
  <c r="S9" i="143"/>
  <c r="U9" i="143"/>
  <c r="W9" i="143"/>
  <c r="Z9" i="143"/>
  <c r="AB9" i="143"/>
  <c r="AD9" i="143"/>
  <c r="AF9" i="143"/>
  <c r="AI9" i="143"/>
  <c r="AK9" i="143"/>
  <c r="AM9" i="143"/>
  <c r="AO9" i="143"/>
  <c r="AR9" i="143"/>
  <c r="AT9" i="143"/>
  <c r="AV9" i="143"/>
  <c r="AX9" i="143"/>
  <c r="BA9" i="143"/>
  <c r="BC9" i="143"/>
  <c r="BE9" i="143"/>
  <c r="BG9" i="143"/>
  <c r="BJ9" i="143"/>
  <c r="BL9" i="143"/>
  <c r="BN9" i="143"/>
  <c r="BP9" i="143"/>
  <c r="BQ9" i="143"/>
  <c r="BR9" i="143"/>
  <c r="BT9" i="143"/>
  <c r="BV9" i="143"/>
  <c r="BX9" i="143"/>
  <c r="H10" i="143"/>
  <c r="J10" i="143"/>
  <c r="L10" i="143"/>
  <c r="N10" i="143"/>
  <c r="Q10" i="143"/>
  <c r="S10" i="143"/>
  <c r="U10" i="143"/>
  <c r="W10" i="143"/>
  <c r="Z10" i="143"/>
  <c r="AB10" i="143"/>
  <c r="AD10" i="143"/>
  <c r="AF10" i="143"/>
  <c r="AI10" i="143"/>
  <c r="AK10" i="143"/>
  <c r="AM10" i="143"/>
  <c r="AO10" i="143"/>
  <c r="AR10" i="143"/>
  <c r="AT10" i="143"/>
  <c r="AV10" i="143"/>
  <c r="AX10" i="143"/>
  <c r="BA10" i="143"/>
  <c r="BC10" i="143"/>
  <c r="BE10" i="143"/>
  <c r="BG10" i="143"/>
  <c r="BJ10" i="143"/>
  <c r="BL10" i="143"/>
  <c r="BN10" i="143"/>
  <c r="BP10" i="143"/>
  <c r="BQ10" i="143"/>
  <c r="BR10" i="143"/>
  <c r="BT10" i="143"/>
  <c r="BV10" i="143"/>
  <c r="BX10" i="143"/>
  <c r="BW7" i="143" l="1"/>
  <c r="CE7" i="143" s="1"/>
  <c r="BY10" i="143"/>
  <c r="BW8" i="143"/>
  <c r="BS7" i="143"/>
  <c r="CB7" i="143" s="1"/>
  <c r="CG7" i="143" s="1"/>
  <c r="BU10" i="143"/>
  <c r="BW9" i="143"/>
  <c r="CH7" i="143" s="1"/>
  <c r="BS8" i="143"/>
  <c r="BU7" i="143"/>
  <c r="BY7" i="143"/>
  <c r="BS10" i="143"/>
  <c r="CB10" i="143" s="1"/>
  <c r="CM7" i="143" s="1"/>
  <c r="BS9" i="143"/>
  <c r="BU8" i="143"/>
  <c r="BY8" i="143"/>
  <c r="BY9" i="143"/>
  <c r="BU9" i="143"/>
  <c r="BW10" i="143"/>
  <c r="CI7" i="143" s="1"/>
  <c r="CA7" i="143" l="1"/>
  <c r="CF7" i="143" s="1"/>
  <c r="CA9" i="143"/>
  <c r="CJ7" i="143" s="1"/>
  <c r="CB9" i="143"/>
  <c r="CL7" i="143" s="1"/>
  <c r="CA8" i="143"/>
  <c r="CB8" i="143"/>
  <c r="CA10" i="143"/>
  <c r="CK7" i="143" s="1"/>
  <c r="CT6" i="131"/>
  <c r="C5" i="129" l="1"/>
  <c r="D14" i="131"/>
  <c r="L5" i="129" l="1"/>
  <c r="AC16" i="129"/>
  <c r="AD15" i="129"/>
  <c r="AC15" i="129"/>
  <c r="AD6" i="129" l="1"/>
  <c r="AE6" i="129" s="1"/>
  <c r="AI6" i="129" s="1"/>
  <c r="AI17" i="129" s="1"/>
  <c r="AD19" i="129"/>
  <c r="AD16" i="129"/>
  <c r="AD12" i="129"/>
  <c r="AD10" i="129"/>
  <c r="AD7" i="129"/>
  <c r="AD18" i="129"/>
  <c r="AD9" i="129"/>
  <c r="AC19" i="129"/>
  <c r="AC13" i="129"/>
  <c r="AC10" i="129"/>
  <c r="AE10" i="129" l="1"/>
  <c r="AE13" i="129"/>
  <c r="AJ8" i="129" s="1"/>
  <c r="AJ19" i="129" s="1"/>
  <c r="AE15" i="129"/>
  <c r="AE7" i="129"/>
  <c r="AJ6" i="129" s="1"/>
  <c r="AJ17" i="129" s="1"/>
  <c r="AE18" i="129"/>
  <c r="AE19" i="129"/>
  <c r="AE12" i="129"/>
  <c r="AE9" i="129"/>
  <c r="AE22" i="129"/>
  <c r="AE21" i="129"/>
  <c r="AE16" i="129"/>
  <c r="G7" i="129"/>
  <c r="G8" i="129"/>
  <c r="G9" i="129"/>
  <c r="G10" i="129"/>
  <c r="G11" i="129"/>
  <c r="G12" i="129"/>
  <c r="G13" i="129"/>
  <c r="G14" i="129"/>
  <c r="G15" i="129"/>
  <c r="G16" i="129"/>
  <c r="G17" i="129"/>
  <c r="G18" i="129"/>
  <c r="G19" i="129"/>
  <c r="G20" i="129"/>
  <c r="G21" i="129"/>
  <c r="G22" i="129"/>
  <c r="G23" i="129"/>
  <c r="G24" i="129"/>
  <c r="G25" i="129"/>
  <c r="G6" i="129"/>
  <c r="F7" i="129"/>
  <c r="F8" i="129"/>
  <c r="F9" i="129"/>
  <c r="F10" i="129"/>
  <c r="F11" i="129"/>
  <c r="F12" i="129"/>
  <c r="F13" i="129"/>
  <c r="F14" i="129"/>
  <c r="F15" i="129"/>
  <c r="F16" i="129"/>
  <c r="F17" i="129"/>
  <c r="F18" i="129"/>
  <c r="F19" i="129"/>
  <c r="F20" i="129"/>
  <c r="F21" i="129"/>
  <c r="F22" i="129"/>
  <c r="F23" i="129"/>
  <c r="F24" i="129"/>
  <c r="F25" i="129"/>
  <c r="F6" i="129"/>
  <c r="D7" i="129"/>
  <c r="M7" i="129" s="1"/>
  <c r="D8" i="129"/>
  <c r="M8" i="129" s="1"/>
  <c r="D9" i="129"/>
  <c r="M9" i="129" s="1"/>
  <c r="D10" i="129"/>
  <c r="M10" i="129" s="1"/>
  <c r="D11" i="129"/>
  <c r="D12" i="129"/>
  <c r="M12" i="129" s="1"/>
  <c r="D13" i="129"/>
  <c r="M13" i="129" s="1"/>
  <c r="D14" i="129"/>
  <c r="M14" i="129" s="1"/>
  <c r="D15" i="129"/>
  <c r="M15" i="129" s="1"/>
  <c r="D16" i="129"/>
  <c r="D17" i="129"/>
  <c r="M17" i="129" s="1"/>
  <c r="D18" i="129"/>
  <c r="M18" i="129" s="1"/>
  <c r="D19" i="129"/>
  <c r="M19" i="129" s="1"/>
  <c r="D20" i="129"/>
  <c r="M20" i="129" s="1"/>
  <c r="D21" i="129"/>
  <c r="D22" i="129"/>
  <c r="M22" i="129" s="1"/>
  <c r="D23" i="129"/>
  <c r="M23" i="129" s="1"/>
  <c r="D24" i="129"/>
  <c r="M24" i="129" s="1"/>
  <c r="D25" i="129"/>
  <c r="M25" i="129" s="1"/>
  <c r="D6" i="129"/>
  <c r="C8" i="129"/>
  <c r="C9" i="129"/>
  <c r="C10" i="129"/>
  <c r="C11" i="129"/>
  <c r="C12" i="129"/>
  <c r="C13" i="129"/>
  <c r="C14" i="129"/>
  <c r="C15" i="129"/>
  <c r="C16" i="129"/>
  <c r="C17" i="129"/>
  <c r="C18" i="129"/>
  <c r="C19" i="129"/>
  <c r="C20" i="129"/>
  <c r="C21" i="129"/>
  <c r="C22" i="129"/>
  <c r="C23" i="129"/>
  <c r="C24" i="129"/>
  <c r="C25" i="129"/>
  <c r="C7" i="129"/>
  <c r="C6" i="129"/>
  <c r="L6" i="129" l="1"/>
  <c r="M6" i="129"/>
  <c r="M11" i="129"/>
  <c r="M21" i="129"/>
  <c r="M16" i="129"/>
  <c r="L25" i="129"/>
  <c r="L13" i="129"/>
  <c r="L20" i="129"/>
  <c r="L12" i="129"/>
  <c r="L21" i="129"/>
  <c r="L17" i="129"/>
  <c r="L9" i="129"/>
  <c r="L24" i="129"/>
  <c r="L16" i="129"/>
  <c r="L8" i="129"/>
  <c r="L22" i="129"/>
  <c r="L18" i="129"/>
  <c r="L10" i="129"/>
  <c r="L14" i="129"/>
  <c r="L23" i="129"/>
  <c r="L19" i="129"/>
  <c r="L15" i="129"/>
  <c r="L11" i="129"/>
  <c r="H6" i="129"/>
  <c r="H10" i="129"/>
  <c r="L7" i="129"/>
  <c r="AI10" i="129"/>
  <c r="AI21" i="129" s="1"/>
  <c r="AJ7" i="129"/>
  <c r="AJ18" i="129" s="1"/>
  <c r="AJ9" i="129"/>
  <c r="AJ20" i="129" s="1"/>
  <c r="AI11" i="129"/>
  <c r="AI22" i="129" s="1"/>
  <c r="AI9" i="129"/>
  <c r="AI20" i="129" s="1"/>
  <c r="AJ11" i="129"/>
  <c r="AJ22" i="129" s="1"/>
  <c r="AI7" i="129"/>
  <c r="AI18" i="129" s="1"/>
  <c r="AI8" i="129"/>
  <c r="AI19" i="129" s="1"/>
  <c r="AJ10" i="129"/>
  <c r="AJ21" i="129" s="1"/>
  <c r="D5" i="129"/>
  <c r="H20" i="129"/>
  <c r="E9" i="129"/>
  <c r="H26" i="129"/>
  <c r="E25" i="129"/>
  <c r="BY7" i="164" l="1"/>
  <c r="BY9" i="164"/>
  <c r="BY12" i="164"/>
  <c r="BY8" i="164"/>
  <c r="D80" i="160" l="1"/>
  <c r="CT55" i="160"/>
  <c r="CN55" i="160"/>
  <c r="CM55" i="160"/>
  <c r="CK55" i="160"/>
  <c r="CJ55" i="160"/>
  <c r="CI55" i="160"/>
  <c r="CC55" i="160"/>
  <c r="BZ55" i="160"/>
  <c r="BW55" i="160"/>
  <c r="BQ55" i="160"/>
  <c r="BN55" i="160"/>
  <c r="BK55" i="160"/>
  <c r="BE55" i="160"/>
  <c r="BB55" i="160"/>
  <c r="AY55" i="160"/>
  <c r="AS55" i="160"/>
  <c r="AP55" i="160"/>
  <c r="AM55" i="160"/>
  <c r="AG55" i="160"/>
  <c r="AD55" i="160"/>
  <c r="AA55" i="160"/>
  <c r="U55" i="160"/>
  <c r="R55" i="160"/>
  <c r="I55" i="160"/>
  <c r="F55" i="160"/>
  <c r="CT54" i="160"/>
  <c r="CN54" i="160"/>
  <c r="CM54" i="160"/>
  <c r="CK54" i="160"/>
  <c r="CJ54" i="160"/>
  <c r="CI54" i="160"/>
  <c r="CC54" i="160"/>
  <c r="BZ54" i="160"/>
  <c r="BW54" i="160"/>
  <c r="BQ54" i="160"/>
  <c r="BN54" i="160"/>
  <c r="BK54" i="160"/>
  <c r="BE54" i="160"/>
  <c r="BB54" i="160"/>
  <c r="AY54" i="160"/>
  <c r="AS54" i="160"/>
  <c r="AP54" i="160"/>
  <c r="AM54" i="160"/>
  <c r="AG54" i="160"/>
  <c r="AD54" i="160"/>
  <c r="AA54" i="160"/>
  <c r="U54" i="160"/>
  <c r="R54" i="160"/>
  <c r="I54" i="160"/>
  <c r="F54" i="160"/>
  <c r="CT53" i="160"/>
  <c r="CN53" i="160"/>
  <c r="CM53" i="160"/>
  <c r="CK53" i="160"/>
  <c r="CJ53" i="160"/>
  <c r="CI53" i="160"/>
  <c r="CC53" i="160"/>
  <c r="BZ53" i="160"/>
  <c r="BW53" i="160"/>
  <c r="BQ53" i="160"/>
  <c r="BN53" i="160"/>
  <c r="BK53" i="160"/>
  <c r="BE53" i="160"/>
  <c r="BB53" i="160"/>
  <c r="AY53" i="160"/>
  <c r="AS53" i="160"/>
  <c r="AP53" i="160"/>
  <c r="AM53" i="160"/>
  <c r="AG53" i="160"/>
  <c r="AD53" i="160"/>
  <c r="AA53" i="160"/>
  <c r="U53" i="160"/>
  <c r="R53" i="160"/>
  <c r="CS53" i="160"/>
  <c r="I53" i="160"/>
  <c r="F53" i="160"/>
  <c r="CT52" i="160"/>
  <c r="CN52" i="160"/>
  <c r="CM52" i="160"/>
  <c r="CK52" i="160"/>
  <c r="CJ52" i="160"/>
  <c r="CI52" i="160"/>
  <c r="CC52" i="160"/>
  <c r="BZ52" i="160"/>
  <c r="BW52" i="160"/>
  <c r="BQ52" i="160"/>
  <c r="BN52" i="160"/>
  <c r="BK52" i="160"/>
  <c r="BE52" i="160"/>
  <c r="BB52" i="160"/>
  <c r="AY52" i="160"/>
  <c r="AS52" i="160"/>
  <c r="AP52" i="160"/>
  <c r="AM52" i="160"/>
  <c r="AG52" i="160"/>
  <c r="AD52" i="160"/>
  <c r="AA52" i="160"/>
  <c r="U52" i="160"/>
  <c r="R52" i="160"/>
  <c r="I52" i="160"/>
  <c r="F52" i="160"/>
  <c r="CT19" i="160"/>
  <c r="CN19" i="160"/>
  <c r="CM19" i="160"/>
  <c r="CK19" i="160"/>
  <c r="CJ19" i="160"/>
  <c r="CI19" i="160"/>
  <c r="CC19" i="160"/>
  <c r="BZ19" i="160"/>
  <c r="BW19" i="160"/>
  <c r="BQ19" i="160"/>
  <c r="BN19" i="160"/>
  <c r="BK19" i="160"/>
  <c r="BE19" i="160"/>
  <c r="BB19" i="160"/>
  <c r="AY19" i="160"/>
  <c r="AS19" i="160"/>
  <c r="AP19" i="160"/>
  <c r="AM19" i="160"/>
  <c r="AG19" i="160"/>
  <c r="AD19" i="160"/>
  <c r="AA19" i="160"/>
  <c r="U19" i="160"/>
  <c r="R19" i="160"/>
  <c r="O19" i="160"/>
  <c r="I19" i="160"/>
  <c r="F19" i="160"/>
  <c r="CT18" i="160"/>
  <c r="CN18" i="160"/>
  <c r="CM18" i="160"/>
  <c r="CK18" i="160"/>
  <c r="CJ18" i="160"/>
  <c r="CI18" i="160"/>
  <c r="CC18" i="160"/>
  <c r="BZ18" i="160"/>
  <c r="BW18" i="160"/>
  <c r="BQ18" i="160"/>
  <c r="BN18" i="160"/>
  <c r="BK18" i="160"/>
  <c r="BE18" i="160"/>
  <c r="BB18" i="160"/>
  <c r="AY18" i="160"/>
  <c r="AS18" i="160"/>
  <c r="AP18" i="160"/>
  <c r="AM18" i="160"/>
  <c r="AG18" i="160"/>
  <c r="AD18" i="160"/>
  <c r="AA18" i="160"/>
  <c r="U18" i="160"/>
  <c r="R18" i="160"/>
  <c r="O18" i="160"/>
  <c r="I18" i="160"/>
  <c r="F18" i="160"/>
  <c r="CT17" i="160"/>
  <c r="CN17" i="160"/>
  <c r="CM17" i="160"/>
  <c r="CK17" i="160"/>
  <c r="CJ17" i="160"/>
  <c r="CI17" i="160"/>
  <c r="CC17" i="160"/>
  <c r="BZ17" i="160"/>
  <c r="BW17" i="160"/>
  <c r="BQ17" i="160"/>
  <c r="BN17" i="160"/>
  <c r="BK17" i="160"/>
  <c r="BE17" i="160"/>
  <c r="BB17" i="160"/>
  <c r="AY17" i="160"/>
  <c r="AS17" i="160"/>
  <c r="AP17" i="160"/>
  <c r="AM17" i="160"/>
  <c r="AG17" i="160"/>
  <c r="AD17" i="160"/>
  <c r="AA17" i="160"/>
  <c r="U17" i="160"/>
  <c r="R17" i="160"/>
  <c r="I17" i="160"/>
  <c r="F17" i="160"/>
  <c r="CT16" i="160"/>
  <c r="CN16" i="160"/>
  <c r="CM16" i="160"/>
  <c r="CK16" i="160"/>
  <c r="CJ16" i="160"/>
  <c r="CI16" i="160"/>
  <c r="CC16" i="160"/>
  <c r="BZ16" i="160"/>
  <c r="BW16" i="160"/>
  <c r="BQ16" i="160"/>
  <c r="BN16" i="160"/>
  <c r="BK16" i="160"/>
  <c r="BE16" i="160"/>
  <c r="BB16" i="160"/>
  <c r="AY16" i="160"/>
  <c r="AS16" i="160"/>
  <c r="AP16" i="160"/>
  <c r="AM16" i="160"/>
  <c r="AG16" i="160"/>
  <c r="AD16" i="160"/>
  <c r="AA16" i="160"/>
  <c r="U16" i="160"/>
  <c r="R16" i="160"/>
  <c r="O16" i="160"/>
  <c r="I16" i="160"/>
  <c r="F16" i="160"/>
  <c r="CT15" i="160"/>
  <c r="CN15" i="160"/>
  <c r="CM15" i="160"/>
  <c r="CK15" i="160"/>
  <c r="CJ15" i="160"/>
  <c r="CI15" i="160"/>
  <c r="CC15" i="160"/>
  <c r="BZ15" i="160"/>
  <c r="BW15" i="160"/>
  <c r="BQ15" i="160"/>
  <c r="BN15" i="160"/>
  <c r="BK15" i="160"/>
  <c r="BE15" i="160"/>
  <c r="BB15" i="160"/>
  <c r="AY15" i="160"/>
  <c r="AS15" i="160"/>
  <c r="AP15" i="160"/>
  <c r="AM15" i="160"/>
  <c r="AG15" i="160"/>
  <c r="AD15" i="160"/>
  <c r="AA15" i="160"/>
  <c r="U15" i="160"/>
  <c r="R15" i="160"/>
  <c r="O15" i="160"/>
  <c r="I15" i="160"/>
  <c r="F15" i="160"/>
  <c r="CT14" i="160"/>
  <c r="CN14" i="160"/>
  <c r="CM14" i="160"/>
  <c r="CK14" i="160"/>
  <c r="CJ14" i="160"/>
  <c r="CI14" i="160"/>
  <c r="CC14" i="160"/>
  <c r="BZ14" i="160"/>
  <c r="BW14" i="160"/>
  <c r="BQ14" i="160"/>
  <c r="BN14" i="160"/>
  <c r="BK14" i="160"/>
  <c r="BE14" i="160"/>
  <c r="BB14" i="160"/>
  <c r="AY14" i="160"/>
  <c r="AS14" i="160"/>
  <c r="AP14" i="160"/>
  <c r="AM14" i="160"/>
  <c r="AG14" i="160"/>
  <c r="AD14" i="160"/>
  <c r="AA14" i="160"/>
  <c r="U14" i="160"/>
  <c r="R14" i="160"/>
  <c r="O14" i="160"/>
  <c r="I14" i="160"/>
  <c r="F14" i="160"/>
  <c r="CT13" i="160"/>
  <c r="CN13" i="160"/>
  <c r="CM13" i="160"/>
  <c r="CK13" i="160"/>
  <c r="CJ13" i="160"/>
  <c r="CI13" i="160"/>
  <c r="CC13" i="160"/>
  <c r="BZ13" i="160"/>
  <c r="BW13" i="160"/>
  <c r="BQ13" i="160"/>
  <c r="BN13" i="160"/>
  <c r="BK13" i="160"/>
  <c r="BE13" i="160"/>
  <c r="BB13" i="160"/>
  <c r="AY13" i="160"/>
  <c r="AS13" i="160"/>
  <c r="AP13" i="160"/>
  <c r="AM13" i="160"/>
  <c r="AG13" i="160"/>
  <c r="AD13" i="160"/>
  <c r="AA13" i="160"/>
  <c r="U13" i="160"/>
  <c r="R13" i="160"/>
  <c r="I13" i="160"/>
  <c r="F13" i="160"/>
  <c r="CT12" i="160"/>
  <c r="CN12" i="160"/>
  <c r="CM12" i="160"/>
  <c r="CK12" i="160"/>
  <c r="CJ12" i="160"/>
  <c r="CI12" i="160"/>
  <c r="CC12" i="160"/>
  <c r="BZ12" i="160"/>
  <c r="BW12" i="160"/>
  <c r="BQ12" i="160"/>
  <c r="BN12" i="160"/>
  <c r="BK12" i="160"/>
  <c r="BE12" i="160"/>
  <c r="BB12" i="160"/>
  <c r="AY12" i="160"/>
  <c r="AS12" i="160"/>
  <c r="AP12" i="160"/>
  <c r="AM12" i="160"/>
  <c r="AG12" i="160"/>
  <c r="AD12" i="160"/>
  <c r="AA12" i="160"/>
  <c r="U12" i="160"/>
  <c r="R12" i="160"/>
  <c r="O12" i="160"/>
  <c r="I12" i="160"/>
  <c r="F12" i="160"/>
  <c r="CT11" i="160"/>
  <c r="CN11" i="160"/>
  <c r="CM11" i="160"/>
  <c r="CK11" i="160"/>
  <c r="CJ11" i="160"/>
  <c r="CI11" i="160"/>
  <c r="CC11" i="160"/>
  <c r="BZ11" i="160"/>
  <c r="BW11" i="160"/>
  <c r="BQ11" i="160"/>
  <c r="BN11" i="160"/>
  <c r="BK11" i="160"/>
  <c r="BE11" i="160"/>
  <c r="BB11" i="160"/>
  <c r="AY11" i="160"/>
  <c r="AS11" i="160"/>
  <c r="AP11" i="160"/>
  <c r="AM11" i="160"/>
  <c r="AG11" i="160"/>
  <c r="AD11" i="160"/>
  <c r="AA11" i="160"/>
  <c r="U11" i="160"/>
  <c r="R11" i="160"/>
  <c r="O11" i="160"/>
  <c r="I11" i="160"/>
  <c r="F11" i="160"/>
  <c r="CT10" i="160"/>
  <c r="CN10" i="160"/>
  <c r="CM10" i="160"/>
  <c r="CK10" i="160"/>
  <c r="CJ10" i="160"/>
  <c r="CI10" i="160"/>
  <c r="CC10" i="160"/>
  <c r="BZ10" i="160"/>
  <c r="BW10" i="160"/>
  <c r="BQ10" i="160"/>
  <c r="BN10" i="160"/>
  <c r="BK10" i="160"/>
  <c r="BE10" i="160"/>
  <c r="BB10" i="160"/>
  <c r="AY10" i="160"/>
  <c r="AS10" i="160"/>
  <c r="AP10" i="160"/>
  <c r="AM10" i="160"/>
  <c r="AG10" i="160"/>
  <c r="AD10" i="160"/>
  <c r="AA10" i="160"/>
  <c r="U10" i="160"/>
  <c r="R10" i="160"/>
  <c r="O10" i="160"/>
  <c r="I10" i="160"/>
  <c r="F10" i="160"/>
  <c r="CT9" i="160"/>
  <c r="CN9" i="160"/>
  <c r="CM9" i="160"/>
  <c r="CK9" i="160"/>
  <c r="CJ9" i="160"/>
  <c r="CI9" i="160"/>
  <c r="CC9" i="160"/>
  <c r="BZ9" i="160"/>
  <c r="BW9" i="160"/>
  <c r="BQ9" i="160"/>
  <c r="BN9" i="160"/>
  <c r="BK9" i="160"/>
  <c r="BE9" i="160"/>
  <c r="BB9" i="160"/>
  <c r="AY9" i="160"/>
  <c r="AS9" i="160"/>
  <c r="AP9" i="160"/>
  <c r="AM9" i="160"/>
  <c r="AG9" i="160"/>
  <c r="AD9" i="160"/>
  <c r="AA9" i="160"/>
  <c r="U9" i="160"/>
  <c r="R9" i="160"/>
  <c r="I9" i="160"/>
  <c r="F9" i="160"/>
  <c r="CN8" i="160"/>
  <c r="CM8" i="160"/>
  <c r="CK8" i="160"/>
  <c r="CJ8" i="160"/>
  <c r="CI8" i="160"/>
  <c r="CC8" i="160"/>
  <c r="BZ8" i="160"/>
  <c r="BW8" i="160"/>
  <c r="BQ8" i="160"/>
  <c r="BN8" i="160"/>
  <c r="BK8" i="160"/>
  <c r="BE8" i="160"/>
  <c r="BB8" i="160"/>
  <c r="AY8" i="160"/>
  <c r="AS8" i="160"/>
  <c r="AP8" i="160"/>
  <c r="AM8" i="160"/>
  <c r="AG8" i="160"/>
  <c r="AD8" i="160"/>
  <c r="AA8" i="160"/>
  <c r="U8" i="160"/>
  <c r="R8" i="160"/>
  <c r="O8" i="160"/>
  <c r="I8" i="160"/>
  <c r="F8" i="160"/>
  <c r="CT7" i="160"/>
  <c r="CN7" i="160"/>
  <c r="CM7" i="160"/>
  <c r="CK7" i="160"/>
  <c r="CJ7" i="160"/>
  <c r="CI7" i="160"/>
  <c r="CC7" i="160"/>
  <c r="BZ7" i="160"/>
  <c r="BW7" i="160"/>
  <c r="BQ7" i="160"/>
  <c r="BN7" i="160"/>
  <c r="BK7" i="160"/>
  <c r="BE7" i="160"/>
  <c r="BB7" i="160"/>
  <c r="AY7" i="160"/>
  <c r="AS7" i="160"/>
  <c r="AP7" i="160"/>
  <c r="AM7" i="160"/>
  <c r="AG7" i="160"/>
  <c r="AD7" i="160"/>
  <c r="AA7" i="160"/>
  <c r="U7" i="160"/>
  <c r="R7" i="160"/>
  <c r="O7" i="160"/>
  <c r="I7" i="160"/>
  <c r="F7" i="160"/>
  <c r="CT32" i="160"/>
  <c r="CN32" i="160"/>
  <c r="CM32" i="160"/>
  <c r="CK32" i="160"/>
  <c r="CJ32" i="160"/>
  <c r="CI32" i="160"/>
  <c r="CC32" i="160"/>
  <c r="BZ32" i="160"/>
  <c r="BW32" i="160"/>
  <c r="BQ32" i="160"/>
  <c r="BN32" i="160"/>
  <c r="BK32" i="160"/>
  <c r="BE32" i="160"/>
  <c r="BB32" i="160"/>
  <c r="AY32" i="160"/>
  <c r="AS32" i="160"/>
  <c r="AP32" i="160"/>
  <c r="AM32" i="160"/>
  <c r="AG32" i="160"/>
  <c r="AD32" i="160"/>
  <c r="AA32" i="160"/>
  <c r="U32" i="160"/>
  <c r="R32" i="160"/>
  <c r="O32" i="160"/>
  <c r="I32" i="160"/>
  <c r="F32" i="160"/>
  <c r="CT31" i="160"/>
  <c r="CN31" i="160"/>
  <c r="CM31" i="160"/>
  <c r="CK31" i="160"/>
  <c r="CJ31" i="160"/>
  <c r="CI31" i="160"/>
  <c r="CC31" i="160"/>
  <c r="BZ31" i="160"/>
  <c r="BW31" i="160"/>
  <c r="BQ31" i="160"/>
  <c r="BN31" i="160"/>
  <c r="BK31" i="160"/>
  <c r="BE31" i="160"/>
  <c r="BB31" i="160"/>
  <c r="AY31" i="160"/>
  <c r="AS31" i="160"/>
  <c r="AP31" i="160"/>
  <c r="AM31" i="160"/>
  <c r="AG31" i="160"/>
  <c r="AD31" i="160"/>
  <c r="AA31" i="160"/>
  <c r="U31" i="160"/>
  <c r="R31" i="160"/>
  <c r="O31" i="160"/>
  <c r="I31" i="160"/>
  <c r="F31" i="160"/>
  <c r="CT30" i="160"/>
  <c r="CN30" i="160"/>
  <c r="CM30" i="160"/>
  <c r="CK30" i="160"/>
  <c r="CJ30" i="160"/>
  <c r="CI30" i="160"/>
  <c r="CC30" i="160"/>
  <c r="BZ30" i="160"/>
  <c r="BW30" i="160"/>
  <c r="BQ30" i="160"/>
  <c r="BN30" i="160"/>
  <c r="BK30" i="160"/>
  <c r="BE30" i="160"/>
  <c r="BB30" i="160"/>
  <c r="AY30" i="160"/>
  <c r="AS30" i="160"/>
  <c r="AP30" i="160"/>
  <c r="AM30" i="160"/>
  <c r="AG30" i="160"/>
  <c r="AD30" i="160"/>
  <c r="AA30" i="160"/>
  <c r="U30" i="160"/>
  <c r="R30" i="160"/>
  <c r="O30" i="160"/>
  <c r="I30" i="160"/>
  <c r="F30" i="160"/>
  <c r="CT29" i="160"/>
  <c r="CN29" i="160"/>
  <c r="CM29" i="160"/>
  <c r="CK29" i="160"/>
  <c r="CJ29" i="160"/>
  <c r="CI29" i="160"/>
  <c r="CC29" i="160"/>
  <c r="BZ29" i="160"/>
  <c r="BW29" i="160"/>
  <c r="BQ29" i="160"/>
  <c r="BN29" i="160"/>
  <c r="BK29" i="160"/>
  <c r="BE29" i="160"/>
  <c r="BB29" i="160"/>
  <c r="AY29" i="160"/>
  <c r="AS29" i="160"/>
  <c r="AP29" i="160"/>
  <c r="AM29" i="160"/>
  <c r="AG29" i="160"/>
  <c r="AD29" i="160"/>
  <c r="AA29" i="160"/>
  <c r="U29" i="160"/>
  <c r="R29" i="160"/>
  <c r="O29" i="160"/>
  <c r="I29" i="160"/>
  <c r="F29" i="160"/>
  <c r="CT28" i="160"/>
  <c r="CN28" i="160"/>
  <c r="CM28" i="160"/>
  <c r="CK28" i="160"/>
  <c r="CJ28" i="160"/>
  <c r="CI28" i="160"/>
  <c r="CC28" i="160"/>
  <c r="BZ28" i="160"/>
  <c r="BW28" i="160"/>
  <c r="BQ28" i="160"/>
  <c r="BN28" i="160"/>
  <c r="BK28" i="160"/>
  <c r="BE28" i="160"/>
  <c r="BB28" i="160"/>
  <c r="AY28" i="160"/>
  <c r="AS28" i="160"/>
  <c r="AP28" i="160"/>
  <c r="AM28" i="160"/>
  <c r="AG28" i="160"/>
  <c r="AD28" i="160"/>
  <c r="AA28" i="160"/>
  <c r="U28" i="160"/>
  <c r="R28" i="160"/>
  <c r="O28" i="160"/>
  <c r="I28" i="160"/>
  <c r="F28" i="160"/>
  <c r="CT27" i="160"/>
  <c r="CN27" i="160"/>
  <c r="CM27" i="160"/>
  <c r="CK27" i="160"/>
  <c r="CJ27" i="160"/>
  <c r="CI27" i="160"/>
  <c r="CC27" i="160"/>
  <c r="BZ27" i="160"/>
  <c r="BW27" i="160"/>
  <c r="BQ27" i="160"/>
  <c r="BN27" i="160"/>
  <c r="BK27" i="160"/>
  <c r="BE27" i="160"/>
  <c r="BB27" i="160"/>
  <c r="AY27" i="160"/>
  <c r="AS27" i="160"/>
  <c r="AP27" i="160"/>
  <c r="AM27" i="160"/>
  <c r="AG27" i="160"/>
  <c r="AD27" i="160"/>
  <c r="AA27" i="160"/>
  <c r="U27" i="160"/>
  <c r="R27" i="160"/>
  <c r="O27" i="160"/>
  <c r="I27" i="160"/>
  <c r="F27" i="160"/>
  <c r="CT26" i="160"/>
  <c r="CN26" i="160"/>
  <c r="CM26" i="160"/>
  <c r="CK26" i="160"/>
  <c r="CJ26" i="160"/>
  <c r="CI26" i="160"/>
  <c r="CC26" i="160"/>
  <c r="BZ26" i="160"/>
  <c r="BW26" i="160"/>
  <c r="BQ26" i="160"/>
  <c r="BN26" i="160"/>
  <c r="BK26" i="160"/>
  <c r="BE26" i="160"/>
  <c r="BB26" i="160"/>
  <c r="AY26" i="160"/>
  <c r="AS26" i="160"/>
  <c r="AP26" i="160"/>
  <c r="AM26" i="160"/>
  <c r="AG26" i="160"/>
  <c r="AD26" i="160"/>
  <c r="AA26" i="160"/>
  <c r="U26" i="160"/>
  <c r="R26" i="160"/>
  <c r="O26" i="160"/>
  <c r="I26" i="160"/>
  <c r="F26" i="160"/>
  <c r="CT25" i="160"/>
  <c r="CN25" i="160"/>
  <c r="CM25" i="160"/>
  <c r="CK25" i="160"/>
  <c r="CJ25" i="160"/>
  <c r="CI25" i="160"/>
  <c r="CC25" i="160"/>
  <c r="BZ25" i="160"/>
  <c r="BW25" i="160"/>
  <c r="BQ25" i="160"/>
  <c r="BN25" i="160"/>
  <c r="BK25" i="160"/>
  <c r="BE25" i="160"/>
  <c r="BB25" i="160"/>
  <c r="AY25" i="160"/>
  <c r="AS25" i="160"/>
  <c r="AP25" i="160"/>
  <c r="AM25" i="160"/>
  <c r="AG25" i="160"/>
  <c r="AD25" i="160"/>
  <c r="AA25" i="160"/>
  <c r="U25" i="160"/>
  <c r="R25" i="160"/>
  <c r="O25" i="160"/>
  <c r="I25" i="160"/>
  <c r="F25" i="160"/>
  <c r="CT24" i="160"/>
  <c r="CN24" i="160"/>
  <c r="CM24" i="160"/>
  <c r="CK24" i="160"/>
  <c r="CJ24" i="160"/>
  <c r="CI24" i="160"/>
  <c r="CC24" i="160"/>
  <c r="BZ24" i="160"/>
  <c r="BW24" i="160"/>
  <c r="BQ24" i="160"/>
  <c r="BN24" i="160"/>
  <c r="BK24" i="160"/>
  <c r="BE24" i="160"/>
  <c r="BB24" i="160"/>
  <c r="AY24" i="160"/>
  <c r="AS24" i="160"/>
  <c r="AP24" i="160"/>
  <c r="AM24" i="160"/>
  <c r="AG24" i="160"/>
  <c r="AD24" i="160"/>
  <c r="AA24" i="160"/>
  <c r="U24" i="160"/>
  <c r="R24" i="160"/>
  <c r="O24" i="160"/>
  <c r="I24" i="160"/>
  <c r="F24" i="160"/>
  <c r="CT23" i="160"/>
  <c r="CN23" i="160"/>
  <c r="CM23" i="160"/>
  <c r="CK23" i="160"/>
  <c r="CJ23" i="160"/>
  <c r="CI23" i="160"/>
  <c r="CC23" i="160"/>
  <c r="BZ23" i="160"/>
  <c r="BW23" i="160"/>
  <c r="BQ23" i="160"/>
  <c r="BN23" i="160"/>
  <c r="BK23" i="160"/>
  <c r="BE23" i="160"/>
  <c r="BB23" i="160"/>
  <c r="AY23" i="160"/>
  <c r="AS23" i="160"/>
  <c r="AP23" i="160"/>
  <c r="AM23" i="160"/>
  <c r="AG23" i="160"/>
  <c r="AD23" i="160"/>
  <c r="AA23" i="160"/>
  <c r="U23" i="160"/>
  <c r="R23" i="160"/>
  <c r="O23" i="160"/>
  <c r="I23" i="160"/>
  <c r="F23" i="160"/>
  <c r="CT22" i="160"/>
  <c r="CN22" i="160"/>
  <c r="CM22" i="160"/>
  <c r="CK22" i="160"/>
  <c r="CJ22" i="160"/>
  <c r="CI22" i="160"/>
  <c r="CC22" i="160"/>
  <c r="BZ22" i="160"/>
  <c r="BW22" i="160"/>
  <c r="BQ22" i="160"/>
  <c r="BN22" i="160"/>
  <c r="BK22" i="160"/>
  <c r="BE22" i="160"/>
  <c r="BB22" i="160"/>
  <c r="AY22" i="160"/>
  <c r="AS22" i="160"/>
  <c r="AP22" i="160"/>
  <c r="AM22" i="160"/>
  <c r="AG22" i="160"/>
  <c r="AD22" i="160"/>
  <c r="AA22" i="160"/>
  <c r="U22" i="160"/>
  <c r="R22" i="160"/>
  <c r="O22" i="160"/>
  <c r="I22" i="160"/>
  <c r="F22" i="160"/>
  <c r="CT21" i="160"/>
  <c r="CN21" i="160"/>
  <c r="CM21" i="160"/>
  <c r="CK21" i="160"/>
  <c r="CJ21" i="160"/>
  <c r="CI21" i="160"/>
  <c r="CC21" i="160"/>
  <c r="BZ21" i="160"/>
  <c r="BW21" i="160"/>
  <c r="BQ21" i="160"/>
  <c r="BN21" i="160"/>
  <c r="BK21" i="160"/>
  <c r="BE21" i="160"/>
  <c r="BB21" i="160"/>
  <c r="AY21" i="160"/>
  <c r="AS21" i="160"/>
  <c r="AP21" i="160"/>
  <c r="AM21" i="160"/>
  <c r="AG21" i="160"/>
  <c r="AD21" i="160"/>
  <c r="AA21" i="160"/>
  <c r="U21" i="160"/>
  <c r="R21" i="160"/>
  <c r="O21" i="160"/>
  <c r="I21" i="160"/>
  <c r="F21" i="160"/>
  <c r="CT20" i="160"/>
  <c r="CN20" i="160"/>
  <c r="CM20" i="160"/>
  <c r="CK20" i="160"/>
  <c r="CJ20" i="160"/>
  <c r="CI20" i="160"/>
  <c r="CC20" i="160"/>
  <c r="BZ20" i="160"/>
  <c r="BW20" i="160"/>
  <c r="BQ20" i="160"/>
  <c r="BN20" i="160"/>
  <c r="BK20" i="160"/>
  <c r="BE20" i="160"/>
  <c r="BB20" i="160"/>
  <c r="AY20" i="160"/>
  <c r="AS20" i="160"/>
  <c r="AP20" i="160"/>
  <c r="AM20" i="160"/>
  <c r="AG20" i="160"/>
  <c r="AD20" i="160"/>
  <c r="AA20" i="160"/>
  <c r="U20" i="160"/>
  <c r="R20" i="160"/>
  <c r="O20" i="160"/>
  <c r="I20" i="160"/>
  <c r="F20" i="160"/>
  <c r="CT44" i="160"/>
  <c r="CN44" i="160"/>
  <c r="CM44" i="160"/>
  <c r="CK44" i="160"/>
  <c r="CJ44" i="160"/>
  <c r="CI44" i="160"/>
  <c r="CC44" i="160"/>
  <c r="BZ44" i="160"/>
  <c r="BW44" i="160"/>
  <c r="BQ44" i="160"/>
  <c r="BN44" i="160"/>
  <c r="BK44" i="160"/>
  <c r="BE44" i="160"/>
  <c r="BB44" i="160"/>
  <c r="AY44" i="160"/>
  <c r="AS44" i="160"/>
  <c r="AP44" i="160"/>
  <c r="AM44" i="160"/>
  <c r="AG44" i="160"/>
  <c r="AD44" i="160"/>
  <c r="AA44" i="160"/>
  <c r="U44" i="160"/>
  <c r="R44" i="160"/>
  <c r="O44" i="160"/>
  <c r="I44" i="160"/>
  <c r="F44" i="160"/>
  <c r="CT43" i="160"/>
  <c r="CN43" i="160"/>
  <c r="CM43" i="160"/>
  <c r="CK43" i="160"/>
  <c r="CJ43" i="160"/>
  <c r="CI43" i="160"/>
  <c r="CC43" i="160"/>
  <c r="BZ43" i="160"/>
  <c r="BW43" i="160"/>
  <c r="BQ43" i="160"/>
  <c r="BN43" i="160"/>
  <c r="BK43" i="160"/>
  <c r="BE43" i="160"/>
  <c r="BB43" i="160"/>
  <c r="AY43" i="160"/>
  <c r="AS43" i="160"/>
  <c r="AP43" i="160"/>
  <c r="AM43" i="160"/>
  <c r="AG43" i="160"/>
  <c r="AD43" i="160"/>
  <c r="AA43" i="160"/>
  <c r="U43" i="160"/>
  <c r="R43" i="160"/>
  <c r="O43" i="160"/>
  <c r="I43" i="160"/>
  <c r="F43" i="160"/>
  <c r="CT42" i="160"/>
  <c r="CN42" i="160"/>
  <c r="CM42" i="160"/>
  <c r="CK42" i="160"/>
  <c r="CJ42" i="160"/>
  <c r="CI42" i="160"/>
  <c r="CC42" i="160"/>
  <c r="BZ42" i="160"/>
  <c r="BW42" i="160"/>
  <c r="BQ42" i="160"/>
  <c r="BN42" i="160"/>
  <c r="BK42" i="160"/>
  <c r="BE42" i="160"/>
  <c r="BB42" i="160"/>
  <c r="AY42" i="160"/>
  <c r="AS42" i="160"/>
  <c r="AP42" i="160"/>
  <c r="AM42" i="160"/>
  <c r="AG42" i="160"/>
  <c r="AD42" i="160"/>
  <c r="AA42" i="160"/>
  <c r="U42" i="160"/>
  <c r="R42" i="160"/>
  <c r="O42" i="160"/>
  <c r="I42" i="160"/>
  <c r="F42" i="160"/>
  <c r="CT41" i="160"/>
  <c r="CN41" i="160"/>
  <c r="CM41" i="160"/>
  <c r="CK41" i="160"/>
  <c r="CJ41" i="160"/>
  <c r="CI41" i="160"/>
  <c r="CC41" i="160"/>
  <c r="BZ41" i="160"/>
  <c r="BW41" i="160"/>
  <c r="BQ41" i="160"/>
  <c r="BN41" i="160"/>
  <c r="BK41" i="160"/>
  <c r="BE41" i="160"/>
  <c r="BB41" i="160"/>
  <c r="AY41" i="160"/>
  <c r="AS41" i="160"/>
  <c r="AP41" i="160"/>
  <c r="AM41" i="160"/>
  <c r="AG41" i="160"/>
  <c r="AD41" i="160"/>
  <c r="AA41" i="160"/>
  <c r="U41" i="160"/>
  <c r="R41" i="160"/>
  <c r="O41" i="160"/>
  <c r="I41" i="160"/>
  <c r="F41" i="160"/>
  <c r="CT40" i="160"/>
  <c r="CN40" i="160"/>
  <c r="CM40" i="160"/>
  <c r="CK40" i="160"/>
  <c r="CJ40" i="160"/>
  <c r="CI40" i="160"/>
  <c r="CC40" i="160"/>
  <c r="BZ40" i="160"/>
  <c r="BW40" i="160"/>
  <c r="BQ40" i="160"/>
  <c r="BN40" i="160"/>
  <c r="BK40" i="160"/>
  <c r="BE40" i="160"/>
  <c r="BB40" i="160"/>
  <c r="AY40" i="160"/>
  <c r="AS40" i="160"/>
  <c r="AP40" i="160"/>
  <c r="AM40" i="160"/>
  <c r="AG40" i="160"/>
  <c r="AD40" i="160"/>
  <c r="AA40" i="160"/>
  <c r="U40" i="160"/>
  <c r="R40" i="160"/>
  <c r="O40" i="160"/>
  <c r="I40" i="160"/>
  <c r="F40" i="160"/>
  <c r="CT39" i="160"/>
  <c r="CN39" i="160"/>
  <c r="CM39" i="160"/>
  <c r="CK39" i="160"/>
  <c r="CJ39" i="160"/>
  <c r="CI39" i="160"/>
  <c r="CC39" i="160"/>
  <c r="BZ39" i="160"/>
  <c r="BW39" i="160"/>
  <c r="BQ39" i="160"/>
  <c r="BN39" i="160"/>
  <c r="BK39" i="160"/>
  <c r="BE39" i="160"/>
  <c r="BB39" i="160"/>
  <c r="AY39" i="160"/>
  <c r="AS39" i="160"/>
  <c r="AP39" i="160"/>
  <c r="AM39" i="160"/>
  <c r="AG39" i="160"/>
  <c r="AD39" i="160"/>
  <c r="AA39" i="160"/>
  <c r="U39" i="160"/>
  <c r="R39" i="160"/>
  <c r="O39" i="160"/>
  <c r="I39" i="160"/>
  <c r="F39" i="160"/>
  <c r="CT38" i="160"/>
  <c r="CN38" i="160"/>
  <c r="CM38" i="160"/>
  <c r="CK38" i="160"/>
  <c r="CJ38" i="160"/>
  <c r="CI38" i="160"/>
  <c r="CC38" i="160"/>
  <c r="BZ38" i="160"/>
  <c r="BW38" i="160"/>
  <c r="BQ38" i="160"/>
  <c r="BN38" i="160"/>
  <c r="BK38" i="160"/>
  <c r="BE38" i="160"/>
  <c r="BB38" i="160"/>
  <c r="AY38" i="160"/>
  <c r="AS38" i="160"/>
  <c r="AP38" i="160"/>
  <c r="AM38" i="160"/>
  <c r="AG38" i="160"/>
  <c r="AD38" i="160"/>
  <c r="AA38" i="160"/>
  <c r="U38" i="160"/>
  <c r="R38" i="160"/>
  <c r="O38" i="160"/>
  <c r="I38" i="160"/>
  <c r="F38" i="160"/>
  <c r="CT37" i="160"/>
  <c r="CN37" i="160"/>
  <c r="CM37" i="160"/>
  <c r="CK37" i="160"/>
  <c r="CJ37" i="160"/>
  <c r="CI37" i="160"/>
  <c r="CC37" i="160"/>
  <c r="BZ37" i="160"/>
  <c r="BW37" i="160"/>
  <c r="BQ37" i="160"/>
  <c r="BN37" i="160"/>
  <c r="BK37" i="160"/>
  <c r="BE37" i="160"/>
  <c r="BB37" i="160"/>
  <c r="AY37" i="160"/>
  <c r="AS37" i="160"/>
  <c r="AP37" i="160"/>
  <c r="AM37" i="160"/>
  <c r="AG37" i="160"/>
  <c r="AD37" i="160"/>
  <c r="AA37" i="160"/>
  <c r="U37" i="160"/>
  <c r="R37" i="160"/>
  <c r="O37" i="160"/>
  <c r="I37" i="160"/>
  <c r="F37" i="160"/>
  <c r="CT36" i="160"/>
  <c r="CN36" i="160"/>
  <c r="CM36" i="160"/>
  <c r="CK36" i="160"/>
  <c r="CJ36" i="160"/>
  <c r="CI36" i="160"/>
  <c r="CC36" i="160"/>
  <c r="BZ36" i="160"/>
  <c r="BW36" i="160"/>
  <c r="BQ36" i="160"/>
  <c r="BN36" i="160"/>
  <c r="BK36" i="160"/>
  <c r="BE36" i="160"/>
  <c r="BB36" i="160"/>
  <c r="AY36" i="160"/>
  <c r="AS36" i="160"/>
  <c r="AP36" i="160"/>
  <c r="AM36" i="160"/>
  <c r="AG36" i="160"/>
  <c r="AD36" i="160"/>
  <c r="AA36" i="160"/>
  <c r="U36" i="160"/>
  <c r="R36" i="160"/>
  <c r="O36" i="160"/>
  <c r="I36" i="160"/>
  <c r="F36" i="160"/>
  <c r="CT35" i="160"/>
  <c r="CN35" i="160"/>
  <c r="CM35" i="160"/>
  <c r="CK35" i="160"/>
  <c r="CJ35" i="160"/>
  <c r="CI35" i="160"/>
  <c r="CC35" i="160"/>
  <c r="BZ35" i="160"/>
  <c r="BW35" i="160"/>
  <c r="BQ35" i="160"/>
  <c r="BN35" i="160"/>
  <c r="BK35" i="160"/>
  <c r="BE35" i="160"/>
  <c r="BB35" i="160"/>
  <c r="AY35" i="160"/>
  <c r="AS35" i="160"/>
  <c r="AP35" i="160"/>
  <c r="AM35" i="160"/>
  <c r="AG35" i="160"/>
  <c r="AD35" i="160"/>
  <c r="AA35" i="160"/>
  <c r="U35" i="160"/>
  <c r="R35" i="160"/>
  <c r="O35" i="160"/>
  <c r="I35" i="160"/>
  <c r="F35" i="160"/>
  <c r="CT34" i="160"/>
  <c r="CN34" i="160"/>
  <c r="CM34" i="160"/>
  <c r="CK34" i="160"/>
  <c r="CJ34" i="160"/>
  <c r="CI34" i="160"/>
  <c r="CC34" i="160"/>
  <c r="BZ34" i="160"/>
  <c r="BW34" i="160"/>
  <c r="BQ34" i="160"/>
  <c r="BN34" i="160"/>
  <c r="BK34" i="160"/>
  <c r="BE34" i="160"/>
  <c r="BB34" i="160"/>
  <c r="AY34" i="160"/>
  <c r="AS34" i="160"/>
  <c r="AP34" i="160"/>
  <c r="AM34" i="160"/>
  <c r="AG34" i="160"/>
  <c r="AD34" i="160"/>
  <c r="AA34" i="160"/>
  <c r="U34" i="160"/>
  <c r="R34" i="160"/>
  <c r="O34" i="160"/>
  <c r="I34" i="160"/>
  <c r="F34" i="160"/>
  <c r="CT33" i="160"/>
  <c r="CN33" i="160"/>
  <c r="CM33" i="160"/>
  <c r="CK33" i="160"/>
  <c r="CJ33" i="160"/>
  <c r="CI33" i="160"/>
  <c r="CC33" i="160"/>
  <c r="BZ33" i="160"/>
  <c r="BW33" i="160"/>
  <c r="BQ33" i="160"/>
  <c r="BN33" i="160"/>
  <c r="BK33" i="160"/>
  <c r="BE33" i="160"/>
  <c r="BB33" i="160"/>
  <c r="AY33" i="160"/>
  <c r="AS33" i="160"/>
  <c r="AP33" i="160"/>
  <c r="AM33" i="160"/>
  <c r="AG33" i="160"/>
  <c r="AD33" i="160"/>
  <c r="AA33" i="160"/>
  <c r="U33" i="160"/>
  <c r="R33" i="160"/>
  <c r="O33" i="160"/>
  <c r="I33" i="160"/>
  <c r="F33" i="160"/>
  <c r="CT60" i="160"/>
  <c r="CN60" i="160"/>
  <c r="CM60" i="160"/>
  <c r="CK60" i="160"/>
  <c r="CJ60" i="160"/>
  <c r="CI60" i="160"/>
  <c r="CC60" i="160"/>
  <c r="BZ60" i="160"/>
  <c r="BW60" i="160"/>
  <c r="BQ60" i="160"/>
  <c r="BN60" i="160"/>
  <c r="BK60" i="160"/>
  <c r="BE60" i="160"/>
  <c r="BB60" i="160"/>
  <c r="AY60" i="160"/>
  <c r="AS60" i="160"/>
  <c r="AP60" i="160"/>
  <c r="AM60" i="160"/>
  <c r="AG60" i="160"/>
  <c r="AD60" i="160"/>
  <c r="AA60" i="160"/>
  <c r="U60" i="160"/>
  <c r="R60" i="160"/>
  <c r="O60" i="160"/>
  <c r="I60" i="160"/>
  <c r="F60" i="160"/>
  <c r="CT59" i="160"/>
  <c r="CN59" i="160"/>
  <c r="CM59" i="160"/>
  <c r="CK59" i="160"/>
  <c r="CJ59" i="160"/>
  <c r="CI59" i="160"/>
  <c r="CC59" i="160"/>
  <c r="BZ59" i="160"/>
  <c r="BW59" i="160"/>
  <c r="BQ59" i="160"/>
  <c r="BN59" i="160"/>
  <c r="BK59" i="160"/>
  <c r="BE59" i="160"/>
  <c r="BB59" i="160"/>
  <c r="AY59" i="160"/>
  <c r="AS59" i="160"/>
  <c r="AP59" i="160"/>
  <c r="AM59" i="160"/>
  <c r="AG59" i="160"/>
  <c r="AD59" i="160"/>
  <c r="AA59" i="160"/>
  <c r="U59" i="160"/>
  <c r="R59" i="160"/>
  <c r="O59" i="160"/>
  <c r="I59" i="160"/>
  <c r="F59" i="160"/>
  <c r="CT58" i="160"/>
  <c r="CN58" i="160"/>
  <c r="CM58" i="160"/>
  <c r="CK58" i="160"/>
  <c r="CJ58" i="160"/>
  <c r="CI58" i="160"/>
  <c r="CC58" i="160"/>
  <c r="BZ58" i="160"/>
  <c r="BW58" i="160"/>
  <c r="BQ58" i="160"/>
  <c r="BN58" i="160"/>
  <c r="BK58" i="160"/>
  <c r="BE58" i="160"/>
  <c r="BB58" i="160"/>
  <c r="AY58" i="160"/>
  <c r="AS58" i="160"/>
  <c r="AP58" i="160"/>
  <c r="AM58" i="160"/>
  <c r="AG58" i="160"/>
  <c r="AD58" i="160"/>
  <c r="AA58" i="160"/>
  <c r="U58" i="160"/>
  <c r="R58" i="160"/>
  <c r="O58" i="160"/>
  <c r="I58" i="160"/>
  <c r="F58" i="160"/>
  <c r="CT57" i="160"/>
  <c r="CN57" i="160"/>
  <c r="CM57" i="160"/>
  <c r="CK57" i="160"/>
  <c r="CJ57" i="160"/>
  <c r="CI57" i="160"/>
  <c r="CC57" i="160"/>
  <c r="BZ57" i="160"/>
  <c r="BW57" i="160"/>
  <c r="BQ57" i="160"/>
  <c r="BN57" i="160"/>
  <c r="BK57" i="160"/>
  <c r="BE57" i="160"/>
  <c r="BB57" i="160"/>
  <c r="AY57" i="160"/>
  <c r="AS57" i="160"/>
  <c r="AP57" i="160"/>
  <c r="AM57" i="160"/>
  <c r="AG57" i="160"/>
  <c r="AD57" i="160"/>
  <c r="AA57" i="160"/>
  <c r="U57" i="160"/>
  <c r="R57" i="160"/>
  <c r="O57" i="160"/>
  <c r="I57" i="160"/>
  <c r="F57" i="160"/>
  <c r="CT56" i="160"/>
  <c r="CN56" i="160"/>
  <c r="CM56" i="160"/>
  <c r="CK56" i="160"/>
  <c r="CJ56" i="160"/>
  <c r="CI56" i="160"/>
  <c r="CC56" i="160"/>
  <c r="BZ56" i="160"/>
  <c r="BW56" i="160"/>
  <c r="BQ56" i="160"/>
  <c r="BN56" i="160"/>
  <c r="BK56" i="160"/>
  <c r="BE56" i="160"/>
  <c r="BB56" i="160"/>
  <c r="AY56" i="160"/>
  <c r="AS56" i="160"/>
  <c r="AP56" i="160"/>
  <c r="AM56" i="160"/>
  <c r="AG56" i="160"/>
  <c r="AD56" i="160"/>
  <c r="AA56" i="160"/>
  <c r="U56" i="160"/>
  <c r="R56" i="160"/>
  <c r="O56" i="160"/>
  <c r="I56" i="160"/>
  <c r="F56" i="160"/>
  <c r="CT51" i="160"/>
  <c r="CN51" i="160"/>
  <c r="CM51" i="160"/>
  <c r="CK51" i="160"/>
  <c r="CJ51" i="160"/>
  <c r="CI51" i="160"/>
  <c r="CC51" i="160"/>
  <c r="BZ51" i="160"/>
  <c r="BW51" i="160"/>
  <c r="BQ51" i="160"/>
  <c r="BN51" i="160"/>
  <c r="BK51" i="160"/>
  <c r="BE51" i="160"/>
  <c r="BB51" i="160"/>
  <c r="AY51" i="160"/>
  <c r="AS51" i="160"/>
  <c r="AP51" i="160"/>
  <c r="AM51" i="160"/>
  <c r="AG51" i="160"/>
  <c r="AD51" i="160"/>
  <c r="AA51" i="160"/>
  <c r="U51" i="160"/>
  <c r="R51" i="160"/>
  <c r="O51" i="160"/>
  <c r="I51" i="160"/>
  <c r="F51" i="160"/>
  <c r="CT50" i="160"/>
  <c r="CN50" i="160"/>
  <c r="CM50" i="160"/>
  <c r="CK50" i="160"/>
  <c r="CJ50" i="160"/>
  <c r="CI50" i="160"/>
  <c r="CC50" i="160"/>
  <c r="BZ50" i="160"/>
  <c r="BW50" i="160"/>
  <c r="BQ50" i="160"/>
  <c r="BN50" i="160"/>
  <c r="BK50" i="160"/>
  <c r="BE50" i="160"/>
  <c r="BB50" i="160"/>
  <c r="AY50" i="160"/>
  <c r="AS50" i="160"/>
  <c r="AP50" i="160"/>
  <c r="AM50" i="160"/>
  <c r="AG50" i="160"/>
  <c r="AD50" i="160"/>
  <c r="AA50" i="160"/>
  <c r="U50" i="160"/>
  <c r="R50" i="160"/>
  <c r="O50" i="160"/>
  <c r="I50" i="160"/>
  <c r="F50" i="160"/>
  <c r="CT49" i="160"/>
  <c r="CN49" i="160"/>
  <c r="CM49" i="160"/>
  <c r="CK49" i="160"/>
  <c r="CJ49" i="160"/>
  <c r="CI49" i="160"/>
  <c r="CC49" i="160"/>
  <c r="BZ49" i="160"/>
  <c r="BW49" i="160"/>
  <c r="BQ49" i="160"/>
  <c r="BN49" i="160"/>
  <c r="BK49" i="160"/>
  <c r="BE49" i="160"/>
  <c r="BB49" i="160"/>
  <c r="AY49" i="160"/>
  <c r="AS49" i="160"/>
  <c r="AP49" i="160"/>
  <c r="AM49" i="160"/>
  <c r="AG49" i="160"/>
  <c r="AD49" i="160"/>
  <c r="AA49" i="160"/>
  <c r="U49" i="160"/>
  <c r="R49" i="160"/>
  <c r="O49" i="160"/>
  <c r="I49" i="160"/>
  <c r="F49" i="160"/>
  <c r="CT48" i="160"/>
  <c r="CN48" i="160"/>
  <c r="CM48" i="160"/>
  <c r="CK48" i="160"/>
  <c r="CJ48" i="160"/>
  <c r="CI48" i="160"/>
  <c r="CC48" i="160"/>
  <c r="BZ48" i="160"/>
  <c r="BW48" i="160"/>
  <c r="BQ48" i="160"/>
  <c r="BN48" i="160"/>
  <c r="BK48" i="160"/>
  <c r="BE48" i="160"/>
  <c r="BB48" i="160"/>
  <c r="AY48" i="160"/>
  <c r="AS48" i="160"/>
  <c r="AP48" i="160"/>
  <c r="AM48" i="160"/>
  <c r="AG48" i="160"/>
  <c r="AD48" i="160"/>
  <c r="AA48" i="160"/>
  <c r="U48" i="160"/>
  <c r="R48" i="160"/>
  <c r="O48" i="160"/>
  <c r="I48" i="160"/>
  <c r="F48" i="160"/>
  <c r="CT47" i="160"/>
  <c r="CN47" i="160"/>
  <c r="CM47" i="160"/>
  <c r="CK47" i="160"/>
  <c r="CJ47" i="160"/>
  <c r="CI47" i="160"/>
  <c r="CC47" i="160"/>
  <c r="BZ47" i="160"/>
  <c r="BW47" i="160"/>
  <c r="BQ47" i="160"/>
  <c r="BN47" i="160"/>
  <c r="BK47" i="160"/>
  <c r="BE47" i="160"/>
  <c r="BB47" i="160"/>
  <c r="AY47" i="160"/>
  <c r="AS47" i="160"/>
  <c r="AP47" i="160"/>
  <c r="AM47" i="160"/>
  <c r="AG47" i="160"/>
  <c r="AD47" i="160"/>
  <c r="AA47" i="160"/>
  <c r="U47" i="160"/>
  <c r="R47" i="160"/>
  <c r="O47" i="160"/>
  <c r="I47" i="160"/>
  <c r="F47" i="160"/>
  <c r="CT46" i="160"/>
  <c r="CN46" i="160"/>
  <c r="CM46" i="160"/>
  <c r="CK46" i="160"/>
  <c r="CJ46" i="160"/>
  <c r="CI46" i="160"/>
  <c r="CC46" i="160"/>
  <c r="BZ46" i="160"/>
  <c r="BW46" i="160"/>
  <c r="BQ46" i="160"/>
  <c r="BN46" i="160"/>
  <c r="BK46" i="160"/>
  <c r="BE46" i="160"/>
  <c r="BB46" i="160"/>
  <c r="AY46" i="160"/>
  <c r="AS46" i="160"/>
  <c r="AP46" i="160"/>
  <c r="AM46" i="160"/>
  <c r="AG46" i="160"/>
  <c r="AD46" i="160"/>
  <c r="AA46" i="160"/>
  <c r="U46" i="160"/>
  <c r="R46" i="160"/>
  <c r="O46" i="160"/>
  <c r="I46" i="160"/>
  <c r="F46" i="160"/>
  <c r="CT45" i="160"/>
  <c r="CN45" i="160"/>
  <c r="CM45" i="160"/>
  <c r="CK45" i="160"/>
  <c r="CJ45" i="160"/>
  <c r="CI45" i="160"/>
  <c r="CC45" i="160"/>
  <c r="BZ45" i="160"/>
  <c r="BW45" i="160"/>
  <c r="BQ45" i="160"/>
  <c r="BN45" i="160"/>
  <c r="BK45" i="160"/>
  <c r="BE45" i="160"/>
  <c r="BB45" i="160"/>
  <c r="AY45" i="160"/>
  <c r="AS45" i="160"/>
  <c r="AP45" i="160"/>
  <c r="AM45" i="160"/>
  <c r="AG45" i="160"/>
  <c r="AD45" i="160"/>
  <c r="AA45" i="160"/>
  <c r="U45" i="160"/>
  <c r="R45" i="160"/>
  <c r="O45" i="160"/>
  <c r="I45" i="160"/>
  <c r="F45" i="160"/>
  <c r="CT66" i="160"/>
  <c r="CN66" i="160"/>
  <c r="CM66" i="160"/>
  <c r="CK66" i="160"/>
  <c r="CJ66" i="160"/>
  <c r="CI66" i="160"/>
  <c r="CC66" i="160"/>
  <c r="BZ66" i="160"/>
  <c r="BW66" i="160"/>
  <c r="BQ66" i="160"/>
  <c r="BN66" i="160"/>
  <c r="BK66" i="160"/>
  <c r="BE66" i="160"/>
  <c r="BB66" i="160"/>
  <c r="AY66" i="160"/>
  <c r="AS66" i="160"/>
  <c r="AP66" i="160"/>
  <c r="AM66" i="160"/>
  <c r="AG66" i="160"/>
  <c r="AD66" i="160"/>
  <c r="AA66" i="160"/>
  <c r="U66" i="160"/>
  <c r="R66" i="160"/>
  <c r="O66" i="160"/>
  <c r="I66" i="160"/>
  <c r="F66" i="160"/>
  <c r="CT65" i="160"/>
  <c r="CN65" i="160"/>
  <c r="CM65" i="160"/>
  <c r="CK65" i="160"/>
  <c r="CJ65" i="160"/>
  <c r="CI65" i="160"/>
  <c r="CC65" i="160"/>
  <c r="BZ65" i="160"/>
  <c r="BW65" i="160"/>
  <c r="BQ65" i="160"/>
  <c r="BN65" i="160"/>
  <c r="BK65" i="160"/>
  <c r="BE65" i="160"/>
  <c r="BB65" i="160"/>
  <c r="AY65" i="160"/>
  <c r="AS65" i="160"/>
  <c r="AP65" i="160"/>
  <c r="AM65" i="160"/>
  <c r="AG65" i="160"/>
  <c r="AD65" i="160"/>
  <c r="AA65" i="160"/>
  <c r="U65" i="160"/>
  <c r="R65" i="160"/>
  <c r="O65" i="160"/>
  <c r="I65" i="160"/>
  <c r="F65" i="160"/>
  <c r="CT64" i="160"/>
  <c r="CN64" i="160"/>
  <c r="CM64" i="160"/>
  <c r="CK64" i="160"/>
  <c r="CJ64" i="160"/>
  <c r="CI64" i="160"/>
  <c r="CC64" i="160"/>
  <c r="BZ64" i="160"/>
  <c r="BW64" i="160"/>
  <c r="BQ64" i="160"/>
  <c r="BN64" i="160"/>
  <c r="BK64" i="160"/>
  <c r="BE64" i="160"/>
  <c r="BB64" i="160"/>
  <c r="AY64" i="160"/>
  <c r="AS64" i="160"/>
  <c r="AP64" i="160"/>
  <c r="AM64" i="160"/>
  <c r="AG64" i="160"/>
  <c r="AD64" i="160"/>
  <c r="AA64" i="160"/>
  <c r="U64" i="160"/>
  <c r="R64" i="160"/>
  <c r="O64" i="160"/>
  <c r="I64" i="160"/>
  <c r="F64" i="160"/>
  <c r="CT63" i="160"/>
  <c r="CN63" i="160"/>
  <c r="CM63" i="160"/>
  <c r="CK63" i="160"/>
  <c r="CJ63" i="160"/>
  <c r="CI63" i="160"/>
  <c r="CC63" i="160"/>
  <c r="BZ63" i="160"/>
  <c r="BW63" i="160"/>
  <c r="BQ63" i="160"/>
  <c r="BN63" i="160"/>
  <c r="BK63" i="160"/>
  <c r="BE63" i="160"/>
  <c r="BB63" i="160"/>
  <c r="AY63" i="160"/>
  <c r="AS63" i="160"/>
  <c r="AP63" i="160"/>
  <c r="AM63" i="160"/>
  <c r="AG63" i="160"/>
  <c r="AD63" i="160"/>
  <c r="AA63" i="160"/>
  <c r="U63" i="160"/>
  <c r="R63" i="160"/>
  <c r="O63" i="160"/>
  <c r="I63" i="160"/>
  <c r="F63" i="160"/>
  <c r="CT62" i="160"/>
  <c r="CN62" i="160"/>
  <c r="CM62" i="160"/>
  <c r="CK62" i="160"/>
  <c r="CJ62" i="160"/>
  <c r="CI62" i="160"/>
  <c r="CC62" i="160"/>
  <c r="BZ62" i="160"/>
  <c r="BW62" i="160"/>
  <c r="BQ62" i="160"/>
  <c r="BN62" i="160"/>
  <c r="BK62" i="160"/>
  <c r="BE62" i="160"/>
  <c r="BB62" i="160"/>
  <c r="AY62" i="160"/>
  <c r="AS62" i="160"/>
  <c r="AP62" i="160"/>
  <c r="AM62" i="160"/>
  <c r="AG62" i="160"/>
  <c r="AD62" i="160"/>
  <c r="AA62" i="160"/>
  <c r="U62" i="160"/>
  <c r="R62" i="160"/>
  <c r="O62" i="160"/>
  <c r="I62" i="160"/>
  <c r="F62" i="160"/>
  <c r="CT61" i="160"/>
  <c r="CN61" i="160"/>
  <c r="CM61" i="160"/>
  <c r="CK61" i="160"/>
  <c r="CJ61" i="160"/>
  <c r="CI61" i="160"/>
  <c r="CC61" i="160"/>
  <c r="BZ61" i="160"/>
  <c r="BW61" i="160"/>
  <c r="BQ61" i="160"/>
  <c r="BN61" i="160"/>
  <c r="BK61" i="160"/>
  <c r="BE61" i="160"/>
  <c r="BB61" i="160"/>
  <c r="AY61" i="160"/>
  <c r="AS61" i="160"/>
  <c r="AP61" i="160"/>
  <c r="AM61" i="160"/>
  <c r="AG61" i="160"/>
  <c r="AD61" i="160"/>
  <c r="AA61" i="160"/>
  <c r="U61" i="160"/>
  <c r="R61" i="160"/>
  <c r="O61" i="160"/>
  <c r="I61" i="160"/>
  <c r="F61" i="160"/>
  <c r="CT72" i="160"/>
  <c r="CN72" i="160"/>
  <c r="CM72" i="160"/>
  <c r="CK72" i="160"/>
  <c r="CJ72" i="160"/>
  <c r="CI72" i="160"/>
  <c r="CC72" i="160"/>
  <c r="BZ72" i="160"/>
  <c r="BW72" i="160"/>
  <c r="BQ72" i="160"/>
  <c r="BN72" i="160"/>
  <c r="BK72" i="160"/>
  <c r="BE72" i="160"/>
  <c r="BB72" i="160"/>
  <c r="AY72" i="160"/>
  <c r="AS72" i="160"/>
  <c r="AP72" i="160"/>
  <c r="AM72" i="160"/>
  <c r="AG72" i="160"/>
  <c r="AD72" i="160"/>
  <c r="AA72" i="160"/>
  <c r="U72" i="160"/>
  <c r="R72" i="160"/>
  <c r="I72" i="160"/>
  <c r="F72" i="160"/>
  <c r="CT71" i="160"/>
  <c r="CN71" i="160"/>
  <c r="CM71" i="160"/>
  <c r="CK71" i="160"/>
  <c r="CJ71" i="160"/>
  <c r="CI71" i="160"/>
  <c r="CC71" i="160"/>
  <c r="BZ71" i="160"/>
  <c r="BW71" i="160"/>
  <c r="BQ71" i="160"/>
  <c r="BN71" i="160"/>
  <c r="BK71" i="160"/>
  <c r="BE71" i="160"/>
  <c r="BB71" i="160"/>
  <c r="AY71" i="160"/>
  <c r="AS71" i="160"/>
  <c r="AP71" i="160"/>
  <c r="AM71" i="160"/>
  <c r="AG71" i="160"/>
  <c r="AD71" i="160"/>
  <c r="AA71" i="160"/>
  <c r="U71" i="160"/>
  <c r="R71" i="160"/>
  <c r="CS71" i="160"/>
  <c r="I71" i="160"/>
  <c r="F71" i="160"/>
  <c r="CT70" i="160"/>
  <c r="CN70" i="160"/>
  <c r="CM70" i="160"/>
  <c r="CK70" i="160"/>
  <c r="CJ70" i="160"/>
  <c r="CI70" i="160"/>
  <c r="CC70" i="160"/>
  <c r="BZ70" i="160"/>
  <c r="BW70" i="160"/>
  <c r="BQ70" i="160"/>
  <c r="BN70" i="160"/>
  <c r="BK70" i="160"/>
  <c r="BE70" i="160"/>
  <c r="BB70" i="160"/>
  <c r="AY70" i="160"/>
  <c r="AS70" i="160"/>
  <c r="AP70" i="160"/>
  <c r="AM70" i="160"/>
  <c r="AG70" i="160"/>
  <c r="AD70" i="160"/>
  <c r="AA70" i="160"/>
  <c r="U70" i="160"/>
  <c r="R70" i="160"/>
  <c r="I70" i="160"/>
  <c r="F70" i="160"/>
  <c r="CT69" i="160"/>
  <c r="CN69" i="160"/>
  <c r="CM69" i="160"/>
  <c r="CK69" i="160"/>
  <c r="CJ69" i="160"/>
  <c r="CI69" i="160"/>
  <c r="CC69" i="160"/>
  <c r="BZ69" i="160"/>
  <c r="BW69" i="160"/>
  <c r="BQ69" i="160"/>
  <c r="BN69" i="160"/>
  <c r="BK69" i="160"/>
  <c r="BE69" i="160"/>
  <c r="BB69" i="160"/>
  <c r="AY69" i="160"/>
  <c r="AS69" i="160"/>
  <c r="AP69" i="160"/>
  <c r="AM69" i="160"/>
  <c r="AG69" i="160"/>
  <c r="AD69" i="160"/>
  <c r="AA69" i="160"/>
  <c r="U69" i="160"/>
  <c r="R69" i="160"/>
  <c r="O69" i="160"/>
  <c r="CS69" i="160"/>
  <c r="I69" i="160"/>
  <c r="F69" i="160"/>
  <c r="CT68" i="160"/>
  <c r="CN68" i="160"/>
  <c r="CM68" i="160"/>
  <c r="CK68" i="160"/>
  <c r="CJ68" i="160"/>
  <c r="CI68" i="160"/>
  <c r="CC68" i="160"/>
  <c r="BZ68" i="160"/>
  <c r="BW68" i="160"/>
  <c r="BQ68" i="160"/>
  <c r="BN68" i="160"/>
  <c r="BK68" i="160"/>
  <c r="BE68" i="160"/>
  <c r="BB68" i="160"/>
  <c r="AY68" i="160"/>
  <c r="AS68" i="160"/>
  <c r="AP68" i="160"/>
  <c r="AM68" i="160"/>
  <c r="AG68" i="160"/>
  <c r="AD68" i="160"/>
  <c r="AA68" i="160"/>
  <c r="U68" i="160"/>
  <c r="R68" i="160"/>
  <c r="I68" i="160"/>
  <c r="F68" i="160"/>
  <c r="CT67" i="160"/>
  <c r="CN67" i="160"/>
  <c r="CM67" i="160"/>
  <c r="CK67" i="160"/>
  <c r="CJ67" i="160"/>
  <c r="CI67" i="160"/>
  <c r="CC67" i="160"/>
  <c r="BZ67" i="160"/>
  <c r="BW67" i="160"/>
  <c r="BQ67" i="160"/>
  <c r="BN67" i="160"/>
  <c r="BK67" i="160"/>
  <c r="BE67" i="160"/>
  <c r="BB67" i="160"/>
  <c r="AY67" i="160"/>
  <c r="AS67" i="160"/>
  <c r="AP67" i="160"/>
  <c r="AM67" i="160"/>
  <c r="AG67" i="160"/>
  <c r="AD67" i="160"/>
  <c r="AA67" i="160"/>
  <c r="U67" i="160"/>
  <c r="R67" i="160"/>
  <c r="I67" i="160"/>
  <c r="F67" i="160"/>
  <c r="CT79" i="160"/>
  <c r="CN79" i="160"/>
  <c r="CM79" i="160"/>
  <c r="CK79" i="160"/>
  <c r="CJ79" i="160"/>
  <c r="CI79" i="160"/>
  <c r="CC79" i="160"/>
  <c r="BZ79" i="160"/>
  <c r="BW79" i="160"/>
  <c r="BQ79" i="160"/>
  <c r="BN79" i="160"/>
  <c r="BK79" i="160"/>
  <c r="BE79" i="160"/>
  <c r="BB79" i="160"/>
  <c r="AY79" i="160"/>
  <c r="AS79" i="160"/>
  <c r="AP79" i="160"/>
  <c r="AM79" i="160"/>
  <c r="AG79" i="160"/>
  <c r="AD79" i="160"/>
  <c r="AA79" i="160"/>
  <c r="U79" i="160"/>
  <c r="R79" i="160"/>
  <c r="I79" i="160"/>
  <c r="F79" i="160"/>
  <c r="CT78" i="160"/>
  <c r="CN78" i="160"/>
  <c r="CM78" i="160"/>
  <c r="CK78" i="160"/>
  <c r="CJ78" i="160"/>
  <c r="CI78" i="160"/>
  <c r="CC78" i="160"/>
  <c r="BZ78" i="160"/>
  <c r="BW78" i="160"/>
  <c r="BQ78" i="160"/>
  <c r="BN78" i="160"/>
  <c r="BK78" i="160"/>
  <c r="BE78" i="160"/>
  <c r="BB78" i="160"/>
  <c r="AY78" i="160"/>
  <c r="AS78" i="160"/>
  <c r="AP78" i="160"/>
  <c r="AM78" i="160"/>
  <c r="AG78" i="160"/>
  <c r="AD78" i="160"/>
  <c r="AA78" i="160"/>
  <c r="U78" i="160"/>
  <c r="R78" i="160"/>
  <c r="O78" i="160"/>
  <c r="I78" i="160"/>
  <c r="F78" i="160"/>
  <c r="CT77" i="160"/>
  <c r="CN77" i="160"/>
  <c r="CM77" i="160"/>
  <c r="CK77" i="160"/>
  <c r="CJ77" i="160"/>
  <c r="CI77" i="160"/>
  <c r="CC77" i="160"/>
  <c r="BZ77" i="160"/>
  <c r="BW77" i="160"/>
  <c r="BQ77" i="160"/>
  <c r="BN77" i="160"/>
  <c r="BK77" i="160"/>
  <c r="BE77" i="160"/>
  <c r="BB77" i="160"/>
  <c r="AY77" i="160"/>
  <c r="AS77" i="160"/>
  <c r="AP77" i="160"/>
  <c r="AM77" i="160"/>
  <c r="AG77" i="160"/>
  <c r="AD77" i="160"/>
  <c r="AA77" i="160"/>
  <c r="U77" i="160"/>
  <c r="R77" i="160"/>
  <c r="I77" i="160"/>
  <c r="F77" i="160"/>
  <c r="CT76" i="160"/>
  <c r="CN76" i="160"/>
  <c r="CM76" i="160"/>
  <c r="CK76" i="160"/>
  <c r="CJ76" i="160"/>
  <c r="CI76" i="160"/>
  <c r="CC76" i="160"/>
  <c r="BZ76" i="160"/>
  <c r="BW76" i="160"/>
  <c r="BQ76" i="160"/>
  <c r="BN76" i="160"/>
  <c r="BK76" i="160"/>
  <c r="BE76" i="160"/>
  <c r="BB76" i="160"/>
  <c r="AY76" i="160"/>
  <c r="AS76" i="160"/>
  <c r="AP76" i="160"/>
  <c r="AM76" i="160"/>
  <c r="AG76" i="160"/>
  <c r="AD76" i="160"/>
  <c r="AA76" i="160"/>
  <c r="U76" i="160"/>
  <c r="R76" i="160"/>
  <c r="O76" i="160"/>
  <c r="I76" i="160"/>
  <c r="F76" i="160"/>
  <c r="CT75" i="160"/>
  <c r="CN75" i="160"/>
  <c r="CM75" i="160"/>
  <c r="CK75" i="160"/>
  <c r="CJ75" i="160"/>
  <c r="CI75" i="160"/>
  <c r="CC75" i="160"/>
  <c r="BZ75" i="160"/>
  <c r="BW75" i="160"/>
  <c r="BQ75" i="160"/>
  <c r="BN75" i="160"/>
  <c r="BK75" i="160"/>
  <c r="BE75" i="160"/>
  <c r="BB75" i="160"/>
  <c r="AY75" i="160"/>
  <c r="AS75" i="160"/>
  <c r="AP75" i="160"/>
  <c r="AM75" i="160"/>
  <c r="AG75" i="160"/>
  <c r="AD75" i="160"/>
  <c r="AA75" i="160"/>
  <c r="U75" i="160"/>
  <c r="R75" i="160"/>
  <c r="O75" i="160"/>
  <c r="I75" i="160"/>
  <c r="F75" i="160"/>
  <c r="CT74" i="160"/>
  <c r="CN74" i="160"/>
  <c r="CM74" i="160"/>
  <c r="CK74" i="160"/>
  <c r="CJ74" i="160"/>
  <c r="CI74" i="160"/>
  <c r="CC74" i="160"/>
  <c r="BZ74" i="160"/>
  <c r="BW74" i="160"/>
  <c r="BQ74" i="160"/>
  <c r="BN74" i="160"/>
  <c r="BK74" i="160"/>
  <c r="BE74" i="160"/>
  <c r="BB74" i="160"/>
  <c r="AY74" i="160"/>
  <c r="AS74" i="160"/>
  <c r="AP74" i="160"/>
  <c r="AM74" i="160"/>
  <c r="AG74" i="160"/>
  <c r="AD74" i="160"/>
  <c r="AA74" i="160"/>
  <c r="U74" i="160"/>
  <c r="R74" i="160"/>
  <c r="O74" i="160"/>
  <c r="I74" i="160"/>
  <c r="F74" i="160"/>
  <c r="CT73" i="160"/>
  <c r="CN73" i="160"/>
  <c r="CM73" i="160"/>
  <c r="CK73" i="160"/>
  <c r="CJ73" i="160"/>
  <c r="CI73" i="160"/>
  <c r="CC73" i="160"/>
  <c r="BZ73" i="160"/>
  <c r="BW73" i="160"/>
  <c r="BQ73" i="160"/>
  <c r="BN73" i="160"/>
  <c r="BK73" i="160"/>
  <c r="BE73" i="160"/>
  <c r="BB73" i="160"/>
  <c r="AY73" i="160"/>
  <c r="AS73" i="160"/>
  <c r="AP73" i="160"/>
  <c r="AM73" i="160"/>
  <c r="AG73" i="160"/>
  <c r="AD73" i="160"/>
  <c r="AA73" i="160"/>
  <c r="U73" i="160"/>
  <c r="R73" i="160"/>
  <c r="O73" i="160"/>
  <c r="I73" i="160"/>
  <c r="F73" i="160"/>
  <c r="CC6" i="160"/>
  <c r="BZ6" i="160"/>
  <c r="BW6" i="160"/>
  <c r="BQ6" i="160"/>
  <c r="BN6" i="160"/>
  <c r="BK6" i="160"/>
  <c r="BE6" i="160"/>
  <c r="BB6" i="160"/>
  <c r="AY6" i="160"/>
  <c r="AP6" i="160"/>
  <c r="AM6" i="160"/>
  <c r="AG6" i="160"/>
  <c r="AD6" i="160"/>
  <c r="AA6" i="160"/>
  <c r="U6" i="160"/>
  <c r="R6" i="160"/>
  <c r="I6" i="160"/>
  <c r="F6" i="160"/>
  <c r="CC13" i="131"/>
  <c r="CC12" i="131"/>
  <c r="CC11" i="131"/>
  <c r="CC10" i="131"/>
  <c r="CC9" i="131"/>
  <c r="CC8" i="131"/>
  <c r="CC7" i="131"/>
  <c r="CC6" i="131"/>
  <c r="BZ13" i="131"/>
  <c r="BZ12" i="131"/>
  <c r="BZ11" i="131"/>
  <c r="BZ10" i="131"/>
  <c r="BZ9" i="131"/>
  <c r="BZ8" i="131"/>
  <c r="BZ7" i="131"/>
  <c r="BZ6" i="131"/>
  <c r="BV14" i="131"/>
  <c r="BQ13" i="131"/>
  <c r="BQ12" i="131"/>
  <c r="BQ11" i="131"/>
  <c r="BQ10" i="131"/>
  <c r="BQ9" i="131"/>
  <c r="BQ8" i="131"/>
  <c r="BQ7" i="131"/>
  <c r="BQ6" i="131"/>
  <c r="BN13" i="131"/>
  <c r="BN12" i="131"/>
  <c r="BN11" i="131"/>
  <c r="BN10" i="131"/>
  <c r="BN9" i="131"/>
  <c r="BN8" i="131"/>
  <c r="BN7" i="131"/>
  <c r="BN6" i="131"/>
  <c r="BE13" i="131"/>
  <c r="BE12" i="131"/>
  <c r="BE11" i="131"/>
  <c r="BE10" i="131"/>
  <c r="BE9" i="131"/>
  <c r="BE8" i="131"/>
  <c r="BE7" i="131"/>
  <c r="BE6" i="131"/>
  <c r="BB13" i="131"/>
  <c r="BB12" i="131"/>
  <c r="BB11" i="131"/>
  <c r="BB10" i="131"/>
  <c r="BB9" i="131"/>
  <c r="BB8" i="131"/>
  <c r="BB7" i="131"/>
  <c r="BB6" i="131"/>
  <c r="AS13" i="131"/>
  <c r="AS12" i="131"/>
  <c r="AS11" i="131"/>
  <c r="AS10" i="131"/>
  <c r="AS9" i="131"/>
  <c r="AS8" i="131"/>
  <c r="AS7" i="131"/>
  <c r="AS6" i="131"/>
  <c r="AP13" i="131"/>
  <c r="AP12" i="131"/>
  <c r="AP11" i="131"/>
  <c r="AP10" i="131"/>
  <c r="AP9" i="131"/>
  <c r="AP8" i="131"/>
  <c r="AP7" i="131"/>
  <c r="AP6" i="131"/>
  <c r="AD13" i="131"/>
  <c r="AD12" i="131"/>
  <c r="AD11" i="131"/>
  <c r="AD10" i="131"/>
  <c r="AD9" i="131"/>
  <c r="AD8" i="131"/>
  <c r="AD7" i="131"/>
  <c r="AD6" i="131"/>
  <c r="AG13" i="131"/>
  <c r="AG12" i="131"/>
  <c r="AG11" i="131"/>
  <c r="AG10" i="131"/>
  <c r="AG9" i="131"/>
  <c r="AG8" i="131"/>
  <c r="AG7" i="131"/>
  <c r="AG6" i="131"/>
  <c r="I13" i="131"/>
  <c r="I12" i="131"/>
  <c r="I11" i="131"/>
  <c r="I10" i="131"/>
  <c r="I9" i="131"/>
  <c r="I8" i="131"/>
  <c r="I7" i="131"/>
  <c r="I6" i="131"/>
  <c r="G14" i="131"/>
  <c r="H14" i="131"/>
  <c r="P14" i="131"/>
  <c r="Q14" i="131"/>
  <c r="S14" i="131"/>
  <c r="T14" i="131"/>
  <c r="Z14" i="131"/>
  <c r="AB14" i="131"/>
  <c r="AC14" i="131"/>
  <c r="AE14" i="131"/>
  <c r="AF14" i="131"/>
  <c r="AL14" i="131"/>
  <c r="AN14" i="131"/>
  <c r="AO14" i="131"/>
  <c r="AQ14" i="131"/>
  <c r="AR14" i="131"/>
  <c r="AZ14" i="131"/>
  <c r="BA14" i="131"/>
  <c r="BC14" i="131"/>
  <c r="BD14" i="131"/>
  <c r="BJ14" i="131"/>
  <c r="BL14" i="131"/>
  <c r="BM14" i="131"/>
  <c r="BO14" i="131"/>
  <c r="BP14" i="131"/>
  <c r="BX14" i="131"/>
  <c r="BY14" i="131"/>
  <c r="CB14" i="131"/>
  <c r="CH14" i="131"/>
  <c r="E14" i="131"/>
  <c r="CI13" i="131"/>
  <c r="CI12" i="131"/>
  <c r="CI11" i="131"/>
  <c r="CI10" i="131"/>
  <c r="CI9" i="131"/>
  <c r="CI8" i="131"/>
  <c r="CI7" i="131"/>
  <c r="CI6" i="131"/>
  <c r="BW13" i="131"/>
  <c r="BW12" i="131"/>
  <c r="BW11" i="131"/>
  <c r="BW10" i="131"/>
  <c r="BW9" i="131"/>
  <c r="BW8" i="131"/>
  <c r="BW7" i="131"/>
  <c r="BW6" i="131"/>
  <c r="BK13" i="131"/>
  <c r="BK12" i="131"/>
  <c r="BK11" i="131"/>
  <c r="BK10" i="131"/>
  <c r="BK9" i="131"/>
  <c r="BK8" i="131"/>
  <c r="BK7" i="131"/>
  <c r="BK6" i="131"/>
  <c r="AY13" i="131"/>
  <c r="AY12" i="131"/>
  <c r="AY11" i="131"/>
  <c r="AY10" i="131"/>
  <c r="AY9" i="131"/>
  <c r="AY8" i="131"/>
  <c r="AY7" i="131"/>
  <c r="AY6" i="131"/>
  <c r="AM13" i="131"/>
  <c r="AM12" i="131"/>
  <c r="AM11" i="131"/>
  <c r="AM10" i="131"/>
  <c r="AM9" i="131"/>
  <c r="AM8" i="131"/>
  <c r="AM7" i="131"/>
  <c r="AM6" i="131"/>
  <c r="AA13" i="131"/>
  <c r="AA12" i="131"/>
  <c r="AA11" i="131"/>
  <c r="AA10" i="131"/>
  <c r="AA9" i="131"/>
  <c r="AA8" i="131"/>
  <c r="AA7" i="131"/>
  <c r="AA6" i="131"/>
  <c r="O7" i="131"/>
  <c r="O9" i="131"/>
  <c r="CS12" i="131"/>
  <c r="O13" i="131"/>
  <c r="O6" i="131"/>
  <c r="CM13" i="131"/>
  <c r="CM12" i="131"/>
  <c r="CM11" i="131"/>
  <c r="CM10" i="131"/>
  <c r="CM9" i="131"/>
  <c r="CM8" i="131"/>
  <c r="CM7" i="131"/>
  <c r="E5" i="129"/>
  <c r="AC8" i="129"/>
  <c r="AC17" i="129"/>
  <c r="H7" i="129"/>
  <c r="H8" i="129"/>
  <c r="H9" i="129"/>
  <c r="H11" i="129"/>
  <c r="H12" i="129"/>
  <c r="H13" i="129"/>
  <c r="H14" i="129"/>
  <c r="H15" i="129"/>
  <c r="H16" i="129"/>
  <c r="H17" i="129"/>
  <c r="H18" i="129"/>
  <c r="H19" i="129"/>
  <c r="H21" i="129"/>
  <c r="H22" i="129"/>
  <c r="H23" i="129"/>
  <c r="H24" i="129"/>
  <c r="H25" i="129"/>
  <c r="E6" i="129"/>
  <c r="E7" i="129"/>
  <c r="E8" i="129"/>
  <c r="E10" i="129"/>
  <c r="E11" i="129"/>
  <c r="E12" i="129"/>
  <c r="E13" i="129"/>
  <c r="E14" i="129"/>
  <c r="E15" i="129"/>
  <c r="E16" i="129"/>
  <c r="E17" i="129"/>
  <c r="E18" i="129"/>
  <c r="E19" i="129"/>
  <c r="E20" i="129"/>
  <c r="E21" i="129"/>
  <c r="E22" i="129"/>
  <c r="E23" i="129"/>
  <c r="E24" i="129"/>
  <c r="CU7" i="160" l="1"/>
  <c r="BQ14" i="131"/>
  <c r="CO69" i="160"/>
  <c r="DM38" i="160" s="1"/>
  <c r="DN38" i="160" s="1"/>
  <c r="DQ38" i="160" s="1"/>
  <c r="CL60" i="160"/>
  <c r="DH29" i="160" s="1"/>
  <c r="DI29" i="160" s="1"/>
  <c r="DL29" i="160" s="1"/>
  <c r="CL53" i="160"/>
  <c r="DH22" i="160" s="1"/>
  <c r="DI22" i="160" s="1"/>
  <c r="DL22" i="160" s="1"/>
  <c r="CO43" i="160"/>
  <c r="DM12" i="160" s="1"/>
  <c r="DN12" i="160" s="1"/>
  <c r="DQ12" i="160" s="1"/>
  <c r="CO41" i="160"/>
  <c r="DM10" i="160" s="1"/>
  <c r="DN10" i="160" s="1"/>
  <c r="DQ10" i="160" s="1"/>
  <c r="CO39" i="160"/>
  <c r="DM8" i="160" s="1"/>
  <c r="DN8" i="160" s="1"/>
  <c r="DQ8" i="160" s="1"/>
  <c r="CO37" i="160"/>
  <c r="CO35" i="160"/>
  <c r="CO33" i="160"/>
  <c r="CL31" i="160"/>
  <c r="CO30" i="160"/>
  <c r="CL30" i="160"/>
  <c r="CL28" i="160"/>
  <c r="CL27" i="160"/>
  <c r="CL25" i="160"/>
  <c r="CO24" i="160"/>
  <c r="CM14" i="131"/>
  <c r="CT14" i="131"/>
  <c r="CS10" i="131"/>
  <c r="CS78" i="160"/>
  <c r="CU78" i="160" s="1"/>
  <c r="CX47" i="160" s="1"/>
  <c r="AD14" i="129"/>
  <c r="AC11" i="129"/>
  <c r="AC14" i="129"/>
  <c r="AD11" i="129"/>
  <c r="AD20" i="129"/>
  <c r="AC20" i="129"/>
  <c r="AD17" i="129"/>
  <c r="CO77" i="160"/>
  <c r="DM46" i="160" s="1"/>
  <c r="DN46" i="160" s="1"/>
  <c r="DQ46" i="160" s="1"/>
  <c r="CL78" i="160"/>
  <c r="DH47" i="160" s="1"/>
  <c r="DI47" i="160" s="1"/>
  <c r="DL47" i="160" s="1"/>
  <c r="CS67" i="160"/>
  <c r="CU67" i="160" s="1"/>
  <c r="CX36" i="160" s="1"/>
  <c r="CL67" i="160"/>
  <c r="DH36" i="160" s="1"/>
  <c r="DI36" i="160" s="1"/>
  <c r="DL36" i="160" s="1"/>
  <c r="O71" i="160"/>
  <c r="CO71" i="160"/>
  <c r="DM40" i="160" s="1"/>
  <c r="DN40" i="160" s="1"/>
  <c r="DQ40" i="160" s="1"/>
  <c r="CL57" i="160"/>
  <c r="DH26" i="160" s="1"/>
  <c r="DI26" i="160" s="1"/>
  <c r="DL26" i="160" s="1"/>
  <c r="CO73" i="160"/>
  <c r="DM42" i="160" s="1"/>
  <c r="DN42" i="160" s="1"/>
  <c r="DQ42" i="160" s="1"/>
  <c r="CS70" i="160"/>
  <c r="CU70" i="160" s="1"/>
  <c r="CX39" i="160" s="1"/>
  <c r="CO51" i="160"/>
  <c r="DM20" i="160" s="1"/>
  <c r="DN20" i="160" s="1"/>
  <c r="DQ20" i="160" s="1"/>
  <c r="CL74" i="160"/>
  <c r="DH43" i="160" s="1"/>
  <c r="DI43" i="160" s="1"/>
  <c r="DL43" i="160" s="1"/>
  <c r="CL69" i="160"/>
  <c r="DH38" i="160" s="1"/>
  <c r="DI38" i="160" s="1"/>
  <c r="DL38" i="160" s="1"/>
  <c r="CS55" i="160"/>
  <c r="CU55" i="160" s="1"/>
  <c r="CX24" i="160" s="1"/>
  <c r="CL76" i="160"/>
  <c r="DH45" i="160" s="1"/>
  <c r="DI45" i="160" s="1"/>
  <c r="DL45" i="160" s="1"/>
  <c r="O67" i="160"/>
  <c r="CO67" i="160"/>
  <c r="DM36" i="160" s="1"/>
  <c r="DN36" i="160" s="1"/>
  <c r="DQ36" i="160" s="1"/>
  <c r="CS68" i="160"/>
  <c r="CU68" i="160" s="1"/>
  <c r="CX37" i="160" s="1"/>
  <c r="CL71" i="160"/>
  <c r="DH40" i="160" s="1"/>
  <c r="DI40" i="160" s="1"/>
  <c r="DL40" i="160" s="1"/>
  <c r="CL56" i="160"/>
  <c r="DH25" i="160" s="1"/>
  <c r="DI25" i="160" s="1"/>
  <c r="DL25" i="160" s="1"/>
  <c r="O55" i="160"/>
  <c r="CO55" i="160"/>
  <c r="DM24" i="160" s="1"/>
  <c r="DN24" i="160" s="1"/>
  <c r="DQ24" i="160" s="1"/>
  <c r="CS79" i="160"/>
  <c r="CU79" i="160" s="1"/>
  <c r="CX48" i="160" s="1"/>
  <c r="CL48" i="160"/>
  <c r="DH17" i="160" s="1"/>
  <c r="DI17" i="160" s="1"/>
  <c r="DL17" i="160" s="1"/>
  <c r="CO34" i="160"/>
  <c r="CO38" i="160"/>
  <c r="CO42" i="160"/>
  <c r="DM11" i="160" s="1"/>
  <c r="DN11" i="160" s="1"/>
  <c r="DQ11" i="160" s="1"/>
  <c r="CL20" i="160"/>
  <c r="CO21" i="160"/>
  <c r="CL22" i="160"/>
  <c r="CO23" i="160"/>
  <c r="CL24" i="160"/>
  <c r="CO25" i="160"/>
  <c r="CL26" i="160"/>
  <c r="O53" i="160"/>
  <c r="CO53" i="160"/>
  <c r="DM22" i="160" s="1"/>
  <c r="DN22" i="160" s="1"/>
  <c r="DQ22" i="160" s="1"/>
  <c r="CS54" i="160"/>
  <c r="CU54" i="160" s="1"/>
  <c r="CX23" i="160" s="1"/>
  <c r="CO75" i="160"/>
  <c r="DM44" i="160" s="1"/>
  <c r="DN44" i="160" s="1"/>
  <c r="DQ44" i="160" s="1"/>
  <c r="CS77" i="160"/>
  <c r="CU77" i="160" s="1"/>
  <c r="CX46" i="160" s="1"/>
  <c r="CO79" i="160"/>
  <c r="DM48" i="160" s="1"/>
  <c r="DN48" i="160" s="1"/>
  <c r="DQ48" i="160" s="1"/>
  <c r="CO56" i="160"/>
  <c r="DM25" i="160" s="1"/>
  <c r="DN25" i="160" s="1"/>
  <c r="DQ25" i="160" s="1"/>
  <c r="CL23" i="160"/>
  <c r="CL29" i="160"/>
  <c r="CS52" i="160"/>
  <c r="CU52" i="160" s="1"/>
  <c r="CX21" i="160" s="1"/>
  <c r="CL55" i="160"/>
  <c r="DH24" i="160" s="1"/>
  <c r="DI24" i="160" s="1"/>
  <c r="DL24" i="160" s="1"/>
  <c r="CC14" i="131"/>
  <c r="BO80" i="160"/>
  <c r="BD80" i="160"/>
  <c r="AX80" i="160"/>
  <c r="AN80" i="160"/>
  <c r="BN14" i="131"/>
  <c r="BC80" i="160"/>
  <c r="AS14" i="131"/>
  <c r="AL80" i="160"/>
  <c r="CH80" i="160"/>
  <c r="BX80" i="160"/>
  <c r="BL80" i="160"/>
  <c r="AQ80" i="160"/>
  <c r="AF80" i="160"/>
  <c r="CB80" i="160"/>
  <c r="BP80" i="160"/>
  <c r="BJ80" i="160"/>
  <c r="AZ80" i="160"/>
  <c r="AO80" i="160"/>
  <c r="BV80" i="160"/>
  <c r="S80" i="160"/>
  <c r="Q80" i="160"/>
  <c r="Z80" i="160"/>
  <c r="H80" i="160"/>
  <c r="AB80" i="160"/>
  <c r="G80" i="160"/>
  <c r="AE80" i="160"/>
  <c r="T80" i="160"/>
  <c r="CK14" i="131"/>
  <c r="BB14" i="131"/>
  <c r="R14" i="131"/>
  <c r="CJ14" i="131"/>
  <c r="CA80" i="160"/>
  <c r="BA80" i="160"/>
  <c r="P80" i="160"/>
  <c r="BZ14" i="131"/>
  <c r="BE14" i="131"/>
  <c r="AD14" i="131"/>
  <c r="I14" i="131"/>
  <c r="CN14" i="131"/>
  <c r="BY80" i="160"/>
  <c r="AR80" i="160"/>
  <c r="AC80" i="160"/>
  <c r="N80" i="160"/>
  <c r="BM80" i="160"/>
  <c r="E80" i="160"/>
  <c r="CO6" i="160"/>
  <c r="CL73" i="160"/>
  <c r="DH42" i="160" s="1"/>
  <c r="DI42" i="160" s="1"/>
  <c r="DL42" i="160" s="1"/>
  <c r="CO76" i="160"/>
  <c r="DM45" i="160" s="1"/>
  <c r="DN45" i="160" s="1"/>
  <c r="DQ45" i="160" s="1"/>
  <c r="CL77" i="160"/>
  <c r="DH46" i="160" s="1"/>
  <c r="DI46" i="160" s="1"/>
  <c r="DL46" i="160" s="1"/>
  <c r="O79" i="160"/>
  <c r="CL68" i="160"/>
  <c r="DH37" i="160" s="1"/>
  <c r="DI37" i="160" s="1"/>
  <c r="DL37" i="160" s="1"/>
  <c r="O70" i="160"/>
  <c r="CO70" i="160"/>
  <c r="DM39" i="160" s="1"/>
  <c r="DN39" i="160" s="1"/>
  <c r="DQ39" i="160" s="1"/>
  <c r="CL72" i="160"/>
  <c r="DH41" i="160" s="1"/>
  <c r="DI41" i="160" s="1"/>
  <c r="DL41" i="160" s="1"/>
  <c r="CO61" i="160"/>
  <c r="DM30" i="160" s="1"/>
  <c r="DN30" i="160" s="1"/>
  <c r="DQ30" i="160" s="1"/>
  <c r="CL62" i="160"/>
  <c r="DH31" i="160" s="1"/>
  <c r="DI31" i="160" s="1"/>
  <c r="DL31" i="160" s="1"/>
  <c r="CO63" i="160"/>
  <c r="DM32" i="160" s="1"/>
  <c r="DN32" i="160" s="1"/>
  <c r="DQ32" i="160" s="1"/>
  <c r="CL64" i="160"/>
  <c r="DH33" i="160" s="1"/>
  <c r="DI33" i="160" s="1"/>
  <c r="DL33" i="160" s="1"/>
  <c r="CO65" i="160"/>
  <c r="DM34" i="160" s="1"/>
  <c r="DN34" i="160" s="1"/>
  <c r="DQ34" i="160" s="1"/>
  <c r="CL66" i="160"/>
  <c r="DH35" i="160" s="1"/>
  <c r="DI35" i="160" s="1"/>
  <c r="DL35" i="160" s="1"/>
  <c r="CL45" i="160"/>
  <c r="DH14" i="160" s="1"/>
  <c r="DI14" i="160" s="1"/>
  <c r="DL14" i="160" s="1"/>
  <c r="CL46" i="160"/>
  <c r="DH15" i="160" s="1"/>
  <c r="DI15" i="160" s="1"/>
  <c r="DL15" i="160" s="1"/>
  <c r="CO50" i="160"/>
  <c r="DM19" i="160" s="1"/>
  <c r="DN19" i="160" s="1"/>
  <c r="DQ19" i="160" s="1"/>
  <c r="CL58" i="160"/>
  <c r="DH27" i="160" s="1"/>
  <c r="DI27" i="160" s="1"/>
  <c r="DL27" i="160" s="1"/>
  <c r="CL33" i="160"/>
  <c r="CL37" i="160"/>
  <c r="CL41" i="160"/>
  <c r="DH10" i="160" s="1"/>
  <c r="DI10" i="160" s="1"/>
  <c r="DL10" i="160" s="1"/>
  <c r="CO22" i="160"/>
  <c r="CO29" i="160"/>
  <c r="CO32" i="160"/>
  <c r="CL8" i="160"/>
  <c r="CL9" i="160"/>
  <c r="CS13" i="160"/>
  <c r="CU13" i="160" s="1"/>
  <c r="CO13" i="160"/>
  <c r="CO14" i="160"/>
  <c r="CL16" i="160"/>
  <c r="CL17" i="160"/>
  <c r="O52" i="160"/>
  <c r="CO52" i="160"/>
  <c r="DM21" i="160" s="1"/>
  <c r="DN21" i="160" s="1"/>
  <c r="DQ21" i="160" s="1"/>
  <c r="CL54" i="160"/>
  <c r="DH23" i="160" s="1"/>
  <c r="DI23" i="160" s="1"/>
  <c r="DL23" i="160" s="1"/>
  <c r="CS72" i="160"/>
  <c r="CU72" i="160" s="1"/>
  <c r="CX41" i="160" s="1"/>
  <c r="CO74" i="160"/>
  <c r="DM43" i="160" s="1"/>
  <c r="DN43" i="160" s="1"/>
  <c r="DQ43" i="160" s="1"/>
  <c r="CL75" i="160"/>
  <c r="DH44" i="160" s="1"/>
  <c r="DI44" i="160" s="1"/>
  <c r="DL44" i="160" s="1"/>
  <c r="O77" i="160"/>
  <c r="CO78" i="160"/>
  <c r="DM47" i="160" s="1"/>
  <c r="DN47" i="160" s="1"/>
  <c r="DQ47" i="160" s="1"/>
  <c r="CL79" i="160"/>
  <c r="DH48" i="160" s="1"/>
  <c r="DI48" i="160" s="1"/>
  <c r="DL48" i="160" s="1"/>
  <c r="O68" i="160"/>
  <c r="CO68" i="160"/>
  <c r="DM37" i="160" s="1"/>
  <c r="DN37" i="160" s="1"/>
  <c r="DQ37" i="160" s="1"/>
  <c r="CL70" i="160"/>
  <c r="DH39" i="160" s="1"/>
  <c r="DI39" i="160" s="1"/>
  <c r="DL39" i="160" s="1"/>
  <c r="O72" i="160"/>
  <c r="CO72" i="160"/>
  <c r="DM41" i="160" s="1"/>
  <c r="DN41" i="160" s="1"/>
  <c r="DQ41" i="160" s="1"/>
  <c r="CL61" i="160"/>
  <c r="DH30" i="160" s="1"/>
  <c r="DI30" i="160" s="1"/>
  <c r="DL30" i="160" s="1"/>
  <c r="CO62" i="160"/>
  <c r="DM31" i="160" s="1"/>
  <c r="DN31" i="160" s="1"/>
  <c r="DQ31" i="160" s="1"/>
  <c r="CL63" i="160"/>
  <c r="DH32" i="160" s="1"/>
  <c r="DI32" i="160" s="1"/>
  <c r="DL32" i="160" s="1"/>
  <c r="CO64" i="160"/>
  <c r="DM33" i="160" s="1"/>
  <c r="DN33" i="160" s="1"/>
  <c r="DQ33" i="160" s="1"/>
  <c r="CL65" i="160"/>
  <c r="DH34" i="160" s="1"/>
  <c r="DI34" i="160" s="1"/>
  <c r="DL34" i="160" s="1"/>
  <c r="CO66" i="160"/>
  <c r="DM35" i="160" s="1"/>
  <c r="DN35" i="160" s="1"/>
  <c r="DQ35" i="160" s="1"/>
  <c r="CO45" i="160"/>
  <c r="DM14" i="160" s="1"/>
  <c r="DN14" i="160" s="1"/>
  <c r="DQ14" i="160" s="1"/>
  <c r="CO46" i="160"/>
  <c r="DM15" i="160" s="1"/>
  <c r="DN15" i="160" s="1"/>
  <c r="DQ15" i="160" s="1"/>
  <c r="CO58" i="160"/>
  <c r="DM27" i="160" s="1"/>
  <c r="DN27" i="160" s="1"/>
  <c r="DQ27" i="160" s="1"/>
  <c r="CL21" i="160"/>
  <c r="CO31" i="160"/>
  <c r="CL32" i="160"/>
  <c r="CS9" i="160"/>
  <c r="CU9" i="160" s="1"/>
  <c r="CO9" i="160"/>
  <c r="CO10" i="160"/>
  <c r="CL12" i="160"/>
  <c r="CL13" i="160"/>
  <c r="CS17" i="160"/>
  <c r="CU17" i="160" s="1"/>
  <c r="CO17" i="160"/>
  <c r="CO18" i="160"/>
  <c r="CL52" i="160"/>
  <c r="DH21" i="160" s="1"/>
  <c r="DI21" i="160" s="1"/>
  <c r="DL21" i="160" s="1"/>
  <c r="O54" i="160"/>
  <c r="CO54" i="160"/>
  <c r="DM23" i="160" s="1"/>
  <c r="DN23" i="160" s="1"/>
  <c r="DQ23" i="160" s="1"/>
  <c r="N9" i="129"/>
  <c r="Y9" i="129" s="1"/>
  <c r="CU53" i="160"/>
  <c r="CX22" i="160" s="1"/>
  <c r="CO48" i="160"/>
  <c r="DM17" i="160" s="1"/>
  <c r="DN17" i="160" s="1"/>
  <c r="DQ17" i="160" s="1"/>
  <c r="CL50" i="160"/>
  <c r="DH19" i="160" s="1"/>
  <c r="DI19" i="160" s="1"/>
  <c r="DL19" i="160" s="1"/>
  <c r="CO60" i="160"/>
  <c r="DM29" i="160" s="1"/>
  <c r="DN29" i="160" s="1"/>
  <c r="DQ29" i="160" s="1"/>
  <c r="CO36" i="160"/>
  <c r="CO40" i="160"/>
  <c r="DM9" i="160" s="1"/>
  <c r="DN9" i="160" s="1"/>
  <c r="DQ9" i="160" s="1"/>
  <c r="CO44" i="160"/>
  <c r="DM13" i="160" s="1"/>
  <c r="DN13" i="160" s="1"/>
  <c r="DQ13" i="160" s="1"/>
  <c r="CO27" i="160"/>
  <c r="O9" i="160"/>
  <c r="O13" i="160"/>
  <c r="O17" i="160"/>
  <c r="CL47" i="160"/>
  <c r="DH16" i="160" s="1"/>
  <c r="DI16" i="160" s="1"/>
  <c r="DL16" i="160" s="1"/>
  <c r="CO57" i="160"/>
  <c r="DM26" i="160" s="1"/>
  <c r="DN26" i="160" s="1"/>
  <c r="DQ26" i="160" s="1"/>
  <c r="CL59" i="160"/>
  <c r="DH28" i="160" s="1"/>
  <c r="DI28" i="160" s="1"/>
  <c r="DL28" i="160" s="1"/>
  <c r="CL34" i="160"/>
  <c r="CL38" i="160"/>
  <c r="CL42" i="160"/>
  <c r="DH11" i="160" s="1"/>
  <c r="DI11" i="160" s="1"/>
  <c r="DL11" i="160" s="1"/>
  <c r="CS8" i="160"/>
  <c r="CS12" i="160"/>
  <c r="CU12" i="160" s="1"/>
  <c r="CS16" i="160"/>
  <c r="CU16" i="160" s="1"/>
  <c r="CO47" i="160"/>
  <c r="DM16" i="160" s="1"/>
  <c r="DN16" i="160" s="1"/>
  <c r="DQ16" i="160" s="1"/>
  <c r="CL49" i="160"/>
  <c r="DH18" i="160" s="1"/>
  <c r="DI18" i="160" s="1"/>
  <c r="DL18" i="160" s="1"/>
  <c r="CO59" i="160"/>
  <c r="DM28" i="160" s="1"/>
  <c r="DN28" i="160" s="1"/>
  <c r="DQ28" i="160" s="1"/>
  <c r="CL35" i="160"/>
  <c r="CL39" i="160"/>
  <c r="DH8" i="160" s="1"/>
  <c r="DI8" i="160" s="1"/>
  <c r="DL8" i="160" s="1"/>
  <c r="CL43" i="160"/>
  <c r="DH12" i="160" s="1"/>
  <c r="DI12" i="160" s="1"/>
  <c r="DL12" i="160" s="1"/>
  <c r="CO20" i="160"/>
  <c r="CO28" i="160"/>
  <c r="CL7" i="160"/>
  <c r="CO8" i="160"/>
  <c r="CS11" i="160"/>
  <c r="CU11" i="160" s="1"/>
  <c r="CL11" i="160"/>
  <c r="CO12" i="160"/>
  <c r="CS15" i="160"/>
  <c r="CU15" i="160" s="1"/>
  <c r="CL15" i="160"/>
  <c r="CO16" i="160"/>
  <c r="CS19" i="160"/>
  <c r="CU19" i="160" s="1"/>
  <c r="CL19" i="160"/>
  <c r="CO49" i="160"/>
  <c r="DM18" i="160" s="1"/>
  <c r="DN18" i="160" s="1"/>
  <c r="DQ18" i="160" s="1"/>
  <c r="CL51" i="160"/>
  <c r="DH20" i="160" s="1"/>
  <c r="DI20" i="160" s="1"/>
  <c r="DL20" i="160" s="1"/>
  <c r="CL36" i="160"/>
  <c r="CL40" i="160"/>
  <c r="DH9" i="160" s="1"/>
  <c r="DI9" i="160" s="1"/>
  <c r="DL9" i="160" s="1"/>
  <c r="CL44" i="160"/>
  <c r="DH13" i="160" s="1"/>
  <c r="DI13" i="160" s="1"/>
  <c r="DL13" i="160" s="1"/>
  <c r="CO26" i="160"/>
  <c r="CO7" i="160"/>
  <c r="CS10" i="160"/>
  <c r="CU10" i="160" s="1"/>
  <c r="CL10" i="160"/>
  <c r="CO11" i="160"/>
  <c r="CS14" i="160"/>
  <c r="CU14" i="160" s="1"/>
  <c r="CL14" i="160"/>
  <c r="CO15" i="160"/>
  <c r="CS18" i="160"/>
  <c r="CU18" i="160" s="1"/>
  <c r="CL18" i="160"/>
  <c r="CO19" i="160"/>
  <c r="CS20" i="160"/>
  <c r="CU20" i="160" s="1"/>
  <c r="CS21" i="160"/>
  <c r="CU21" i="160" s="1"/>
  <c r="CS22" i="160"/>
  <c r="CU22" i="160" s="1"/>
  <c r="CS23" i="160"/>
  <c r="CU23" i="160" s="1"/>
  <c r="CS24" i="160"/>
  <c r="CU24" i="160" s="1"/>
  <c r="CS25" i="160"/>
  <c r="CU25" i="160" s="1"/>
  <c r="CS26" i="160"/>
  <c r="CU26" i="160" s="1"/>
  <c r="CS27" i="160"/>
  <c r="CU27" i="160" s="1"/>
  <c r="CS28" i="160"/>
  <c r="CU28" i="160" s="1"/>
  <c r="CS29" i="160"/>
  <c r="CU29" i="160" s="1"/>
  <c r="CS30" i="160"/>
  <c r="CU30" i="160" s="1"/>
  <c r="CS31" i="160"/>
  <c r="CS32" i="160"/>
  <c r="CS33" i="160"/>
  <c r="CU33" i="160" s="1"/>
  <c r="CS34" i="160"/>
  <c r="CU34" i="160" s="1"/>
  <c r="CS35" i="160"/>
  <c r="CU35" i="160" s="1"/>
  <c r="CS36" i="160"/>
  <c r="CU36" i="160" s="1"/>
  <c r="CS37" i="160"/>
  <c r="CU37" i="160" s="1"/>
  <c r="CS38" i="160"/>
  <c r="CU38" i="160" s="1"/>
  <c r="CS39" i="160"/>
  <c r="CU39" i="160" s="1"/>
  <c r="CX8" i="160" s="1"/>
  <c r="CS40" i="160"/>
  <c r="CU40" i="160" s="1"/>
  <c r="CX9" i="160" s="1"/>
  <c r="CS41" i="160"/>
  <c r="CU41" i="160" s="1"/>
  <c r="CX10" i="160" s="1"/>
  <c r="CS42" i="160"/>
  <c r="CU42" i="160" s="1"/>
  <c r="CX11" i="160" s="1"/>
  <c r="CS43" i="160"/>
  <c r="CU43" i="160" s="1"/>
  <c r="CX12" i="160" s="1"/>
  <c r="CS44" i="160"/>
  <c r="CU44" i="160" s="1"/>
  <c r="CX13" i="160" s="1"/>
  <c r="CS45" i="160"/>
  <c r="CU45" i="160" s="1"/>
  <c r="CX14" i="160" s="1"/>
  <c r="CS46" i="160"/>
  <c r="CU46" i="160" s="1"/>
  <c r="CX15" i="160" s="1"/>
  <c r="CS47" i="160"/>
  <c r="CU47" i="160" s="1"/>
  <c r="CX16" i="160" s="1"/>
  <c r="CS48" i="160"/>
  <c r="CU48" i="160" s="1"/>
  <c r="CX17" i="160" s="1"/>
  <c r="CS49" i="160"/>
  <c r="CU49" i="160" s="1"/>
  <c r="CX18" i="160" s="1"/>
  <c r="CS50" i="160"/>
  <c r="CU50" i="160" s="1"/>
  <c r="CX19" i="160" s="1"/>
  <c r="CS51" i="160"/>
  <c r="CU51" i="160" s="1"/>
  <c r="CX20" i="160" s="1"/>
  <c r="CS56" i="160"/>
  <c r="CU56" i="160" s="1"/>
  <c r="CX25" i="160" s="1"/>
  <c r="CS57" i="160"/>
  <c r="CU57" i="160" s="1"/>
  <c r="CX26" i="160" s="1"/>
  <c r="CS58" i="160"/>
  <c r="CU58" i="160" s="1"/>
  <c r="CX27" i="160" s="1"/>
  <c r="CS59" i="160"/>
  <c r="CU59" i="160" s="1"/>
  <c r="CX28" i="160" s="1"/>
  <c r="CS60" i="160"/>
  <c r="CU60" i="160" s="1"/>
  <c r="CX29" i="160" s="1"/>
  <c r="CS61" i="160"/>
  <c r="CU61" i="160" s="1"/>
  <c r="CX30" i="160" s="1"/>
  <c r="CS62" i="160"/>
  <c r="CU62" i="160" s="1"/>
  <c r="CX31" i="160" s="1"/>
  <c r="CS63" i="160"/>
  <c r="CU63" i="160" s="1"/>
  <c r="CX32" i="160" s="1"/>
  <c r="CS64" i="160"/>
  <c r="CU64" i="160" s="1"/>
  <c r="CX33" i="160" s="1"/>
  <c r="CS65" i="160"/>
  <c r="CU65" i="160" s="1"/>
  <c r="CX34" i="160" s="1"/>
  <c r="CS66" i="160"/>
  <c r="CU66" i="160" s="1"/>
  <c r="CX35" i="160" s="1"/>
  <c r="CU69" i="160"/>
  <c r="CX38" i="160" s="1"/>
  <c r="CU71" i="160"/>
  <c r="CX40" i="160" s="1"/>
  <c r="CU6" i="160"/>
  <c r="CS73" i="160"/>
  <c r="CU73" i="160" s="1"/>
  <c r="CX42" i="160" s="1"/>
  <c r="CS74" i="160"/>
  <c r="CU74" i="160" s="1"/>
  <c r="CX43" i="160" s="1"/>
  <c r="CS75" i="160"/>
  <c r="CU75" i="160" s="1"/>
  <c r="CX44" i="160" s="1"/>
  <c r="CS76" i="160"/>
  <c r="CU76" i="160" s="1"/>
  <c r="CX45" i="160" s="1"/>
  <c r="CI6" i="160"/>
  <c r="CS13" i="131"/>
  <c r="AP14" i="131"/>
  <c r="U14" i="131"/>
  <c r="CS9" i="131"/>
  <c r="CS11" i="131"/>
  <c r="O8" i="131"/>
  <c r="CS7" i="131"/>
  <c r="O10" i="131"/>
  <c r="Y14" i="131"/>
  <c r="O11" i="131"/>
  <c r="BI14" i="131"/>
  <c r="AW14" i="131"/>
  <c r="AK14" i="131"/>
  <c r="O12" i="131"/>
  <c r="BU14" i="131"/>
  <c r="AG14" i="131"/>
  <c r="CG14" i="131"/>
  <c r="DM7" i="160" l="1"/>
  <c r="DN7" i="160" s="1"/>
  <c r="DQ7" i="160" s="1"/>
  <c r="DM6" i="160"/>
  <c r="DN6" i="160" s="1"/>
  <c r="DQ6" i="160" s="1"/>
  <c r="CX6" i="160"/>
  <c r="DH7" i="160"/>
  <c r="DI7" i="160" s="1"/>
  <c r="DL7" i="160" s="1"/>
  <c r="CU31" i="160"/>
  <c r="CU8" i="160"/>
  <c r="CU32" i="160"/>
  <c r="CU7" i="131"/>
  <c r="M7" i="177"/>
  <c r="AC25" i="129"/>
  <c r="F7" i="177"/>
  <c r="AD24" i="129"/>
  <c r="D7" i="177"/>
  <c r="G7" i="177"/>
  <c r="AC24" i="129"/>
  <c r="C7" i="177"/>
  <c r="CS14" i="131"/>
  <c r="AD25" i="129"/>
  <c r="AE25" i="129" s="1"/>
  <c r="AJ12" i="129" s="1"/>
  <c r="AJ23" i="129" s="1"/>
  <c r="CO14" i="131"/>
  <c r="AD26" i="129"/>
  <c r="M27" i="129"/>
  <c r="AE17" i="129"/>
  <c r="AE20" i="129"/>
  <c r="AE11" i="129"/>
  <c r="AE14" i="129"/>
  <c r="BE80" i="160"/>
  <c r="AS80" i="160"/>
  <c r="BN80" i="160"/>
  <c r="AG80" i="160"/>
  <c r="CM80" i="160"/>
  <c r="BZ80" i="160"/>
  <c r="BB80" i="160"/>
  <c r="AP80" i="160"/>
  <c r="CL14" i="131"/>
  <c r="BQ80" i="160"/>
  <c r="CC80" i="160"/>
  <c r="I80" i="160"/>
  <c r="AD80" i="160"/>
  <c r="U80" i="160"/>
  <c r="R80" i="160"/>
  <c r="D27" i="129"/>
  <c r="CK80" i="160"/>
  <c r="BW14" i="131"/>
  <c r="BU80" i="160"/>
  <c r="BK14" i="131"/>
  <c r="BI80" i="160"/>
  <c r="CI14" i="131"/>
  <c r="CG80" i="160"/>
  <c r="AM14" i="131"/>
  <c r="AK80" i="160"/>
  <c r="AA14" i="131"/>
  <c r="Y80" i="160"/>
  <c r="G27" i="129"/>
  <c r="C27" i="129"/>
  <c r="AY14" i="131"/>
  <c r="AW80" i="160"/>
  <c r="F27" i="129"/>
  <c r="O14" i="131"/>
  <c r="M80" i="160"/>
  <c r="G5" i="129"/>
  <c r="CX7" i="160" l="1"/>
  <c r="DA21" i="160" s="1"/>
  <c r="CZ21" i="160" s="1"/>
  <c r="DC21" i="160" s="1"/>
  <c r="DD21" i="160" s="1"/>
  <c r="AE24" i="129"/>
  <c r="AI12" i="129" s="1"/>
  <c r="AI23" i="129" s="1"/>
  <c r="CY25" i="131"/>
  <c r="DA25" i="131" s="1"/>
  <c r="H7" i="177"/>
  <c r="L7" i="177"/>
  <c r="E27" i="129"/>
  <c r="E7" i="177"/>
  <c r="H5" i="129"/>
  <c r="M5" i="129"/>
  <c r="CX25" i="131"/>
  <c r="CZ25" i="131" s="1"/>
  <c r="AC26" i="129"/>
  <c r="AE26" i="129" s="1"/>
  <c r="AY80" i="160"/>
  <c r="AM80" i="160"/>
  <c r="BK80" i="160"/>
  <c r="CI80" i="160"/>
  <c r="BW80" i="160"/>
  <c r="O80" i="160"/>
  <c r="AA80" i="160"/>
  <c r="CU14" i="131"/>
  <c r="H27" i="129"/>
  <c r="L27" i="129"/>
  <c r="CT80" i="160"/>
  <c r="DA11" i="160" l="1"/>
  <c r="DB11" i="160" s="1"/>
  <c r="DA26" i="160"/>
  <c r="DB26" i="160" s="1"/>
  <c r="DA10" i="160"/>
  <c r="DB10" i="160" s="1"/>
  <c r="DA7" i="160"/>
  <c r="DB7" i="160" s="1"/>
  <c r="DA31" i="160"/>
  <c r="DB31" i="160" s="1"/>
  <c r="DA47" i="160"/>
  <c r="CZ47" i="160" s="1"/>
  <c r="DC47" i="160" s="1"/>
  <c r="DD47" i="160" s="1"/>
  <c r="CZ11" i="160"/>
  <c r="DC11" i="160" s="1"/>
  <c r="DD11" i="160" s="1"/>
  <c r="DE11" i="160" s="1"/>
  <c r="DA9" i="160"/>
  <c r="DB9" i="160" s="1"/>
  <c r="CZ31" i="160"/>
  <c r="DC31" i="160" s="1"/>
  <c r="DD31" i="160" s="1"/>
  <c r="DA25" i="160"/>
  <c r="DB25" i="160" s="1"/>
  <c r="DB21" i="160"/>
  <c r="DA42" i="160"/>
  <c r="DB42" i="160" s="1"/>
  <c r="DA20" i="160"/>
  <c r="CZ20" i="160" s="1"/>
  <c r="DC20" i="160" s="1"/>
  <c r="DD20" i="160" s="1"/>
  <c r="DA41" i="160"/>
  <c r="CZ41" i="160" s="1"/>
  <c r="DC41" i="160" s="1"/>
  <c r="DD41" i="160" s="1"/>
  <c r="DA37" i="160"/>
  <c r="CZ37" i="160" s="1"/>
  <c r="DC37" i="160" s="1"/>
  <c r="DD37" i="160" s="1"/>
  <c r="DA15" i="160"/>
  <c r="CZ15" i="160" s="1"/>
  <c r="DC15" i="160" s="1"/>
  <c r="DD15" i="160" s="1"/>
  <c r="DA36" i="160"/>
  <c r="CZ36" i="160" s="1"/>
  <c r="DC36" i="160" s="1"/>
  <c r="DD36" i="160" s="1"/>
  <c r="DA46" i="160"/>
  <c r="DA19" i="160"/>
  <c r="DB19" i="160" s="1"/>
  <c r="DA43" i="160"/>
  <c r="DB43" i="160" s="1"/>
  <c r="DA6" i="160"/>
  <c r="CZ6" i="160" s="1"/>
  <c r="DC6" i="160" s="1"/>
  <c r="DD6" i="160" s="1"/>
  <c r="DA14" i="160"/>
  <c r="DB14" i="160" s="1"/>
  <c r="DA24" i="160"/>
  <c r="DB24" i="160" s="1"/>
  <c r="DA45" i="160"/>
  <c r="CZ45" i="160" s="1"/>
  <c r="DC45" i="160" s="1"/>
  <c r="DD45" i="160" s="1"/>
  <c r="DA30" i="160"/>
  <c r="DA40" i="160"/>
  <c r="CZ40" i="160" s="1"/>
  <c r="DC40" i="160" s="1"/>
  <c r="DD40" i="160" s="1"/>
  <c r="DA34" i="160"/>
  <c r="CZ34" i="160" s="1"/>
  <c r="DC34" i="160" s="1"/>
  <c r="DD34" i="160" s="1"/>
  <c r="DA35" i="160"/>
  <c r="DB35" i="160" s="1"/>
  <c r="DA33" i="160"/>
  <c r="DA32" i="160"/>
  <c r="DA44" i="160"/>
  <c r="DA8" i="160"/>
  <c r="DB8" i="160" s="1"/>
  <c r="DA22" i="160"/>
  <c r="DB22" i="160" s="1"/>
  <c r="DA13" i="160"/>
  <c r="DB13" i="160" s="1"/>
  <c r="DA17" i="160"/>
  <c r="CZ17" i="160" s="1"/>
  <c r="DC17" i="160" s="1"/>
  <c r="DD17" i="160" s="1"/>
  <c r="CZ43" i="160"/>
  <c r="DC43" i="160" s="1"/>
  <c r="DD43" i="160" s="1"/>
  <c r="DA23" i="160"/>
  <c r="CZ23" i="160" s="1"/>
  <c r="DC23" i="160" s="1"/>
  <c r="DD23" i="160" s="1"/>
  <c r="DA28" i="160"/>
  <c r="DA12" i="160"/>
  <c r="DB12" i="160" s="1"/>
  <c r="DA29" i="160"/>
  <c r="CZ29" i="160" s="1"/>
  <c r="DC29" i="160" s="1"/>
  <c r="DD29" i="160" s="1"/>
  <c r="DA39" i="160"/>
  <c r="DA16" i="160"/>
  <c r="DA38" i="160"/>
  <c r="CZ38" i="160" s="1"/>
  <c r="DC38" i="160" s="1"/>
  <c r="DD38" i="160" s="1"/>
  <c r="DA48" i="160"/>
  <c r="DA27" i="160"/>
  <c r="DA18" i="160"/>
  <c r="DB20" i="160"/>
  <c r="DE20" i="160" s="1"/>
  <c r="DB40" i="160"/>
  <c r="DE40" i="160" s="1"/>
  <c r="CZ25" i="160"/>
  <c r="DC25" i="160" s="1"/>
  <c r="DD25" i="160" s="1"/>
  <c r="DE25" i="160" s="1"/>
  <c r="DB47" i="160"/>
  <c r="DE47" i="160" s="1"/>
  <c r="CZ13" i="160"/>
  <c r="DC13" i="160" s="1"/>
  <c r="DD13" i="160" s="1"/>
  <c r="DE13" i="160" s="1"/>
  <c r="CZ14" i="160"/>
  <c r="DC14" i="160" s="1"/>
  <c r="DD14" i="160" s="1"/>
  <c r="DE14" i="160" s="1"/>
  <c r="DB36" i="160"/>
  <c r="DE36" i="160" s="1"/>
  <c r="DB37" i="160"/>
  <c r="DE37" i="160" s="1"/>
  <c r="CZ6" i="131"/>
  <c r="DA6" i="131" s="1"/>
  <c r="N7" i="177"/>
  <c r="DE21" i="160"/>
  <c r="DE31" i="160"/>
  <c r="N27" i="129"/>
  <c r="CZ12" i="131"/>
  <c r="DA12" i="131" s="1"/>
  <c r="CZ8" i="131"/>
  <c r="DA8" i="131" s="1"/>
  <c r="CZ11" i="131"/>
  <c r="DA11" i="131" s="1"/>
  <c r="CZ7" i="131"/>
  <c r="DA7" i="131" s="1"/>
  <c r="CZ13" i="131"/>
  <c r="DA13" i="131" s="1"/>
  <c r="CZ9" i="131"/>
  <c r="DA9" i="131" s="1"/>
  <c r="CZ10" i="131"/>
  <c r="DA10" i="131" s="1"/>
  <c r="N5" i="129"/>
  <c r="AD8" i="129"/>
  <c r="CN80" i="160"/>
  <c r="DB45" i="160" l="1"/>
  <c r="DE45" i="160" s="1"/>
  <c r="CZ8" i="160"/>
  <c r="DC8" i="160" s="1"/>
  <c r="DD8" i="160" s="1"/>
  <c r="DE8" i="160" s="1"/>
  <c r="CZ9" i="160"/>
  <c r="DC9" i="160" s="1"/>
  <c r="DD9" i="160" s="1"/>
  <c r="DE9" i="160" s="1"/>
  <c r="CZ24" i="160"/>
  <c r="DC24" i="160" s="1"/>
  <c r="DD24" i="160" s="1"/>
  <c r="DE24" i="160" s="1"/>
  <c r="CZ10" i="160"/>
  <c r="DC10" i="160" s="1"/>
  <c r="DD10" i="160" s="1"/>
  <c r="DE10" i="160" s="1"/>
  <c r="CZ26" i="160"/>
  <c r="DC26" i="160" s="1"/>
  <c r="DD26" i="160" s="1"/>
  <c r="DE26" i="160" s="1"/>
  <c r="DB34" i="160"/>
  <c r="DE34" i="160" s="1"/>
  <c r="DB17" i="160"/>
  <c r="DE17" i="160" s="1"/>
  <c r="DB15" i="160"/>
  <c r="DE15" i="160" s="1"/>
  <c r="CZ19" i="160"/>
  <c r="DC19" i="160" s="1"/>
  <c r="DD19" i="160" s="1"/>
  <c r="DE19" i="160" s="1"/>
  <c r="CZ7" i="160"/>
  <c r="DC7" i="160" s="1"/>
  <c r="DD7" i="160" s="1"/>
  <c r="DE7" i="160" s="1"/>
  <c r="CZ42" i="160"/>
  <c r="DC42" i="160" s="1"/>
  <c r="DD42" i="160" s="1"/>
  <c r="DE42" i="160" s="1"/>
  <c r="DB41" i="160"/>
  <c r="DE41" i="160" s="1"/>
  <c r="DE43" i="160"/>
  <c r="CZ46" i="160"/>
  <c r="DC46" i="160" s="1"/>
  <c r="DD46" i="160" s="1"/>
  <c r="DB46" i="160"/>
  <c r="DB29" i="160"/>
  <c r="DE29" i="160" s="1"/>
  <c r="DB6" i="160"/>
  <c r="DE6" i="160" s="1"/>
  <c r="CZ35" i="160"/>
  <c r="DC35" i="160" s="1"/>
  <c r="DD35" i="160" s="1"/>
  <c r="DE35" i="160" s="1"/>
  <c r="CZ22" i="160"/>
  <c r="DC22" i="160" s="1"/>
  <c r="DD22" i="160" s="1"/>
  <c r="DE22" i="160" s="1"/>
  <c r="DB38" i="160"/>
  <c r="DE38" i="160" s="1"/>
  <c r="DB23" i="160"/>
  <c r="DE23" i="160" s="1"/>
  <c r="DB30" i="160"/>
  <c r="CZ30" i="160"/>
  <c r="DC30" i="160" s="1"/>
  <c r="DD30" i="160" s="1"/>
  <c r="CZ32" i="160"/>
  <c r="DC32" i="160" s="1"/>
  <c r="DD32" i="160" s="1"/>
  <c r="DB32" i="160"/>
  <c r="DB44" i="160"/>
  <c r="CZ44" i="160"/>
  <c r="DC44" i="160" s="1"/>
  <c r="DD44" i="160" s="1"/>
  <c r="DB33" i="160"/>
  <c r="CZ33" i="160"/>
  <c r="DC33" i="160" s="1"/>
  <c r="DD33" i="160" s="1"/>
  <c r="DB28" i="160"/>
  <c r="CZ28" i="160"/>
  <c r="DC28" i="160" s="1"/>
  <c r="DD28" i="160" s="1"/>
  <c r="CZ12" i="160"/>
  <c r="DC12" i="160" s="1"/>
  <c r="DD12" i="160" s="1"/>
  <c r="DE12" i="160" s="1"/>
  <c r="DB16" i="160"/>
  <c r="CZ16" i="160"/>
  <c r="DC16" i="160" s="1"/>
  <c r="DD16" i="160" s="1"/>
  <c r="CZ39" i="160"/>
  <c r="DC39" i="160" s="1"/>
  <c r="DD39" i="160" s="1"/>
  <c r="DB39" i="160"/>
  <c r="DB18" i="160"/>
  <c r="CZ18" i="160"/>
  <c r="DC18" i="160" s="1"/>
  <c r="DD18" i="160" s="1"/>
  <c r="CZ27" i="160"/>
  <c r="DC27" i="160" s="1"/>
  <c r="DD27" i="160" s="1"/>
  <c r="DB27" i="160"/>
  <c r="CZ48" i="160"/>
  <c r="DC48" i="160" s="1"/>
  <c r="DD48" i="160" s="1"/>
  <c r="DB48" i="160"/>
  <c r="Y27" i="129"/>
  <c r="AE8" i="129"/>
  <c r="Y5" i="129"/>
  <c r="CO80" i="160"/>
  <c r="F14" i="131"/>
  <c r="CT13" i="131"/>
  <c r="CN13" i="131"/>
  <c r="CK13" i="131"/>
  <c r="CJ13" i="131"/>
  <c r="F13" i="131"/>
  <c r="CT12" i="131"/>
  <c r="CU12" i="131" s="1"/>
  <c r="CN12" i="131"/>
  <c r="CO12" i="131" s="1"/>
  <c r="CY23" i="131" s="1"/>
  <c r="DA23" i="131" s="1"/>
  <c r="CK12" i="131"/>
  <c r="CJ12" i="131"/>
  <c r="F12" i="131"/>
  <c r="CU11" i="131"/>
  <c r="CN11" i="131"/>
  <c r="CK11" i="131"/>
  <c r="CJ11" i="131"/>
  <c r="F11" i="131"/>
  <c r="CT10" i="131"/>
  <c r="CU10" i="131" s="1"/>
  <c r="CN10" i="131"/>
  <c r="CO10" i="131" s="1"/>
  <c r="CY21" i="131" s="1"/>
  <c r="DA21" i="131" s="1"/>
  <c r="CK10" i="131"/>
  <c r="CJ10" i="131"/>
  <c r="F10" i="131"/>
  <c r="CT9" i="131"/>
  <c r="CU9" i="131" s="1"/>
  <c r="CN9" i="131"/>
  <c r="CO9" i="131" s="1"/>
  <c r="CY20" i="131" s="1"/>
  <c r="DA20" i="131" s="1"/>
  <c r="CK9" i="131"/>
  <c r="CJ9" i="131"/>
  <c r="F9" i="131"/>
  <c r="CT8" i="131"/>
  <c r="CN8" i="131"/>
  <c r="CO8" i="131" s="1"/>
  <c r="CY19" i="131" s="1"/>
  <c r="DA19" i="131" s="1"/>
  <c r="CK8" i="131"/>
  <c r="CJ8" i="131"/>
  <c r="F8" i="131"/>
  <c r="CN7" i="131"/>
  <c r="CO7" i="131" s="1"/>
  <c r="CY18" i="131" s="1"/>
  <c r="DA18" i="131" s="1"/>
  <c r="CK7" i="131"/>
  <c r="CJ7" i="131"/>
  <c r="F7" i="131"/>
  <c r="CU6" i="131"/>
  <c r="CN6" i="131"/>
  <c r="CK6" i="131"/>
  <c r="CJ6" i="131"/>
  <c r="N25" i="129"/>
  <c r="Y25" i="129" s="1"/>
  <c r="N24" i="129"/>
  <c r="Y24" i="129" s="1"/>
  <c r="N23" i="129"/>
  <c r="Y23" i="129" s="1"/>
  <c r="N22" i="129"/>
  <c r="Y22" i="129" s="1"/>
  <c r="N21" i="129"/>
  <c r="Y21" i="129" s="1"/>
  <c r="N20" i="129"/>
  <c r="Y20" i="129" s="1"/>
  <c r="N19" i="129"/>
  <c r="Y19" i="129" s="1"/>
  <c r="N18" i="129"/>
  <c r="Y18" i="129" s="1"/>
  <c r="N17" i="129"/>
  <c r="Y17" i="129" s="1"/>
  <c r="N16" i="129"/>
  <c r="Y16" i="129" s="1"/>
  <c r="N15" i="129"/>
  <c r="Y15" i="129" s="1"/>
  <c r="N14" i="129"/>
  <c r="Y14" i="129" s="1"/>
  <c r="N13" i="129"/>
  <c r="Y13" i="129" s="1"/>
  <c r="N12" i="129"/>
  <c r="Y12" i="129" s="1"/>
  <c r="N11" i="129"/>
  <c r="Y11" i="129" s="1"/>
  <c r="N10" i="129"/>
  <c r="Y10" i="129" s="1"/>
  <c r="N8" i="129"/>
  <c r="Y8" i="129" s="1"/>
  <c r="N7" i="129"/>
  <c r="Y7" i="129" s="1"/>
  <c r="N6" i="129"/>
  <c r="Y6" i="129" s="1"/>
  <c r="DE46" i="160" l="1"/>
  <c r="DE30" i="160"/>
  <c r="DE44" i="160"/>
  <c r="DE33" i="160"/>
  <c r="DE32" i="160"/>
  <c r="DE39" i="160"/>
  <c r="DE48" i="160"/>
  <c r="DE28" i="160"/>
  <c r="DE27" i="160"/>
  <c r="DE16" i="160"/>
  <c r="DE18" i="160"/>
  <c r="CO11" i="131"/>
  <c r="CO13" i="131"/>
  <c r="CU13" i="131"/>
  <c r="CO6" i="131"/>
  <c r="CY17" i="131" s="1"/>
  <c r="DA17" i="131" s="1"/>
  <c r="CU8" i="131"/>
  <c r="CX8" i="131" s="1"/>
  <c r="CX13" i="131"/>
  <c r="CL8" i="131"/>
  <c r="CX19" i="131" s="1"/>
  <c r="CZ19" i="131" s="1"/>
  <c r="F80" i="160"/>
  <c r="CL9" i="131"/>
  <c r="CX20" i="131" s="1"/>
  <c r="CZ20" i="131" s="1"/>
  <c r="EC18" i="160"/>
  <c r="ED18" i="160" s="1"/>
  <c r="EG18" i="160" s="1"/>
  <c r="EC10" i="160"/>
  <c r="ED10" i="160" s="1"/>
  <c r="EG10" i="160" s="1"/>
  <c r="EC29" i="160"/>
  <c r="ED29" i="160" s="1"/>
  <c r="EG29" i="160" s="1"/>
  <c r="EC21" i="160"/>
  <c r="ED21" i="160" s="1"/>
  <c r="EG21" i="160" s="1"/>
  <c r="EC38" i="160"/>
  <c r="ED38" i="160" s="1"/>
  <c r="EG38" i="160" s="1"/>
  <c r="EC48" i="160"/>
  <c r="ED48" i="160" s="1"/>
  <c r="EG48" i="160" s="1"/>
  <c r="EC17" i="160"/>
  <c r="ED17" i="160" s="1"/>
  <c r="EG17" i="160" s="1"/>
  <c r="EC9" i="160"/>
  <c r="ED9" i="160" s="1"/>
  <c r="EG9" i="160" s="1"/>
  <c r="EC28" i="160"/>
  <c r="ED28" i="160" s="1"/>
  <c r="EG28" i="160" s="1"/>
  <c r="EC20" i="160"/>
  <c r="ED20" i="160" s="1"/>
  <c r="EG20" i="160" s="1"/>
  <c r="EC37" i="160"/>
  <c r="ED37" i="160" s="1"/>
  <c r="EG37" i="160" s="1"/>
  <c r="EC47" i="160"/>
  <c r="ED47" i="160" s="1"/>
  <c r="EG47" i="160" s="1"/>
  <c r="EC11" i="160"/>
  <c r="ED11" i="160" s="1"/>
  <c r="EG11" i="160" s="1"/>
  <c r="EC16" i="160"/>
  <c r="ED16" i="160" s="1"/>
  <c r="EG16" i="160" s="1"/>
  <c r="EC8" i="160"/>
  <c r="ED8" i="160" s="1"/>
  <c r="EG8" i="160" s="1"/>
  <c r="EC27" i="160"/>
  <c r="ED27" i="160" s="1"/>
  <c r="EG27" i="160" s="1"/>
  <c r="EC44" i="160"/>
  <c r="ED44" i="160" s="1"/>
  <c r="EG44" i="160" s="1"/>
  <c r="EC36" i="160"/>
  <c r="ED36" i="160" s="1"/>
  <c r="EG36" i="160" s="1"/>
  <c r="EC46" i="160"/>
  <c r="ED46" i="160" s="1"/>
  <c r="EG46" i="160" s="1"/>
  <c r="EC6" i="160"/>
  <c r="ED6" i="160" s="1"/>
  <c r="EG6" i="160" s="1"/>
  <c r="EC19" i="160"/>
  <c r="ED19" i="160" s="1"/>
  <c r="EG19" i="160" s="1"/>
  <c r="EC22" i="160"/>
  <c r="ED22" i="160" s="1"/>
  <c r="EG22" i="160" s="1"/>
  <c r="EC15" i="160"/>
  <c r="ED15" i="160" s="1"/>
  <c r="EG15" i="160" s="1"/>
  <c r="EC7" i="160"/>
  <c r="ED7" i="160" s="1"/>
  <c r="EG7" i="160" s="1"/>
  <c r="EC26" i="160"/>
  <c r="ED26" i="160" s="1"/>
  <c r="EG26" i="160" s="1"/>
  <c r="EC43" i="160"/>
  <c r="ED43" i="160" s="1"/>
  <c r="EG43" i="160" s="1"/>
  <c r="EC35" i="160"/>
  <c r="ED35" i="160" s="1"/>
  <c r="EG35" i="160" s="1"/>
  <c r="EC45" i="160"/>
  <c r="ED45" i="160" s="1"/>
  <c r="EG45" i="160" s="1"/>
  <c r="EC14" i="160"/>
  <c r="ED14" i="160" s="1"/>
  <c r="EG14" i="160" s="1"/>
  <c r="EC25" i="160"/>
  <c r="ED25" i="160" s="1"/>
  <c r="EG25" i="160" s="1"/>
  <c r="EC42" i="160"/>
  <c r="ED42" i="160" s="1"/>
  <c r="EG42" i="160" s="1"/>
  <c r="EC34" i="160"/>
  <c r="ED34" i="160" s="1"/>
  <c r="EG34" i="160" s="1"/>
  <c r="EC30" i="160"/>
  <c r="ED30" i="160" s="1"/>
  <c r="EG30" i="160" s="1"/>
  <c r="EC13" i="160"/>
  <c r="ED13" i="160" s="1"/>
  <c r="EG13" i="160" s="1"/>
  <c r="EC32" i="160"/>
  <c r="ED32" i="160" s="1"/>
  <c r="EG32" i="160" s="1"/>
  <c r="EC24" i="160"/>
  <c r="ED24" i="160" s="1"/>
  <c r="EG24" i="160" s="1"/>
  <c r="EC41" i="160"/>
  <c r="ED41" i="160" s="1"/>
  <c r="EG41" i="160" s="1"/>
  <c r="EC33" i="160"/>
  <c r="ED33" i="160" s="1"/>
  <c r="EG33" i="160" s="1"/>
  <c r="EC12" i="160"/>
  <c r="ED12" i="160" s="1"/>
  <c r="EG12" i="160" s="1"/>
  <c r="EC31" i="160"/>
  <c r="ED31" i="160" s="1"/>
  <c r="EG31" i="160" s="1"/>
  <c r="EC23" i="160"/>
  <c r="ED23" i="160" s="1"/>
  <c r="EG23" i="160" s="1"/>
  <c r="EC40" i="160"/>
  <c r="ED40" i="160" s="1"/>
  <c r="EG40" i="160" s="1"/>
  <c r="EC39" i="160"/>
  <c r="ED39" i="160" s="1"/>
  <c r="EG39" i="160" s="1"/>
  <c r="CL7" i="131"/>
  <c r="CX18" i="131" s="1"/>
  <c r="CZ18" i="131" s="1"/>
  <c r="CL6" i="131"/>
  <c r="CX17" i="131" s="1"/>
  <c r="CZ17" i="131" s="1"/>
  <c r="CL11" i="131"/>
  <c r="CL13" i="131"/>
  <c r="CL10" i="131"/>
  <c r="CX21" i="131" s="1"/>
  <c r="CZ21" i="131" s="1"/>
  <c r="CL12" i="131"/>
  <c r="CX23" i="131" s="1"/>
  <c r="CZ23" i="131" s="1"/>
  <c r="CX11" i="131" l="1"/>
  <c r="CY11" i="131" s="1"/>
  <c r="CX7" i="131"/>
  <c r="CY7" i="131" s="1"/>
  <c r="CY24" i="131"/>
  <c r="DA24" i="131" s="1"/>
  <c r="CY22" i="131"/>
  <c r="DA22" i="131" s="1"/>
  <c r="CX22" i="131"/>
  <c r="CZ22" i="131" s="1"/>
  <c r="CX10" i="131"/>
  <c r="CY10" i="131" s="1"/>
  <c r="CX6" i="131"/>
  <c r="CY6" i="131" s="1"/>
  <c r="CX24" i="131"/>
  <c r="CZ24" i="131" s="1"/>
  <c r="CX9" i="131"/>
  <c r="CW9" i="131" s="1"/>
  <c r="CX12" i="131"/>
  <c r="CW12" i="131" s="1"/>
  <c r="CW13" i="131"/>
  <c r="CY13" i="131"/>
  <c r="CW8" i="131"/>
  <c r="CY8" i="131"/>
  <c r="CJ80" i="160"/>
  <c r="CS80" i="160"/>
  <c r="CW10" i="131" l="1"/>
  <c r="CW11" i="131"/>
  <c r="CW7" i="131"/>
  <c r="CW6" i="131"/>
  <c r="CY9" i="131"/>
  <c r="CY12" i="131"/>
  <c r="CL80" i="160"/>
  <c r="DX6" i="160" l="1"/>
  <c r="DY6" i="160" s="1"/>
  <c r="EB6" i="160" s="1"/>
  <c r="DX8" i="160"/>
  <c r="DY8" i="160" s="1"/>
  <c r="EB8" i="160" s="1"/>
  <c r="DX11" i="160"/>
  <c r="DY11" i="160" s="1"/>
  <c r="EB11" i="160" s="1"/>
  <c r="DX47" i="160"/>
  <c r="DY47" i="160" s="1"/>
  <c r="EB47" i="160" s="1"/>
  <c r="DX38" i="160"/>
  <c r="DY38" i="160" s="1"/>
  <c r="EB38" i="160" s="1"/>
  <c r="DX41" i="160"/>
  <c r="DY41" i="160" s="1"/>
  <c r="EB41" i="160" s="1"/>
  <c r="DX33" i="160"/>
  <c r="DY33" i="160" s="1"/>
  <c r="EB33" i="160" s="1"/>
  <c r="DX12" i="160"/>
  <c r="DY12" i="160" s="1"/>
  <c r="EB12" i="160" s="1"/>
  <c r="DX28" i="160"/>
  <c r="DY28" i="160" s="1"/>
  <c r="EB28" i="160" s="1"/>
  <c r="DX14" i="160"/>
  <c r="DY14" i="160" s="1"/>
  <c r="EB14" i="160" s="1"/>
  <c r="DX43" i="160"/>
  <c r="DY43" i="160" s="1"/>
  <c r="EB43" i="160" s="1"/>
  <c r="DX10" i="160"/>
  <c r="DY10" i="160" s="1"/>
  <c r="EB10" i="160" s="1"/>
  <c r="DX48" i="160"/>
  <c r="DY48" i="160" s="1"/>
  <c r="EB48" i="160" s="1"/>
  <c r="DX7" i="160"/>
  <c r="DY7" i="160" s="1"/>
  <c r="EB7" i="160" s="1"/>
  <c r="DX44" i="160"/>
  <c r="DY44" i="160" s="1"/>
  <c r="EB44" i="160" s="1"/>
  <c r="DX22" i="160"/>
  <c r="DY22" i="160" s="1"/>
  <c r="EB22" i="160" s="1"/>
  <c r="DX23" i="160"/>
  <c r="DY23" i="160" s="1"/>
  <c r="EB23" i="160" s="1"/>
  <c r="DX17" i="160"/>
  <c r="DY17" i="160" s="1"/>
  <c r="EB17" i="160" s="1"/>
  <c r="DX46" i="160"/>
  <c r="DY46" i="160" s="1"/>
  <c r="EB46" i="160" s="1"/>
  <c r="DX16" i="160"/>
  <c r="DY16" i="160" s="1"/>
  <c r="EB16" i="160" s="1"/>
  <c r="DX42" i="160"/>
  <c r="DY42" i="160" s="1"/>
  <c r="EB42" i="160" s="1"/>
  <c r="DX31" i="160"/>
  <c r="DY31" i="160" s="1"/>
  <c r="EB31" i="160" s="1"/>
  <c r="DX36" i="160"/>
  <c r="DY36" i="160" s="1"/>
  <c r="EB36" i="160" s="1"/>
  <c r="DX21" i="160"/>
  <c r="DY21" i="160" s="1"/>
  <c r="EB21" i="160" s="1"/>
  <c r="DX19" i="160"/>
  <c r="DY19" i="160" s="1"/>
  <c r="EB19" i="160" s="1"/>
  <c r="DX32" i="160"/>
  <c r="DY32" i="160" s="1"/>
  <c r="EB32" i="160" s="1"/>
  <c r="DX25" i="160"/>
  <c r="DY25" i="160" s="1"/>
  <c r="EB25" i="160" s="1"/>
  <c r="DX34" i="160"/>
  <c r="DY34" i="160" s="1"/>
  <c r="EB34" i="160" s="1"/>
  <c r="DX29" i="160"/>
  <c r="DY29" i="160" s="1"/>
  <c r="EB29" i="160" s="1"/>
  <c r="DX15" i="160"/>
  <c r="DY15" i="160" s="1"/>
  <c r="EB15" i="160" s="1"/>
  <c r="DX37" i="160"/>
  <c r="DY37" i="160" s="1"/>
  <c r="EB37" i="160" s="1"/>
  <c r="DX27" i="160"/>
  <c r="DY27" i="160" s="1"/>
  <c r="EB27" i="160" s="1"/>
  <c r="DX18" i="160"/>
  <c r="DY18" i="160" s="1"/>
  <c r="EB18" i="160" s="1"/>
  <c r="DX35" i="160"/>
  <c r="DY35" i="160" s="1"/>
  <c r="EB35" i="160" s="1"/>
  <c r="DX39" i="160"/>
  <c r="DY39" i="160" s="1"/>
  <c r="EB39" i="160" s="1"/>
  <c r="DX30" i="160"/>
  <c r="DY30" i="160" s="1"/>
  <c r="EB30" i="160" s="1"/>
  <c r="DX40" i="160"/>
  <c r="DY40" i="160" s="1"/>
  <c r="EB40" i="160" s="1"/>
  <c r="DX24" i="160"/>
  <c r="DY24" i="160" s="1"/>
  <c r="EB24" i="160" s="1"/>
  <c r="DX20" i="160"/>
  <c r="DY20" i="160" s="1"/>
  <c r="EB20" i="160" s="1"/>
  <c r="DX26" i="160"/>
  <c r="DY26" i="160" s="1"/>
  <c r="EB26" i="160" s="1"/>
  <c r="DX13" i="160"/>
  <c r="DY13" i="160" s="1"/>
  <c r="EB13" i="160" s="1"/>
  <c r="DX9" i="160"/>
  <c r="DY9" i="160" s="1"/>
  <c r="EB9" i="160" s="1"/>
  <c r="DX45" i="160"/>
  <c r="DY45" i="160" s="1"/>
  <c r="EB45" i="160" s="1"/>
  <c r="CU80" i="160"/>
  <c r="DS6" i="160" l="1"/>
  <c r="DT6" i="160" s="1"/>
  <c r="DW6" i="160" s="1"/>
  <c r="DS37" i="160"/>
  <c r="DT37" i="160" s="1"/>
  <c r="DW37" i="160" s="1"/>
  <c r="DS29" i="160"/>
  <c r="DT29" i="160" s="1"/>
  <c r="DW29" i="160" s="1"/>
  <c r="DS15" i="160"/>
  <c r="DT15" i="160" s="1"/>
  <c r="DW15" i="160" s="1"/>
  <c r="DS25" i="160"/>
  <c r="DT25" i="160" s="1"/>
  <c r="DW25" i="160" s="1"/>
  <c r="DS32" i="160"/>
  <c r="DT32" i="160" s="1"/>
  <c r="DW32" i="160" s="1"/>
  <c r="DS48" i="160"/>
  <c r="DT48" i="160" s="1"/>
  <c r="DW48" i="160" s="1"/>
  <c r="DS8" i="160"/>
  <c r="DT8" i="160" s="1"/>
  <c r="DW8" i="160" s="1"/>
  <c r="DS43" i="160"/>
  <c r="DT43" i="160" s="1"/>
  <c r="DW43" i="160" s="1"/>
  <c r="DS16" i="160"/>
  <c r="DT16" i="160" s="1"/>
  <c r="DW16" i="160" s="1"/>
  <c r="DS27" i="160"/>
  <c r="DT27" i="160" s="1"/>
  <c r="DW27" i="160" s="1"/>
  <c r="DS44" i="160"/>
  <c r="DT44" i="160" s="1"/>
  <c r="DW44" i="160" s="1"/>
  <c r="DS42" i="160"/>
  <c r="DT42" i="160" s="1"/>
  <c r="DW42" i="160" s="1"/>
  <c r="DS7" i="160"/>
  <c r="DT7" i="160" s="1"/>
  <c r="DW7" i="160" s="1"/>
  <c r="DS28" i="160"/>
  <c r="DT28" i="160" s="1"/>
  <c r="DW28" i="160" s="1"/>
  <c r="DS20" i="160"/>
  <c r="DT20" i="160" s="1"/>
  <c r="DW20" i="160" s="1"/>
  <c r="DS22" i="160"/>
  <c r="DT22" i="160" s="1"/>
  <c r="DW22" i="160" s="1"/>
  <c r="DS17" i="160"/>
  <c r="DT17" i="160" s="1"/>
  <c r="DW17" i="160" s="1"/>
  <c r="DS33" i="160"/>
  <c r="DT33" i="160" s="1"/>
  <c r="DW33" i="160" s="1"/>
  <c r="DS41" i="160"/>
  <c r="DT41" i="160" s="1"/>
  <c r="DW41" i="160" s="1"/>
  <c r="DS38" i="160"/>
  <c r="DT38" i="160" s="1"/>
  <c r="DW38" i="160" s="1"/>
  <c r="DS21" i="160"/>
  <c r="DT21" i="160" s="1"/>
  <c r="DW21" i="160" s="1"/>
  <c r="DS39" i="160"/>
  <c r="DT39" i="160" s="1"/>
  <c r="DW39" i="160" s="1"/>
  <c r="DS35" i="160"/>
  <c r="DT35" i="160" s="1"/>
  <c r="DW35" i="160" s="1"/>
  <c r="DS45" i="160"/>
  <c r="DT45" i="160" s="1"/>
  <c r="DW45" i="160" s="1"/>
  <c r="DS47" i="160"/>
  <c r="DT47" i="160" s="1"/>
  <c r="DW47" i="160" s="1"/>
  <c r="DS13" i="160"/>
  <c r="DT13" i="160" s="1"/>
  <c r="DW13" i="160" s="1"/>
  <c r="DS36" i="160"/>
  <c r="DT36" i="160" s="1"/>
  <c r="DW36" i="160" s="1"/>
  <c r="DS23" i="160"/>
  <c r="DT23" i="160" s="1"/>
  <c r="DW23" i="160" s="1"/>
  <c r="DS34" i="160"/>
  <c r="DT34" i="160" s="1"/>
  <c r="DW34" i="160" s="1"/>
  <c r="DS30" i="160"/>
  <c r="DT30" i="160" s="1"/>
  <c r="DW30" i="160" s="1"/>
  <c r="DS24" i="160"/>
  <c r="DT24" i="160" s="1"/>
  <c r="DW24" i="160" s="1"/>
  <c r="DS19" i="160"/>
  <c r="DT19" i="160" s="1"/>
  <c r="DW19" i="160" s="1"/>
  <c r="DS31" i="160"/>
  <c r="DT31" i="160" s="1"/>
  <c r="DW31" i="160" s="1"/>
  <c r="DS26" i="160"/>
  <c r="DT26" i="160" s="1"/>
  <c r="DW26" i="160" s="1"/>
  <c r="DS46" i="160"/>
  <c r="DT46" i="160" s="1"/>
  <c r="DW46" i="160" s="1"/>
  <c r="DS40" i="160"/>
  <c r="DT40" i="160" s="1"/>
  <c r="DW40" i="160" s="1"/>
  <c r="DS12" i="160"/>
  <c r="DT12" i="160" s="1"/>
  <c r="DW12" i="160" s="1"/>
  <c r="DS10" i="160"/>
  <c r="DT10" i="160" s="1"/>
  <c r="DW10" i="160" s="1"/>
  <c r="DS18" i="160"/>
  <c r="DT18" i="160" s="1"/>
  <c r="DW18" i="160" s="1"/>
  <c r="DS14" i="160"/>
  <c r="DT14" i="160" s="1"/>
  <c r="DW14" i="160" s="1"/>
  <c r="DS9" i="160"/>
  <c r="DT9" i="160" s="1"/>
  <c r="DW9" i="160" s="1"/>
  <c r="DS11" i="160"/>
  <c r="DT11" i="160" s="1"/>
  <c r="DW11" i="160" s="1"/>
</calcChain>
</file>

<file path=xl/sharedStrings.xml><?xml version="1.0" encoding="utf-8"?>
<sst xmlns="http://schemas.openxmlformats.org/spreadsheetml/2006/main" count="2502" uniqueCount="303">
  <si>
    <t>広域連合全体</t>
  </si>
  <si>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</si>
  <si>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</si>
  <si>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</si>
  <si>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</si>
  <si>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</si>
  <si>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</si>
  <si>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</si>
  <si>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</si>
  <si>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</si>
  <si>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</si>
  <si>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</si>
  <si>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</si>
  <si>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</si>
  <si>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</si>
  <si>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</si>
  <si>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</si>
  <si>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</si>
  <si>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</si>
  <si>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</si>
  <si>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</si>
  <si>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</si>
  <si>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</si>
  <si>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</si>
  <si>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</si>
  <si>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</si>
  <si>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</si>
  <si>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</si>
  <si>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</si>
  <si>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</si>
  <si>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</si>
  <si>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</si>
  <si>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</si>
  <si>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</si>
  <si>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</si>
  <si>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</si>
  <si>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</si>
  <si>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</si>
  <si>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</si>
  <si>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</si>
  <si>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</si>
  <si>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</si>
  <si>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</si>
  <si>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</si>
  <si>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</si>
  <si>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</si>
  <si>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</si>
  <si>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</si>
  <si>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</si>
  <si>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</si>
  <si>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</si>
  <si>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</si>
  <si>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</si>
  <si>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</si>
  <si>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</si>
  <si>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</si>
  <si>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</si>
  <si>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</si>
  <si>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</si>
  <si>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</si>
  <si>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</si>
  <si>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</si>
  <si>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</si>
  <si>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</si>
  <si>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</si>
  <si>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</si>
  <si>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</si>
  <si>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</si>
  <si>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</si>
  <si>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</si>
  <si>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</si>
  <si>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</si>
  <si>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</si>
  <si>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対象者数(人)</t>
    <rPh sb="0" eb="3">
      <t>タイショウシャ</t>
    </rPh>
    <rPh sb="3" eb="4">
      <t>スウ</t>
    </rPh>
    <phoneticPr fontId="3"/>
  </si>
  <si>
    <t>合計</t>
    <rPh sb="0" eb="2">
      <t>ゴウケイ</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</si>
  <si>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</si>
  <si>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</si>
  <si>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</si>
  <si>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</si>
  <si>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</si>
  <si>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</si>
  <si>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</si>
  <si>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</si>
  <si>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</si>
  <si>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</si>
  <si>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</si>
  <si>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</si>
  <si>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</si>
  <si>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</si>
  <si>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</si>
  <si>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</si>
  <si>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</si>
  <si>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</si>
  <si>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</si>
  <si>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</si>
  <si>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</si>
  <si>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</si>
  <si>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</si>
  <si>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</si>
  <si>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</si>
  <si>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</si>
  <si>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</si>
  <si>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</si>
  <si>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</si>
  <si>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</si>
  <si>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</si>
  <si>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</si>
  <si>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</si>
  <si>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</si>
  <si>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</si>
  <si>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</si>
  <si>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</si>
  <si>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</si>
  <si>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地区</t>
    <rPh sb="0" eb="2">
      <t>チク</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</si>
  <si>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</si>
  <si>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</si>
  <si>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</si>
  <si>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</si>
  <si>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</si>
  <si>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</si>
  <si>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</si>
  <si>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</si>
  <si>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</si>
  <si>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</si>
  <si>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</si>
  <si>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</si>
  <si>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</si>
  <si>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</si>
  <si>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</si>
  <si>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</si>
  <si>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</si>
  <si>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</si>
  <si>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</si>
  <si>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</si>
  <si>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</si>
  <si>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</si>
  <si>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</si>
  <si>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</si>
  <si>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</si>
  <si>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</si>
  <si>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</si>
  <si>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</si>
  <si>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</si>
  <si>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114歳</t>
    <rPh sb="3" eb="4">
      <t>サイ</t>
    </rPh>
    <phoneticPr fontId="3"/>
  </si>
  <si>
    <t>豊能医療圏</t>
    <rPh sb="0" eb="1">
      <t>ユタカ</t>
    </rPh>
    <rPh sb="1" eb="2">
      <t>ノウ</t>
    </rPh>
    <rPh sb="2" eb="4">
      <t>イリョウ</t>
    </rPh>
    <rPh sb="3" eb="4">
      <t>ケン</t>
    </rPh>
    <phoneticPr fontId="30"/>
  </si>
  <si>
    <t>65歳～74歳</t>
    <rPh sb="2" eb="3">
      <t>サイ</t>
    </rPh>
    <rPh sb="6" eb="7">
      <t>サイ</t>
    </rPh>
    <phoneticPr fontId="3"/>
  </si>
  <si>
    <t>年齢別</t>
    <rPh sb="0" eb="2">
      <t>ネンレイ</t>
    </rPh>
    <rPh sb="2" eb="3">
      <t>ベツ</t>
    </rPh>
    <phoneticPr fontId="3"/>
  </si>
  <si>
    <t>【グラフ用】</t>
  </si>
  <si>
    <t>受診率(%)</t>
    <rPh sb="0" eb="2">
      <t>ジュシン</t>
    </rPh>
    <rPh sb="2" eb="3">
      <t>リツ</t>
    </rPh>
    <phoneticPr fontId="3"/>
  </si>
  <si>
    <t>以上</t>
    <rPh sb="0" eb="2">
      <t>イジョウ</t>
    </rPh>
    <phoneticPr fontId="5"/>
  </si>
  <si>
    <t>以下</t>
    <rPh sb="0" eb="2">
      <t>イカ</t>
    </rPh>
    <phoneticPr fontId="5"/>
  </si>
  <si>
    <t>未満</t>
    <rPh sb="0" eb="2">
      <t>ミマン</t>
    </rPh>
    <phoneticPr fontId="5"/>
  </si>
  <si>
    <t>【グラフ用】</t>
    <rPh sb="4" eb="5">
      <t>ヨウ</t>
    </rPh>
    <phoneticPr fontId="3"/>
  </si>
  <si>
    <t>医科健診受診者</t>
    <rPh sb="0" eb="4">
      <t>イカケンシン</t>
    </rPh>
    <rPh sb="4" eb="7">
      <t>ジュシンシャ</t>
    </rPh>
    <phoneticPr fontId="3"/>
  </si>
  <si>
    <t>豊能医療圏</t>
    <rPh sb="0" eb="1">
      <t>ユタカ</t>
    </rPh>
    <rPh sb="1" eb="2">
      <t>ノウ</t>
    </rPh>
    <rPh sb="2" eb="5">
      <t>イリョウケン</t>
    </rPh>
    <phoneticPr fontId="3"/>
  </si>
  <si>
    <t>該当者数(人)</t>
    <rPh sb="0" eb="3">
      <t>ガイトウシャ</t>
    </rPh>
    <rPh sb="3" eb="4">
      <t>スウ</t>
    </rPh>
    <phoneticPr fontId="3"/>
  </si>
  <si>
    <t>医療機関受診状況</t>
    <rPh sb="0" eb="4">
      <t>イリョウキカン</t>
    </rPh>
    <rPh sb="4" eb="8">
      <t>ジュシンジョウキョウ</t>
    </rPh>
    <phoneticPr fontId="3"/>
  </si>
  <si>
    <t>市区町村</t>
    <rPh sb="0" eb="4">
      <t>シクチョウソン</t>
    </rPh>
    <phoneticPr fontId="3"/>
  </si>
  <si>
    <t>自己負担割合1割</t>
    <rPh sb="0" eb="4">
      <t>ジコフタン</t>
    </rPh>
    <rPh sb="4" eb="6">
      <t>ワリアイ</t>
    </rPh>
    <rPh sb="7" eb="8">
      <t>ワリ</t>
    </rPh>
    <phoneticPr fontId="3"/>
  </si>
  <si>
    <t>自己負担割合3割</t>
    <rPh sb="0" eb="4">
      <t>ジコフタン</t>
    </rPh>
    <rPh sb="4" eb="6">
      <t>ワリアイ</t>
    </rPh>
    <rPh sb="7" eb="8">
      <t>ワリ</t>
    </rPh>
    <phoneticPr fontId="3"/>
  </si>
  <si>
    <t>自己負担割合1割</t>
    <rPh sb="0" eb="6">
      <t>ジコフタンワリアイ</t>
    </rPh>
    <rPh sb="7" eb="8">
      <t>ワリ</t>
    </rPh>
    <phoneticPr fontId="3"/>
  </si>
  <si>
    <t>自己負担割合3割</t>
    <rPh sb="0" eb="6">
      <t>ジコフタンワリアイ</t>
    </rPh>
    <rPh sb="7" eb="8">
      <t>ワリ</t>
    </rPh>
    <phoneticPr fontId="3"/>
  </si>
  <si>
    <t>全体</t>
    <phoneticPr fontId="3"/>
  </si>
  <si>
    <t>医科健診受診者</t>
    <rPh sb="0" eb="4">
      <t>イカケンシン</t>
    </rPh>
    <rPh sb="4" eb="7">
      <t>ジュシンシャ</t>
    </rPh>
    <phoneticPr fontId="3"/>
  </si>
  <si>
    <t>人間ドック受診者</t>
    <rPh sb="0" eb="2">
      <t>ニンゲン</t>
    </rPh>
    <rPh sb="5" eb="8">
      <t>ジュシンシャ</t>
    </rPh>
    <phoneticPr fontId="3"/>
  </si>
  <si>
    <t>医療機関受診者数(人)</t>
    <rPh sb="0" eb="4">
      <t>イリョウキカン</t>
    </rPh>
    <rPh sb="4" eb="7">
      <t>ジュシンシャ</t>
    </rPh>
    <rPh sb="7" eb="8">
      <t>スウ</t>
    </rPh>
    <phoneticPr fontId="3"/>
  </si>
  <si>
    <t>割合(%)
(該当者数に占める割合)</t>
    <rPh sb="7" eb="9">
      <t>ガイトウ</t>
    </rPh>
    <rPh sb="10" eb="11">
      <t>スウ</t>
    </rPh>
    <phoneticPr fontId="3"/>
  </si>
  <si>
    <t>生活習慣病患者数(人)</t>
    <rPh sb="0" eb="2">
      <t>セイカツ</t>
    </rPh>
    <rPh sb="2" eb="4">
      <t>シュウカン</t>
    </rPh>
    <rPh sb="4" eb="5">
      <t>ビョウ</t>
    </rPh>
    <rPh sb="5" eb="8">
      <t>カンジャスウ</t>
    </rPh>
    <phoneticPr fontId="3"/>
  </si>
  <si>
    <t>医療費(円)</t>
    <rPh sb="0" eb="3">
      <t>イリョウヒ</t>
    </rPh>
    <rPh sb="4" eb="5">
      <t>エン</t>
    </rPh>
    <phoneticPr fontId="3"/>
  </si>
  <si>
    <t>患者一人当たりの医療費(円)</t>
    <rPh sb="0" eb="2">
      <t>カンジャ</t>
    </rPh>
    <rPh sb="2" eb="5">
      <t>ヒトリア</t>
    </rPh>
    <rPh sb="8" eb="11">
      <t>イリョウヒ</t>
    </rPh>
    <rPh sb="12" eb="13">
      <t>エン</t>
    </rPh>
    <phoneticPr fontId="3"/>
  </si>
  <si>
    <t>医療機関受診者</t>
    <rPh sb="0" eb="4">
      <t>イリョウキカン</t>
    </rPh>
    <rPh sb="4" eb="7">
      <t>ジュシンシャ</t>
    </rPh>
    <phoneticPr fontId="3"/>
  </si>
  <si>
    <t>広域連合全体</t>
    <rPh sb="0" eb="6">
      <t>コウイキレンゴウゼンタイ</t>
    </rPh>
    <phoneticPr fontId="3"/>
  </si>
  <si>
    <t>三島医療圏</t>
  </si>
  <si>
    <t>北河内医療圏</t>
  </si>
  <si>
    <t>中河内医療圏</t>
  </si>
  <si>
    <t>南河内医療圏</t>
  </si>
  <si>
    <t>堺市医療圏</t>
  </si>
  <si>
    <t>泉州医療圏</t>
  </si>
  <si>
    <t>大阪市医療圏</t>
    <rPh sb="0" eb="2">
      <t>オオサカ</t>
    </rPh>
    <rPh sb="2" eb="3">
      <t>シ</t>
    </rPh>
    <phoneticPr fontId="3"/>
  </si>
  <si>
    <t>生活習慣病なし</t>
    <rPh sb="0" eb="5">
      <t>セイカツシュウカンビョウ</t>
    </rPh>
    <phoneticPr fontId="3"/>
  </si>
  <si>
    <t>人間ドック受診者(自己負担割合1割)</t>
    <rPh sb="0" eb="2">
      <t>ニンゲン</t>
    </rPh>
    <rPh sb="5" eb="8">
      <t>ジュシンシャ</t>
    </rPh>
    <rPh sb="9" eb="15">
      <t>ジコフタンワリアイ</t>
    </rPh>
    <rPh sb="16" eb="17">
      <t>ワリ</t>
    </rPh>
    <phoneticPr fontId="3"/>
  </si>
  <si>
    <t>人間ドック受診者(自己負担割合3割)</t>
    <rPh sb="0" eb="2">
      <t>ニンゲン</t>
    </rPh>
    <rPh sb="5" eb="8">
      <t>ジュシンシャ</t>
    </rPh>
    <rPh sb="9" eb="15">
      <t>ジコフタンワリアイ</t>
    </rPh>
    <rPh sb="16" eb="17">
      <t>ワリ</t>
    </rPh>
    <phoneticPr fontId="3"/>
  </si>
  <si>
    <t>【自己負担割合3割】</t>
    <phoneticPr fontId="3"/>
  </si>
  <si>
    <t>合計</t>
    <rPh sb="0" eb="2">
      <t>ゴウケイ</t>
    </rPh>
    <phoneticPr fontId="3"/>
  </si>
  <si>
    <t>　　　　　　中分類の「0402 糖尿病」「0403 脂質異常症」「0901 高血圧性疾患」「0902 虚血性心疾患」「0904 くも膜下出血」「0905 脳内出血」</t>
    <phoneticPr fontId="3"/>
  </si>
  <si>
    <t>　　　　　 「0906 脳梗塞」「0907 脳動脈硬化(症)」「0909 動脈硬化(症)」「1402 腎不全」としている。</t>
    <phoneticPr fontId="3"/>
  </si>
  <si>
    <t>【表作成用】</t>
    <rPh sb="1" eb="4">
      <t>ヒョウサクセイ</t>
    </rPh>
    <phoneticPr fontId="3"/>
  </si>
  <si>
    <t>全年齢</t>
    <rPh sb="0" eb="3">
      <t>ゼンネンレイ</t>
    </rPh>
    <phoneticPr fontId="3"/>
  </si>
  <si>
    <t>自己負担割合1割</t>
  </si>
  <si>
    <t>自己負担割合3割</t>
    <phoneticPr fontId="3"/>
  </si>
  <si>
    <t>自己負担割合3割</t>
  </si>
  <si>
    <t>【グラフラベル用】</t>
    <rPh sb="7" eb="8">
      <t>ヨウ</t>
    </rPh>
    <phoneticPr fontId="3"/>
  </si>
  <si>
    <t>65歳～74歳</t>
  </si>
  <si>
    <t>広域連合全体</t>
    <rPh sb="0" eb="6">
      <t>コウイキレンゴウゼンタイ</t>
    </rPh>
    <phoneticPr fontId="3"/>
  </si>
  <si>
    <t>生活習慣病…厚生労働省「特定健康診査等実施計画作成の手引き(第2版)」に記載された疾病中分類を生活習慣病の疾病項目としている。</t>
    <rPh sb="0" eb="2">
      <t>セイカツ</t>
    </rPh>
    <rPh sb="2" eb="4">
      <t>シュウカン</t>
    </rPh>
    <rPh sb="4" eb="5">
      <t>ビョウ</t>
    </rPh>
    <phoneticPr fontId="3"/>
  </si>
  <si>
    <t>【グラフラベル用】</t>
    <rPh sb="7" eb="8">
      <t>ヨウ</t>
    </rPh>
    <phoneticPr fontId="3"/>
  </si>
  <si>
    <t>人間ドック受診率</t>
  </si>
  <si>
    <t>　　【自己負担割合3割】</t>
    <phoneticPr fontId="3"/>
  </si>
  <si>
    <t>生活習慣病
医療費(円)</t>
    <rPh sb="0" eb="5">
      <t>セイカツシュウカンビョウ</t>
    </rPh>
    <rPh sb="6" eb="9">
      <t>イリョウヒ</t>
    </rPh>
    <rPh sb="10" eb="11">
      <t>エン</t>
    </rPh>
    <phoneticPr fontId="3"/>
  </si>
  <si>
    <t>自己負担割合区分</t>
    <phoneticPr fontId="3"/>
  </si>
  <si>
    <t>医科健診受診者</t>
    <phoneticPr fontId="3"/>
  </si>
  <si>
    <t>自己負担割合1割</t>
    <phoneticPr fontId="3"/>
  </si>
  <si>
    <t>自己負担割合3割</t>
    <phoneticPr fontId="3"/>
  </si>
  <si>
    <t>人間ドック受診者</t>
    <phoneticPr fontId="3"/>
  </si>
  <si>
    <t>医科健診未受診･人間ドック未受診者</t>
    <rPh sb="0" eb="2">
      <t>イカ</t>
    </rPh>
    <rPh sb="2" eb="4">
      <t>ケンシン</t>
    </rPh>
    <rPh sb="4" eb="5">
      <t>ミ</t>
    </rPh>
    <rPh sb="5" eb="7">
      <t>ジュシン</t>
    </rPh>
    <rPh sb="8" eb="10">
      <t>ニンゲン</t>
    </rPh>
    <rPh sb="13" eb="14">
      <t>ミ</t>
    </rPh>
    <rPh sb="14" eb="17">
      <t>ジュシンシャ</t>
    </rPh>
    <phoneticPr fontId="3"/>
  </si>
  <si>
    <t>医科健診未受診･
人間ドック未受診者</t>
    <phoneticPr fontId="3"/>
  </si>
  <si>
    <t>広域連合全体</t>
    <phoneticPr fontId="3"/>
  </si>
  <si>
    <t>人間ドック受診率(全体)</t>
    <rPh sb="0" eb="2">
      <t>ニンゲン</t>
    </rPh>
    <rPh sb="5" eb="8">
      <t>ジュシンリツ</t>
    </rPh>
    <rPh sb="9" eb="11">
      <t>ゼンタイ</t>
    </rPh>
    <phoneticPr fontId="3"/>
  </si>
  <si>
    <t>大阪市</t>
    <phoneticPr fontId="3"/>
  </si>
  <si>
    <t>人間ドック受診率(全体)</t>
    <rPh sb="0" eb="2">
      <t>ニンゲン</t>
    </rPh>
    <rPh sb="5" eb="8">
      <t>ジュシンリツ</t>
    </rPh>
    <rPh sb="9" eb="11">
      <t>ゼンタイ</t>
    </rPh>
    <phoneticPr fontId="3"/>
  </si>
  <si>
    <t>広域連合全体</t>
    <rPh sb="0" eb="6">
      <t>コウイキレンゴウゼンタイ</t>
    </rPh>
    <phoneticPr fontId="3"/>
  </si>
  <si>
    <t>不明</t>
    <rPh sb="0" eb="2">
      <t>フメイ</t>
    </rPh>
    <phoneticPr fontId="3"/>
  </si>
  <si>
    <t>不明</t>
    <rPh sb="0" eb="2">
      <t>フメイ</t>
    </rPh>
    <phoneticPr fontId="3"/>
  </si>
  <si>
    <t>不明</t>
    <rPh sb="0" eb="2">
      <t>フメイ</t>
    </rPh>
    <phoneticPr fontId="3"/>
  </si>
  <si>
    <t>115歳</t>
    <rPh sb="3" eb="4">
      <t>サイ</t>
    </rPh>
    <phoneticPr fontId="3"/>
  </si>
  <si>
    <t>116歳</t>
    <rPh sb="3" eb="4">
      <t>サイ</t>
    </rPh>
    <phoneticPr fontId="3"/>
  </si>
  <si>
    <t>生活習慣病なし</t>
    <rPh sb="0" eb="2">
      <t>セイカツ</t>
    </rPh>
    <rPh sb="2" eb="4">
      <t>シュウカン</t>
    </rPh>
    <rPh sb="4" eb="5">
      <t>ビョウ</t>
    </rPh>
    <phoneticPr fontId="3"/>
  </si>
  <si>
    <t>合計</t>
    <rPh sb="0" eb="2">
      <t>ゴウケイ</t>
    </rPh>
    <phoneticPr fontId="3"/>
  </si>
  <si>
    <t>生活習慣病あり</t>
    <rPh sb="0" eb="2">
      <t>セイカツ</t>
    </rPh>
    <rPh sb="2" eb="4">
      <t>シュウカン</t>
    </rPh>
    <rPh sb="4" eb="5">
      <t>ビョウ</t>
    </rPh>
    <phoneticPr fontId="3"/>
  </si>
  <si>
    <t>うち、生活習慣病あり</t>
    <phoneticPr fontId="3"/>
  </si>
  <si>
    <t>うち、生活習慣病あり</t>
    <rPh sb="3" eb="5">
      <t>セイカツ</t>
    </rPh>
    <rPh sb="5" eb="7">
      <t>シュウカン</t>
    </rPh>
    <rPh sb="7" eb="8">
      <t>ビョウ</t>
    </rPh>
    <phoneticPr fontId="3"/>
  </si>
  <si>
    <t>生活習慣病あり</t>
    <rPh sb="0" eb="5">
      <t>セイカツシュウカンビョウ</t>
    </rPh>
    <phoneticPr fontId="3"/>
  </si>
  <si>
    <t>うち、生活習慣病あり</t>
    <phoneticPr fontId="3"/>
  </si>
  <si>
    <t>医療機関未受診</t>
    <rPh sb="0" eb="4">
      <t>イリョウキカン</t>
    </rPh>
    <rPh sb="4" eb="7">
      <t>ミジュシン</t>
    </rPh>
    <phoneticPr fontId="3"/>
  </si>
  <si>
    <t>医療機関未受診</t>
    <phoneticPr fontId="3"/>
  </si>
  <si>
    <t>生活習慣病医療費(円)</t>
    <rPh sb="0" eb="5">
      <t>セイカツシュウカンビョウ</t>
    </rPh>
    <rPh sb="5" eb="8">
      <t>イリョウヒ</t>
    </rPh>
    <rPh sb="9" eb="10">
      <t>エン</t>
    </rPh>
    <phoneticPr fontId="3"/>
  </si>
  <si>
    <t>対象者数
(人)</t>
    <rPh sb="0" eb="3">
      <t>タイショウシャ</t>
    </rPh>
    <rPh sb="3" eb="4">
      <t>スウ</t>
    </rPh>
    <rPh sb="6" eb="7">
      <t>ニン</t>
    </rPh>
    <phoneticPr fontId="3"/>
  </si>
  <si>
    <t>受診者数
(人)</t>
    <rPh sb="0" eb="3">
      <t>ジュシンシャ</t>
    </rPh>
    <rPh sb="3" eb="4">
      <t>スウ</t>
    </rPh>
    <phoneticPr fontId="3"/>
  </si>
  <si>
    <t>受診率
(%)</t>
    <rPh sb="0" eb="2">
      <t>ジュシン</t>
    </rPh>
    <rPh sb="2" eb="3">
      <t>リツ</t>
    </rPh>
    <phoneticPr fontId="3"/>
  </si>
  <si>
    <t>医科健診未受診･人間ドック未受診者…医科健診未受診かつ人間ドック未受診の者。</t>
    <rPh sb="36" eb="37">
      <t>モノ</t>
    </rPh>
    <phoneticPr fontId="3"/>
  </si>
  <si>
    <t>生活習慣病あり…医療機関受診者のうち生活習慣病患者の者。</t>
    <rPh sb="0" eb="5">
      <t>セイカツシュウカンビョウ</t>
    </rPh>
    <rPh sb="8" eb="12">
      <t>イリョウキカン</t>
    </rPh>
    <rPh sb="12" eb="15">
      <t>ジュシンシャ</t>
    </rPh>
    <rPh sb="18" eb="23">
      <t>セイカツシュウカンビョウ</t>
    </rPh>
    <rPh sb="23" eb="25">
      <t>カンジャ</t>
    </rPh>
    <rPh sb="26" eb="27">
      <t>モノ</t>
    </rPh>
    <phoneticPr fontId="3"/>
  </si>
  <si>
    <t>生活習慣病なし…医療機関受診者のうち生活習慣病患者でない者。</t>
    <rPh sb="0" eb="5">
      <t>セイカツシュウカンビョウ</t>
    </rPh>
    <rPh sb="8" eb="12">
      <t>イリョウキカン</t>
    </rPh>
    <rPh sb="12" eb="15">
      <t>ジュシンシャ</t>
    </rPh>
    <rPh sb="18" eb="23">
      <t>セイカツシュウカンビョウ</t>
    </rPh>
    <rPh sb="23" eb="25">
      <t>カンジャ</t>
    </rPh>
    <rPh sb="28" eb="29">
      <t>モノ</t>
    </rPh>
    <phoneticPr fontId="3"/>
  </si>
  <si>
    <t>人間ドック受診率</t>
    <phoneticPr fontId="3"/>
  </si>
  <si>
    <t>　　【自己負担割合3割】</t>
    <phoneticPr fontId="3"/>
  </si>
  <si>
    <t>R3年度</t>
    <rPh sb="2" eb="4">
      <t>ネンド</t>
    </rPh>
    <phoneticPr fontId="3"/>
  </si>
  <si>
    <t>R2年度</t>
    <rPh sb="2" eb="4">
      <t>ネンド</t>
    </rPh>
    <phoneticPr fontId="3"/>
  </si>
  <si>
    <t>前年度との差分</t>
    <rPh sb="0" eb="3">
      <t>ゼンネンド</t>
    </rPh>
    <rPh sb="5" eb="7">
      <t>サブン</t>
    </rPh>
    <phoneticPr fontId="3"/>
  </si>
  <si>
    <t>前年度との差分(人間ドック受診率(全体))</t>
    <rPh sb="0" eb="3">
      <t>ゼンネンド</t>
    </rPh>
    <rPh sb="5" eb="7">
      <t>サブン</t>
    </rPh>
    <phoneticPr fontId="3"/>
  </si>
  <si>
    <t>前年度との差分(自己負担割合1割)</t>
    <rPh sb="0" eb="3">
      <t>ゼンネンド</t>
    </rPh>
    <rPh sb="5" eb="7">
      <t>サブン</t>
    </rPh>
    <phoneticPr fontId="3"/>
  </si>
  <si>
    <t>前年度との差分(自己負担割合3割)</t>
    <rPh sb="0" eb="3">
      <t>ゼンネンド</t>
    </rPh>
    <rPh sb="5" eb="7">
      <t>サブン</t>
    </rPh>
    <phoneticPr fontId="3"/>
  </si>
  <si>
    <t>-</t>
  </si>
  <si>
    <t>R2年度市区町村別数値</t>
  </si>
  <si>
    <t>R3年度</t>
    <rPh sb="2" eb="4">
      <t>ネンド</t>
    </rPh>
    <phoneticPr fontId="3"/>
  </si>
  <si>
    <t>R2年度</t>
    <rPh sb="2" eb="4">
      <t>ネンド</t>
    </rPh>
    <phoneticPr fontId="3"/>
  </si>
  <si>
    <t>前年度との差分</t>
    <rPh sb="0" eb="3">
      <t>ゼンネンド</t>
    </rPh>
    <rPh sb="5" eb="7">
      <t>サブン</t>
    </rPh>
    <phoneticPr fontId="3"/>
  </si>
  <si>
    <t>前年度との差分(生活習慣病あり)</t>
    <rPh sb="0" eb="3">
      <t>ゼンネンド</t>
    </rPh>
    <rPh sb="5" eb="7">
      <t>サブン</t>
    </rPh>
    <phoneticPr fontId="3"/>
  </si>
  <si>
    <t>前年度との差分(生活習慣病なし)</t>
    <rPh sb="0" eb="3">
      <t>ゼンネンド</t>
    </rPh>
    <rPh sb="5" eb="7">
      <t>サブン</t>
    </rPh>
    <phoneticPr fontId="3"/>
  </si>
  <si>
    <t>前年度との差分(医療機関未受診)</t>
    <rPh sb="0" eb="3">
      <t>ゼンネンド</t>
    </rPh>
    <rPh sb="5" eb="7">
      <t>サブン</t>
    </rPh>
    <phoneticPr fontId="3"/>
  </si>
  <si>
    <t>前年度との差分</t>
    <phoneticPr fontId="3"/>
  </si>
  <si>
    <t>性別</t>
    <rPh sb="0" eb="2">
      <t>セイベツ</t>
    </rPh>
    <phoneticPr fontId="3"/>
  </si>
  <si>
    <t>男性</t>
    <rPh sb="0" eb="2">
      <t>ダ</t>
    </rPh>
    <phoneticPr fontId="3"/>
  </si>
  <si>
    <t>女性</t>
    <rPh sb="0" eb="2">
      <t>ジ</t>
    </rPh>
    <phoneticPr fontId="3"/>
  </si>
  <si>
    <t>データ化範囲(分析対象)…FKAC522データ(人間ドックデータ)は令和3年度分。</t>
    <rPh sb="24" eb="26">
      <t>ニンゲン</t>
    </rPh>
    <rPh sb="34" eb="36">
      <t>レイワ</t>
    </rPh>
    <rPh sb="37" eb="40">
      <t>ネンドブン</t>
    </rPh>
    <phoneticPr fontId="3"/>
  </si>
  <si>
    <t>資格確認条件…令和4年3月31日時点。ただし、除外対象者は含まれない。</t>
    <rPh sb="4" eb="6">
      <t>ジョウケン</t>
    </rPh>
    <rPh sb="12" eb="13">
      <t>ガツ</t>
    </rPh>
    <rPh sb="15" eb="16">
      <t>ニチ</t>
    </rPh>
    <rPh sb="16" eb="18">
      <t>ジテン</t>
    </rPh>
    <rPh sb="23" eb="25">
      <t>ジョガイ</t>
    </rPh>
    <rPh sb="25" eb="28">
      <t>タイショウシャ</t>
    </rPh>
    <rPh sb="29" eb="30">
      <t>フク</t>
    </rPh>
    <phoneticPr fontId="3"/>
  </si>
  <si>
    <t>年齢基準日…令和4年3月31日時点。</t>
    <rPh sb="0" eb="2">
      <t>ネンレイ</t>
    </rPh>
    <rPh sb="2" eb="4">
      <t>キジュン</t>
    </rPh>
    <rPh sb="4" eb="5">
      <t>ビ</t>
    </rPh>
    <phoneticPr fontId="3"/>
  </si>
  <si>
    <t>分析対象者…令和4年3月31日時点で資格がある者を対象とする。</t>
    <rPh sb="0" eb="6">
      <t>ブンセキタイショウシャ･･･</t>
    </rPh>
    <phoneticPr fontId="3"/>
  </si>
  <si>
    <t>データ化範囲(分析対象)…入院(DPCを含む)、入院外、調剤の電子レセプト。対象診療年月は令和3年4月～令和4年3月診療分(12カ月分)。</t>
    <rPh sb="24" eb="26">
      <t>ニュウイン</t>
    </rPh>
    <rPh sb="26" eb="27">
      <t>ガイ</t>
    </rPh>
    <rPh sb="28" eb="30">
      <t>チョウザイ</t>
    </rPh>
    <rPh sb="31" eb="33">
      <t>デンシ</t>
    </rPh>
    <rPh sb="45" eb="47">
      <t>レイワ</t>
    </rPh>
    <rPh sb="52" eb="54">
      <t>レイワ</t>
    </rPh>
    <rPh sb="55" eb="56">
      <t>ネン</t>
    </rPh>
    <phoneticPr fontId="3"/>
  </si>
  <si>
    <t>データ化範囲(分析対象)…健康診査データは令和3年4月～令和4年3月健診分(12カ月分)。</t>
    <rPh sb="21" eb="23">
      <t>レイワ</t>
    </rPh>
    <phoneticPr fontId="3"/>
  </si>
  <si>
    <t>年齢</t>
    <rPh sb="0" eb="2">
      <t>ネンレイ</t>
    </rPh>
    <phoneticPr fontId="3"/>
  </si>
  <si>
    <t>男女計</t>
    <rPh sb="0" eb="3">
      <t>ダ</t>
    </rPh>
    <phoneticPr fontId="3"/>
  </si>
  <si>
    <t>人間ドック受診率</t>
    <rPh sb="0" eb="2">
      <t>ニンゲン</t>
    </rPh>
    <rPh sb="5" eb="7">
      <t>ジュシン</t>
    </rPh>
    <rPh sb="7" eb="8">
      <t>リツ</t>
    </rPh>
    <phoneticPr fontId="3"/>
  </si>
  <si>
    <t>広域連合全体(年齢別)</t>
    <rPh sb="0" eb="2">
      <t>コウイキ</t>
    </rPh>
    <rPh sb="2" eb="4">
      <t>レンゴウ</t>
    </rPh>
    <rPh sb="4" eb="6">
      <t>ゼンタイ</t>
    </rPh>
    <rPh sb="7" eb="9">
      <t>ネンレイ</t>
    </rPh>
    <rPh sb="9" eb="10">
      <t>ベツ</t>
    </rPh>
    <phoneticPr fontId="3"/>
  </si>
  <si>
    <t>広域連合全体(男女別)</t>
    <rPh sb="0" eb="2">
      <t>コウイキ</t>
    </rPh>
    <rPh sb="2" eb="4">
      <t>レンゴウ</t>
    </rPh>
    <rPh sb="4" eb="6">
      <t>ゼンタイ</t>
    </rPh>
    <rPh sb="6" eb="11">
      <t>ダ</t>
    </rPh>
    <phoneticPr fontId="3"/>
  </si>
  <si>
    <t>年齢別人間ドック受診率</t>
    <rPh sb="0" eb="3">
      <t>ネンレイベツ</t>
    </rPh>
    <rPh sb="3" eb="5">
      <t>ニンゲン</t>
    </rPh>
    <rPh sb="8" eb="10">
      <t>ジュシン</t>
    </rPh>
    <rPh sb="10" eb="11">
      <t>リツ</t>
    </rPh>
    <phoneticPr fontId="3"/>
  </si>
  <si>
    <t>広域連合全体</t>
    <rPh sb="0" eb="2">
      <t>コウイキ</t>
    </rPh>
    <rPh sb="2" eb="4">
      <t>レンゴウ</t>
    </rPh>
    <rPh sb="4" eb="6">
      <t>ゼンタイ</t>
    </rPh>
    <phoneticPr fontId="3"/>
  </si>
  <si>
    <t>自己負担割合別の人間ドック受診率</t>
    <rPh sb="0" eb="7">
      <t>ジコフタンワリアイベツ</t>
    </rPh>
    <rPh sb="8" eb="10">
      <t>ニンゲン</t>
    </rPh>
    <rPh sb="13" eb="15">
      <t>ジュシン</t>
    </rPh>
    <rPh sb="15" eb="16">
      <t>リツ</t>
    </rPh>
    <phoneticPr fontId="3"/>
  </si>
  <si>
    <t>地区別</t>
    <rPh sb="0" eb="2">
      <t>チク</t>
    </rPh>
    <rPh sb="2" eb="3">
      <t>ベツ</t>
    </rPh>
    <phoneticPr fontId="3"/>
  </si>
  <si>
    <t>人間ドック受診率(全体)</t>
    <rPh sb="0" eb="2">
      <t>ニンゲン</t>
    </rPh>
    <rPh sb="5" eb="7">
      <t>ジュシン</t>
    </rPh>
    <rPh sb="7" eb="8">
      <t>リツ</t>
    </rPh>
    <rPh sb="9" eb="11">
      <t>ゼンタイ</t>
    </rPh>
    <phoneticPr fontId="3"/>
  </si>
  <si>
    <t>地区別</t>
    <phoneticPr fontId="3"/>
  </si>
  <si>
    <t>【自己負担割合1割】</t>
    <rPh sb="1" eb="7">
      <t>ジコフタンワリアイ</t>
    </rPh>
    <rPh sb="8" eb="9">
      <t>ワリ</t>
    </rPh>
    <phoneticPr fontId="3"/>
  </si>
  <si>
    <t>【自己負担割合3割】</t>
    <rPh sb="1" eb="7">
      <t>ジコフタンワリアイ</t>
    </rPh>
    <rPh sb="8" eb="9">
      <t>ワリ</t>
    </rPh>
    <phoneticPr fontId="3"/>
  </si>
  <si>
    <t>市区町村別</t>
    <rPh sb="0" eb="4">
      <t>シクチョウソン</t>
    </rPh>
    <rPh sb="4" eb="5">
      <t>ベツ</t>
    </rPh>
    <phoneticPr fontId="3"/>
  </si>
  <si>
    <t>市町村別</t>
    <rPh sb="3" eb="4">
      <t>ベツ</t>
    </rPh>
    <phoneticPr fontId="3"/>
  </si>
  <si>
    <t>【自己負担割合1割】</t>
    <phoneticPr fontId="3"/>
  </si>
  <si>
    <t>前年度との差分(人間ドック受診率(全体))</t>
    <rPh sb="0" eb="3">
      <t>ゼンネンド</t>
    </rPh>
    <rPh sb="5" eb="7">
      <t>サブン</t>
    </rPh>
    <rPh sb="8" eb="10">
      <t>ニンゲン</t>
    </rPh>
    <rPh sb="13" eb="15">
      <t>ジュシン</t>
    </rPh>
    <rPh sb="15" eb="16">
      <t>リツ</t>
    </rPh>
    <rPh sb="17" eb="19">
      <t>ゼンタイ</t>
    </rPh>
    <phoneticPr fontId="3"/>
  </si>
  <si>
    <t>市町村別</t>
    <phoneticPr fontId="3"/>
  </si>
  <si>
    <t>市区町村別</t>
    <phoneticPr fontId="3"/>
  </si>
  <si>
    <t>市区町村別</t>
    <rPh sb="0" eb="1">
      <t>シ</t>
    </rPh>
    <phoneticPr fontId="3"/>
  </si>
  <si>
    <t>医科健診･人間ドック受診有無別医療機関受診状況</t>
    <rPh sb="0" eb="2">
      <t>イカ</t>
    </rPh>
    <rPh sb="2" eb="4">
      <t>ケンシン</t>
    </rPh>
    <rPh sb="5" eb="7">
      <t>ニンゲン</t>
    </rPh>
    <rPh sb="10" eb="12">
      <t>ジュシン</t>
    </rPh>
    <rPh sb="12" eb="14">
      <t>ウム</t>
    </rPh>
    <rPh sb="14" eb="15">
      <t>ベツ</t>
    </rPh>
    <rPh sb="15" eb="17">
      <t>イリョウ</t>
    </rPh>
    <rPh sb="17" eb="19">
      <t>キカン</t>
    </rPh>
    <rPh sb="19" eb="21">
      <t>ジュシン</t>
    </rPh>
    <rPh sb="21" eb="23">
      <t>ジョウキョウ</t>
    </rPh>
    <phoneticPr fontId="3"/>
  </si>
  <si>
    <t>医科健診･人間ドック受診有無別医療機関受診割合</t>
    <rPh sb="0" eb="2">
      <t>イカ</t>
    </rPh>
    <rPh sb="2" eb="4">
      <t>ケンシン</t>
    </rPh>
    <rPh sb="5" eb="7">
      <t>ニンゲン</t>
    </rPh>
    <rPh sb="10" eb="12">
      <t>ジュシン</t>
    </rPh>
    <rPh sb="12" eb="14">
      <t>ウム</t>
    </rPh>
    <rPh sb="14" eb="15">
      <t>ベツ</t>
    </rPh>
    <rPh sb="15" eb="17">
      <t>イリョウ</t>
    </rPh>
    <rPh sb="17" eb="19">
      <t>キカン</t>
    </rPh>
    <rPh sb="19" eb="21">
      <t>ジュシン</t>
    </rPh>
    <rPh sb="21" eb="23">
      <t>ワリアイ</t>
    </rPh>
    <phoneticPr fontId="3"/>
  </si>
  <si>
    <t>医科健診受診者の医療機関受診割合</t>
    <rPh sb="0" eb="2">
      <t>イカ</t>
    </rPh>
    <rPh sb="2" eb="4">
      <t>ケンシン</t>
    </rPh>
    <rPh sb="4" eb="6">
      <t>ジュシン</t>
    </rPh>
    <rPh sb="6" eb="7">
      <t>シャ</t>
    </rPh>
    <rPh sb="8" eb="10">
      <t>イリョウ</t>
    </rPh>
    <rPh sb="10" eb="12">
      <t>キカン</t>
    </rPh>
    <rPh sb="12" eb="14">
      <t>ジュシン</t>
    </rPh>
    <rPh sb="14" eb="16">
      <t>ワリアイ</t>
    </rPh>
    <phoneticPr fontId="3"/>
  </si>
  <si>
    <t>人間ドック受診者の医療機関受診割合</t>
    <rPh sb="0" eb="2">
      <t>ニンゲン</t>
    </rPh>
    <rPh sb="5" eb="7">
      <t>ジュシン</t>
    </rPh>
    <rPh sb="7" eb="8">
      <t>シャ</t>
    </rPh>
    <rPh sb="9" eb="11">
      <t>イリョウ</t>
    </rPh>
    <rPh sb="11" eb="13">
      <t>キカン</t>
    </rPh>
    <rPh sb="13" eb="15">
      <t>ジュシン</t>
    </rPh>
    <rPh sb="15" eb="17">
      <t>ワリアイ</t>
    </rPh>
    <phoneticPr fontId="3"/>
  </si>
  <si>
    <t>医科健診未受診･人間ドック未受診者の医療機関受診割合</t>
    <rPh sb="0" eb="2">
      <t>イカ</t>
    </rPh>
    <rPh sb="2" eb="4">
      <t>ケンシン</t>
    </rPh>
    <rPh sb="4" eb="5">
      <t>ミ</t>
    </rPh>
    <rPh sb="5" eb="7">
      <t>ジュシン</t>
    </rPh>
    <rPh sb="8" eb="10">
      <t>ニンゲン</t>
    </rPh>
    <rPh sb="13" eb="14">
      <t>ミ</t>
    </rPh>
    <rPh sb="14" eb="17">
      <t>ジュシンシャ</t>
    </rPh>
    <rPh sb="18" eb="20">
      <t>イリョウ</t>
    </rPh>
    <rPh sb="20" eb="22">
      <t>キカン</t>
    </rPh>
    <rPh sb="22" eb="24">
      <t>ジュシン</t>
    </rPh>
    <rPh sb="24" eb="26">
      <t>ワリアイ</t>
    </rPh>
    <phoneticPr fontId="3"/>
  </si>
  <si>
    <t>市町村別</t>
    <rPh sb="0" eb="3">
      <t>シチョウソン</t>
    </rPh>
    <rPh sb="3" eb="4">
      <t>ベツ</t>
    </rPh>
    <phoneticPr fontId="3"/>
  </si>
  <si>
    <t>医科健診受診者の医療機関受診割合(生活習慣病あり)</t>
    <rPh sb="0" eb="2">
      <t>イカ</t>
    </rPh>
    <rPh sb="2" eb="4">
      <t>ケンシン</t>
    </rPh>
    <rPh sb="4" eb="6">
      <t>ジュシン</t>
    </rPh>
    <rPh sb="6" eb="7">
      <t>シャ</t>
    </rPh>
    <rPh sb="8" eb="10">
      <t>イリョウ</t>
    </rPh>
    <rPh sb="10" eb="12">
      <t>キカン</t>
    </rPh>
    <rPh sb="12" eb="14">
      <t>ジュシン</t>
    </rPh>
    <rPh sb="14" eb="16">
      <t>ワリアイ</t>
    </rPh>
    <phoneticPr fontId="3"/>
  </si>
  <si>
    <t>医科健診受診者の医療機関受診割合(生活習慣病なし)</t>
    <rPh sb="0" eb="2">
      <t>イカ</t>
    </rPh>
    <rPh sb="2" eb="4">
      <t>ケンシン</t>
    </rPh>
    <rPh sb="4" eb="6">
      <t>ジュシン</t>
    </rPh>
    <rPh sb="6" eb="7">
      <t>シャ</t>
    </rPh>
    <rPh sb="8" eb="10">
      <t>イリョウ</t>
    </rPh>
    <rPh sb="10" eb="12">
      <t>キカン</t>
    </rPh>
    <rPh sb="12" eb="14">
      <t>ジュシン</t>
    </rPh>
    <rPh sb="14" eb="16">
      <t>ワリアイ</t>
    </rPh>
    <phoneticPr fontId="3"/>
  </si>
  <si>
    <t>医科健診受診者の医療機関受診割合(医療機関未受診)</t>
    <rPh sb="0" eb="2">
      <t>イカ</t>
    </rPh>
    <rPh sb="2" eb="4">
      <t>ケンシン</t>
    </rPh>
    <rPh sb="4" eb="6">
      <t>ジュシン</t>
    </rPh>
    <rPh sb="6" eb="7">
      <t>シャ</t>
    </rPh>
    <rPh sb="8" eb="10">
      <t>イリョウ</t>
    </rPh>
    <rPh sb="10" eb="12">
      <t>キカン</t>
    </rPh>
    <rPh sb="12" eb="14">
      <t>ジュシン</t>
    </rPh>
    <rPh sb="14" eb="16">
      <t>ワリアイ</t>
    </rPh>
    <phoneticPr fontId="3"/>
  </si>
  <si>
    <t>【自己負担割合1割】</t>
    <phoneticPr fontId="3"/>
  </si>
  <si>
    <t>人間ドック受診者の医療機関受診割合(生活習慣病あり)</t>
    <rPh sb="0" eb="2">
      <t>ニンゲン</t>
    </rPh>
    <rPh sb="5" eb="7">
      <t>ジュシン</t>
    </rPh>
    <rPh sb="7" eb="8">
      <t>シャ</t>
    </rPh>
    <rPh sb="9" eb="11">
      <t>イリョウ</t>
    </rPh>
    <rPh sb="11" eb="13">
      <t>キカン</t>
    </rPh>
    <rPh sb="13" eb="15">
      <t>ジュシン</t>
    </rPh>
    <rPh sb="15" eb="17">
      <t>ワリアイ</t>
    </rPh>
    <phoneticPr fontId="3"/>
  </si>
  <si>
    <t>人間ドック受診者の医療機関受診割合(生活習慣病なし)</t>
    <rPh sb="0" eb="2">
      <t>ニンゲン</t>
    </rPh>
    <rPh sb="5" eb="7">
      <t>ジュシン</t>
    </rPh>
    <rPh sb="7" eb="8">
      <t>シャ</t>
    </rPh>
    <rPh sb="9" eb="11">
      <t>イリョウ</t>
    </rPh>
    <rPh sb="11" eb="13">
      <t>キカン</t>
    </rPh>
    <rPh sb="13" eb="15">
      <t>ジュシン</t>
    </rPh>
    <rPh sb="15" eb="17">
      <t>ワリアイ</t>
    </rPh>
    <phoneticPr fontId="3"/>
  </si>
  <si>
    <t>人間ドック受診者の医療機関受診割合(医療機関未受診)</t>
    <rPh sb="0" eb="2">
      <t>ニンゲン</t>
    </rPh>
    <rPh sb="5" eb="7">
      <t>ジュシン</t>
    </rPh>
    <rPh sb="7" eb="8">
      <t>シャ</t>
    </rPh>
    <rPh sb="9" eb="11">
      <t>イリョウ</t>
    </rPh>
    <rPh sb="11" eb="13">
      <t>キカン</t>
    </rPh>
    <rPh sb="13" eb="15">
      <t>ジュシン</t>
    </rPh>
    <rPh sb="15" eb="17">
      <t>ワリアイ</t>
    </rPh>
    <phoneticPr fontId="3"/>
  </si>
  <si>
    <t>医科健診未受診･人間ドック未受診者の医療機関受診割合(生活習慣病あり)</t>
    <rPh sb="0" eb="2">
      <t>イカ</t>
    </rPh>
    <rPh sb="2" eb="4">
      <t>ケンシン</t>
    </rPh>
    <rPh sb="4" eb="5">
      <t>ミ</t>
    </rPh>
    <rPh sb="5" eb="7">
      <t>ジュシン</t>
    </rPh>
    <rPh sb="8" eb="10">
      <t>ニンゲン</t>
    </rPh>
    <rPh sb="13" eb="14">
      <t>ミ</t>
    </rPh>
    <rPh sb="14" eb="17">
      <t>ジュシンシャ</t>
    </rPh>
    <rPh sb="18" eb="20">
      <t>イリョウ</t>
    </rPh>
    <rPh sb="20" eb="22">
      <t>キカン</t>
    </rPh>
    <rPh sb="22" eb="24">
      <t>ジュシン</t>
    </rPh>
    <rPh sb="24" eb="26">
      <t>ワリアイ</t>
    </rPh>
    <phoneticPr fontId="3"/>
  </si>
  <si>
    <t>医科健診未受診･人間ドック未受診者の医療機関受診割合(生活習慣病なし)</t>
    <rPh sb="0" eb="2">
      <t>イカ</t>
    </rPh>
    <rPh sb="2" eb="4">
      <t>ケンシン</t>
    </rPh>
    <rPh sb="4" eb="5">
      <t>ミ</t>
    </rPh>
    <rPh sb="5" eb="7">
      <t>ジュシン</t>
    </rPh>
    <rPh sb="8" eb="10">
      <t>ニンゲン</t>
    </rPh>
    <rPh sb="13" eb="14">
      <t>ミ</t>
    </rPh>
    <rPh sb="14" eb="17">
      <t>ジュシンシャ</t>
    </rPh>
    <rPh sb="18" eb="20">
      <t>イリョウ</t>
    </rPh>
    <rPh sb="20" eb="22">
      <t>キカン</t>
    </rPh>
    <rPh sb="22" eb="24">
      <t>ジュシン</t>
    </rPh>
    <rPh sb="24" eb="26">
      <t>ワリアイ</t>
    </rPh>
    <phoneticPr fontId="3"/>
  </si>
  <si>
    <t>医科健診未受診･人間ドック未受診者の医療機関受診割合(医療機関未受診)</t>
    <rPh sb="0" eb="2">
      <t>イカ</t>
    </rPh>
    <rPh sb="2" eb="4">
      <t>ケンシン</t>
    </rPh>
    <rPh sb="4" eb="5">
      <t>ミ</t>
    </rPh>
    <rPh sb="5" eb="7">
      <t>ジュシン</t>
    </rPh>
    <rPh sb="8" eb="10">
      <t>ニンゲン</t>
    </rPh>
    <rPh sb="13" eb="14">
      <t>ミ</t>
    </rPh>
    <rPh sb="14" eb="17">
      <t>ジュシンシャ</t>
    </rPh>
    <rPh sb="18" eb="20">
      <t>イリョウ</t>
    </rPh>
    <rPh sb="20" eb="22">
      <t>キカン</t>
    </rPh>
    <rPh sb="22" eb="24">
      <t>ジュシン</t>
    </rPh>
    <rPh sb="24" eb="26">
      <t>ワリアイ</t>
    </rPh>
    <phoneticPr fontId="3"/>
  </si>
  <si>
    <t>市町村</t>
    <rPh sb="0" eb="3">
      <t>シチョウソン</t>
    </rPh>
    <phoneticPr fontId="3"/>
  </si>
  <si>
    <t>地区</t>
    <rPh sb="0" eb="2">
      <t>チク</t>
    </rPh>
    <phoneticPr fontId="3"/>
  </si>
  <si>
    <t>市区町村</t>
    <rPh sb="0" eb="4">
      <t>シクチョウソン</t>
    </rPh>
    <phoneticPr fontId="3"/>
  </si>
  <si>
    <t>117歳</t>
    <rPh sb="3" eb="4">
      <t>サイ</t>
    </rPh>
    <phoneticPr fontId="3"/>
  </si>
  <si>
    <t>患者一人当たりの生活習慣病
医療費(円)</t>
    <rPh sb="0" eb="2">
      <t>カンジャ</t>
    </rPh>
    <rPh sb="2" eb="5">
      <t>ヒトリア</t>
    </rPh>
    <rPh sb="8" eb="13">
      <t>セイカツシュウカンビョウ</t>
    </rPh>
    <rPh sb="14" eb="17">
      <t>イリョウヒ</t>
    </rPh>
    <rPh sb="18" eb="19">
      <t>エン</t>
    </rPh>
    <phoneticPr fontId="3"/>
  </si>
  <si>
    <t>医療機関
受診者数
(人)</t>
    <rPh sb="0" eb="4">
      <t>イリョウキカン</t>
    </rPh>
    <rPh sb="5" eb="8">
      <t>ジュシンシャ</t>
    </rPh>
    <rPh sb="8" eb="9">
      <t>スウ</t>
    </rPh>
    <phoneticPr fontId="3"/>
  </si>
  <si>
    <t>患者
一人当たりの
医療費(円)</t>
    <rPh sb="0" eb="2">
      <t>カンジャ</t>
    </rPh>
    <rPh sb="3" eb="6">
      <t>ヒトリア</t>
    </rPh>
    <rPh sb="10" eb="13">
      <t>イリョウヒ</t>
    </rPh>
    <rPh sb="14" eb="15">
      <t>エン</t>
    </rPh>
    <phoneticPr fontId="3"/>
  </si>
  <si>
    <t>患者一人
当たりの
生活習慣病
医療費(円)</t>
    <rPh sb="0" eb="2">
      <t>カンジャ</t>
    </rPh>
    <rPh sb="2" eb="4">
      <t>ヒトリ</t>
    </rPh>
    <rPh sb="5" eb="6">
      <t>ア</t>
    </rPh>
    <rPh sb="10" eb="15">
      <t>セイカツシュウカンビョウ</t>
    </rPh>
    <rPh sb="16" eb="19">
      <t>イリョウヒ</t>
    </rPh>
    <rPh sb="20" eb="21">
      <t>エン</t>
    </rPh>
    <phoneticPr fontId="3"/>
  </si>
  <si>
    <t>患者
一人当たりの
生活習慣病
医療費(円)</t>
    <rPh sb="0" eb="2">
      <t>カンジャ</t>
    </rPh>
    <rPh sb="3" eb="5">
      <t>ヒトリ</t>
    </rPh>
    <rPh sb="5" eb="6">
      <t>ア</t>
    </rPh>
    <rPh sb="10" eb="15">
      <t>セイカツシュウカンビョウ</t>
    </rPh>
    <rPh sb="16" eb="19">
      <t>イリョウヒ</t>
    </rPh>
    <rPh sb="20" eb="21">
      <t>エン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</si>
</sst>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_);[Red]\(&quot;¥&quot;#,##0\)"/>
    <numFmt numFmtId="177" formatCode="0.0%"/>
    <numFmt numFmtId="178" formatCode="#,##0_ ;[Red]\-#,##0\ "/>
    <numFmt numFmtId="179" formatCode="#,##0_ "/>
    <numFmt numFmtId="180" formatCode="0.0_ ;[Red]\-0.0\ "/>
  </numFmts>
  <fonts count="50">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sz val="9"/>
      <color theme="1"/>
      <name val="ＭＳ 明朝"/>
      <family val="1"/>
      <charset val="128"/>
    </font>
    <font>
      <b/>
      <sz val="8"/>
      <color theme="1"/>
      <name val="ＭＳ 明朝"/>
      <family val="1"/>
      <charset val="128"/>
    </font>
    <font>
      <sz val="8.5"/>
      <color theme="1"/>
      <name val="ＭＳ 明朝"/>
      <family val="1"/>
      <charset val="128"/>
    </font>
    <font>
      <sz val="8"/>
      <name val="ＭＳ 明朝"/>
      <family val="1"/>
      <charset val="128"/>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s>
  <borders count="91">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indexed="64"/>
      </left>
      <right style="hair">
        <color indexed="64"/>
      </right>
      <top style="double">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bottom/>
      <diagonal/>
    </border>
    <border>
      <left style="hair">
        <color indexed="64"/>
      </left>
      <right style="hair">
        <color indexed="64"/>
      </right>
      <top/>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right/>
      <top style="double">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40" fillId="42" borderId="0" applyBorder="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38"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8"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2" fillId="0" borderId="0"/>
    <xf numFmtId="0" fontId="31" fillId="0" borderId="0">
      <alignment vertical="center"/>
    </xf>
    <xf numFmtId="0" fontId="43"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385">
    <xf numFmtId="0" fontId="0" fillId="0" borderId="0" xfId="0">
      <alignment vertical="center"/>
    </xf>
    <xf numFmtId="0" fontId="36" fillId="0" borderId="0" xfId="0" applyFont="1">
      <alignment vertical="center"/>
    </xf>
    <xf numFmtId="0" fontId="37" fillId="0" borderId="0" xfId="0" applyFont="1" applyFill="1" applyBorder="1" applyAlignment="1">
      <alignment vertical="center"/>
    </xf>
    <xf numFmtId="0" fontId="37" fillId="0" borderId="3" xfId="0" applyFont="1" applyFill="1" applyBorder="1" applyAlignment="1">
      <alignment horizontal="center" vertical="center"/>
    </xf>
    <xf numFmtId="0" fontId="36" fillId="0" borderId="0" xfId="0" applyFont="1" applyAlignment="1">
      <alignment vertical="center"/>
    </xf>
    <xf numFmtId="0" fontId="37" fillId="28" borderId="25" xfId="0" applyFont="1" applyFill="1" applyBorder="1" applyAlignment="1">
      <alignment horizontal="center" vertical="center"/>
    </xf>
    <xf numFmtId="0" fontId="37" fillId="0" borderId="7" xfId="0" applyFont="1" applyFill="1" applyBorder="1" applyAlignment="1">
      <alignment horizontal="center" vertical="center"/>
    </xf>
    <xf numFmtId="0" fontId="37" fillId="0" borderId="24" xfId="0" applyFont="1" applyFill="1" applyBorder="1" applyAlignment="1">
      <alignment vertical="center" wrapText="1"/>
    </xf>
    <xf numFmtId="0" fontId="37" fillId="0" borderId="0" xfId="0" applyFont="1" applyFill="1" applyBorder="1" applyAlignment="1">
      <alignment vertical="center" wrapText="1"/>
    </xf>
    <xf numFmtId="0" fontId="37" fillId="0" borderId="3" xfId="1386" applyFont="1" applyFill="1" applyBorder="1" applyAlignment="1">
      <alignment vertical="center" shrinkToFit="1"/>
    </xf>
    <xf numFmtId="0" fontId="37" fillId="0" borderId="0" xfId="0" applyFont="1" applyAlignment="1">
      <alignment vertical="center"/>
    </xf>
    <xf numFmtId="0" fontId="45" fillId="0" borderId="0" xfId="0" applyFont="1" applyFill="1" applyBorder="1" applyAlignment="1">
      <alignment vertical="center"/>
    </xf>
    <xf numFmtId="0" fontId="36" fillId="27" borderId="0" xfId="0" applyFont="1" applyFill="1" applyAlignment="1">
      <alignment vertical="center"/>
    </xf>
    <xf numFmtId="0" fontId="36" fillId="0" borderId="0" xfId="0" applyFont="1" applyBorder="1" applyAlignment="1">
      <alignment vertical="center"/>
    </xf>
    <xf numFmtId="0" fontId="37" fillId="0" borderId="3" xfId="1386" applyFont="1" applyFill="1" applyBorder="1" applyAlignment="1">
      <alignment vertical="center"/>
    </xf>
    <xf numFmtId="0" fontId="36" fillId="0" borderId="0" xfId="0" applyFont="1" applyFill="1" applyAlignment="1">
      <alignment vertical="center"/>
    </xf>
    <xf numFmtId="0" fontId="37" fillId="0" borderId="4" xfId="0" applyFont="1" applyFill="1" applyBorder="1" applyAlignment="1">
      <alignment horizontal="center" vertical="center" shrinkToFit="1"/>
    </xf>
    <xf numFmtId="177" fontId="37" fillId="0" borderId="29" xfId="0" applyNumberFormat="1" applyFont="1" applyFill="1" applyBorder="1" applyAlignment="1">
      <alignment horizontal="right" vertical="center" shrinkToFit="1"/>
    </xf>
    <xf numFmtId="0" fontId="39" fillId="0" borderId="0" xfId="0" applyFont="1" applyFill="1" applyAlignment="1">
      <alignment vertical="center"/>
    </xf>
    <xf numFmtId="0" fontId="36" fillId="0" borderId="0" xfId="0" applyFont="1" applyBorder="1">
      <alignment vertical="center"/>
    </xf>
    <xf numFmtId="0" fontId="36" fillId="0" borderId="35" xfId="0" applyFont="1" applyBorder="1">
      <alignment vertical="center"/>
    </xf>
    <xf numFmtId="0" fontId="36" fillId="0" borderId="36" xfId="0" applyFont="1" applyBorder="1">
      <alignment vertical="center"/>
    </xf>
    <xf numFmtId="0" fontId="36" fillId="0" borderId="37" xfId="0" applyFont="1" applyBorder="1">
      <alignment vertical="center"/>
    </xf>
    <xf numFmtId="0" fontId="36" fillId="0" borderId="38" xfId="0" applyFont="1" applyBorder="1">
      <alignment vertical="center"/>
    </xf>
    <xf numFmtId="0" fontId="36" fillId="43" borderId="3" xfId="0" applyFont="1" applyFill="1" applyBorder="1">
      <alignment vertical="center"/>
    </xf>
    <xf numFmtId="177" fontId="36" fillId="0" borderId="0" xfId="1917" applyNumberFormat="1" applyFont="1" applyBorder="1">
      <alignment vertical="center"/>
    </xf>
    <xf numFmtId="177" fontId="36" fillId="0" borderId="0" xfId="1917" applyNumberFormat="1" applyFont="1" applyBorder="1" applyAlignment="1">
      <alignment vertical="center"/>
    </xf>
    <xf numFmtId="0" fontId="36" fillId="0" borderId="39" xfId="0" applyFont="1" applyBorder="1" applyAlignment="1">
      <alignment vertical="center"/>
    </xf>
    <xf numFmtId="0" fontId="36" fillId="44" borderId="3" xfId="0" applyFont="1" applyFill="1" applyBorder="1">
      <alignment vertical="center"/>
    </xf>
    <xf numFmtId="0" fontId="36" fillId="45" borderId="3" xfId="0" applyFont="1" applyFill="1" applyBorder="1">
      <alignment vertical="center"/>
    </xf>
    <xf numFmtId="0" fontId="36" fillId="46" borderId="3" xfId="0" applyFont="1" applyFill="1" applyBorder="1">
      <alignment vertical="center"/>
    </xf>
    <xf numFmtId="0" fontId="36" fillId="47" borderId="3" xfId="0" applyFont="1" applyFill="1" applyBorder="1">
      <alignment vertical="center"/>
    </xf>
    <xf numFmtId="0" fontId="36" fillId="0" borderId="40" xfId="0" applyFont="1" applyBorder="1">
      <alignment vertical="center"/>
    </xf>
    <xf numFmtId="0" fontId="36" fillId="0" borderId="41" xfId="0" applyFont="1" applyBorder="1">
      <alignment vertical="center"/>
    </xf>
    <xf numFmtId="0" fontId="36" fillId="0" borderId="42" xfId="0" applyFont="1" applyBorder="1" applyAlignment="1">
      <alignment vertical="center"/>
    </xf>
    <xf numFmtId="0" fontId="36" fillId="0" borderId="39" xfId="0" applyFont="1" applyBorder="1">
      <alignment vertical="center"/>
    </xf>
    <xf numFmtId="0" fontId="36" fillId="0" borderId="42" xfId="0" applyFont="1" applyBorder="1">
      <alignment vertical="center"/>
    </xf>
    <xf numFmtId="0" fontId="38" fillId="0" borderId="3" xfId="1147" applyFont="1" applyFill="1" applyBorder="1" applyAlignment="1" applyProtection="1">
      <alignment vertical="center"/>
      <protection locked="0"/>
    </xf>
    <xf numFmtId="178" fontId="37" fillId="0" borderId="28" xfId="0"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xf>
    <xf numFmtId="178" fontId="37" fillId="0" borderId="31" xfId="0" applyNumberFormat="1" applyFont="1" applyFill="1" applyBorder="1" applyAlignment="1">
      <alignment horizontal="right" vertical="center" shrinkToFit="1"/>
    </xf>
    <xf numFmtId="177" fontId="37" fillId="0" borderId="18" xfId="0" applyNumberFormat="1" applyFont="1" applyFill="1" applyBorder="1" applyAlignment="1">
      <alignment horizontal="right" vertical="center"/>
    </xf>
    <xf numFmtId="178" fontId="37" fillId="0" borderId="31" xfId="1577" applyNumberFormat="1" applyFont="1" applyFill="1" applyBorder="1" applyAlignment="1">
      <alignment horizontal="right" vertical="center" shrinkToFit="1"/>
    </xf>
    <xf numFmtId="178" fontId="37" fillId="0" borderId="32" xfId="0" applyNumberFormat="1" applyFont="1" applyFill="1" applyBorder="1" applyAlignment="1">
      <alignment horizontal="right" vertical="center"/>
    </xf>
    <xf numFmtId="178" fontId="37" fillId="0" borderId="30" xfId="0" applyNumberFormat="1" applyFont="1" applyFill="1" applyBorder="1" applyAlignment="1">
      <alignment horizontal="right" vertical="center" shrinkToFit="1"/>
    </xf>
    <xf numFmtId="177" fontId="37" fillId="0" borderId="20" xfId="0" applyNumberFormat="1" applyFont="1" applyFill="1" applyBorder="1" applyAlignment="1">
      <alignment horizontal="right" vertical="center" shrinkToFit="1"/>
    </xf>
    <xf numFmtId="177" fontId="37" fillId="0" borderId="3" xfId="0" applyNumberFormat="1" applyFont="1" applyFill="1" applyBorder="1" applyAlignment="1">
      <alignment horizontal="right" vertical="center"/>
    </xf>
    <xf numFmtId="178" fontId="37" fillId="0" borderId="34" xfId="0" applyNumberFormat="1" applyFont="1" applyFill="1" applyBorder="1" applyAlignment="1">
      <alignment horizontal="right" vertical="center" shrinkToFit="1"/>
    </xf>
    <xf numFmtId="178" fontId="37" fillId="0" borderId="32" xfId="0" applyNumberFormat="1" applyFont="1" applyFill="1" applyBorder="1" applyAlignment="1">
      <alignment horizontal="right" vertical="center" shrinkToFit="1"/>
    </xf>
    <xf numFmtId="0" fontId="37" fillId="28" borderId="18" xfId="0" applyFont="1" applyFill="1" applyBorder="1" applyAlignment="1">
      <alignment horizontal="center" vertical="center"/>
    </xf>
    <xf numFmtId="0" fontId="36" fillId="0" borderId="0" xfId="1550" applyFont="1">
      <alignment vertical="center"/>
    </xf>
    <xf numFmtId="179" fontId="37" fillId="0" borderId="0" xfId="1550" applyNumberFormat="1" applyFont="1" applyFill="1" applyBorder="1" applyAlignment="1">
      <alignment vertical="center" shrinkToFit="1"/>
    </xf>
    <xf numFmtId="49" fontId="37" fillId="0" borderId="0" xfId="1550" applyNumberFormat="1" applyFont="1" applyBorder="1" applyAlignment="1">
      <alignment vertical="center" shrinkToFit="1"/>
    </xf>
    <xf numFmtId="0" fontId="44" fillId="0" borderId="0" xfId="0" applyFont="1" applyFill="1" applyBorder="1">
      <alignment vertical="center"/>
    </xf>
    <xf numFmtId="0" fontId="42" fillId="0" borderId="0" xfId="0" applyFont="1">
      <alignment vertical="center"/>
    </xf>
    <xf numFmtId="0" fontId="46" fillId="0" borderId="0" xfId="0" applyFont="1" applyFill="1" applyBorder="1">
      <alignment vertical="center"/>
    </xf>
    <xf numFmtId="0" fontId="42" fillId="0" borderId="0" xfId="0" applyFont="1" applyFill="1" applyBorder="1">
      <alignment vertical="center"/>
    </xf>
    <xf numFmtId="0" fontId="47" fillId="0" borderId="0" xfId="1550" applyFont="1" applyAlignment="1">
      <alignment vertical="center"/>
    </xf>
    <xf numFmtId="0" fontId="42" fillId="28" borderId="27" xfId="1550" applyFont="1" applyFill="1" applyBorder="1" applyAlignment="1">
      <alignment horizontal="center" vertical="center" wrapText="1"/>
    </xf>
    <xf numFmtId="0" fontId="37" fillId="0" borderId="0" xfId="0" applyFont="1" applyFill="1" applyAlignment="1">
      <alignment vertical="center"/>
    </xf>
    <xf numFmtId="178" fontId="37" fillId="0" borderId="25" xfId="0" applyNumberFormat="1" applyFont="1" applyFill="1" applyBorder="1" applyAlignment="1">
      <alignment horizontal="right" vertical="center" shrinkToFit="1"/>
    </xf>
    <xf numFmtId="178" fontId="37" fillId="0" borderId="50" xfId="0" applyNumberFormat="1" applyFont="1" applyFill="1" applyBorder="1" applyAlignment="1">
      <alignment horizontal="right" vertical="center" shrinkToFit="1"/>
    </xf>
    <xf numFmtId="178" fontId="37" fillId="0" borderId="54" xfId="0" applyNumberFormat="1" applyFont="1" applyFill="1" applyBorder="1" applyAlignment="1">
      <alignment horizontal="right" vertical="center" shrinkToFit="1"/>
    </xf>
    <xf numFmtId="0" fontId="37" fillId="0" borderId="49" xfId="1386" applyFont="1" applyFill="1" applyBorder="1" applyAlignment="1">
      <alignment vertical="center"/>
    </xf>
    <xf numFmtId="0" fontId="37" fillId="0" borderId="3" xfId="0" applyFont="1" applyFill="1" applyBorder="1" applyAlignment="1">
      <alignment vertical="center"/>
    </xf>
    <xf numFmtId="0" fontId="37" fillId="0" borderId="4" xfId="0" applyFont="1" applyFill="1" applyBorder="1" applyAlignment="1">
      <alignment horizontal="center" vertical="center" shrinkToFit="1"/>
    </xf>
    <xf numFmtId="0" fontId="37" fillId="28" borderId="31" xfId="0" applyFont="1" applyFill="1" applyBorder="1" applyAlignment="1">
      <alignment horizontal="center" vertical="center"/>
    </xf>
    <xf numFmtId="0" fontId="37" fillId="28" borderId="50" xfId="0" applyFont="1" applyFill="1" applyBorder="1" applyAlignment="1">
      <alignment horizontal="center" vertical="center"/>
    </xf>
    <xf numFmtId="178" fontId="37" fillId="0" borderId="43" xfId="0" applyNumberFormat="1" applyFont="1" applyFill="1" applyBorder="1" applyAlignment="1">
      <alignment horizontal="right" vertical="center"/>
    </xf>
    <xf numFmtId="178" fontId="37" fillId="0" borderId="43" xfId="0" applyNumberFormat="1" applyFont="1" applyFill="1" applyBorder="1" applyAlignment="1">
      <alignment horizontal="right" vertical="center" shrinkToFit="1"/>
    </xf>
    <xf numFmtId="0" fontId="37" fillId="0" borderId="23" xfId="1550" applyNumberFormat="1" applyFont="1" applyBorder="1" applyAlignment="1">
      <alignment vertical="center" shrinkToFit="1"/>
    </xf>
    <xf numFmtId="0" fontId="37" fillId="0" borderId="58" xfId="1550" applyNumberFormat="1" applyFont="1" applyBorder="1" applyAlignment="1">
      <alignment vertical="center" shrinkToFit="1"/>
    </xf>
    <xf numFmtId="0" fontId="37" fillId="0" borderId="59" xfId="1550" applyNumberFormat="1" applyFont="1" applyBorder="1" applyAlignment="1">
      <alignment vertical="center" shrinkToFit="1"/>
    </xf>
    <xf numFmtId="0" fontId="38" fillId="28" borderId="26" xfId="1550" applyFont="1" applyFill="1" applyBorder="1" applyAlignment="1">
      <alignment horizontal="center" vertical="center" wrapText="1"/>
    </xf>
    <xf numFmtId="0" fontId="38" fillId="28" borderId="31" xfId="1550" applyFont="1" applyFill="1" applyBorder="1" applyAlignment="1">
      <alignment horizontal="center" vertical="center" wrapText="1"/>
    </xf>
    <xf numFmtId="178" fontId="37" fillId="0" borderId="4" xfId="1550" applyNumberFormat="1" applyFont="1" applyFill="1" applyBorder="1" applyAlignment="1">
      <alignment horizontal="right" vertical="center" shrinkToFit="1"/>
    </xf>
    <xf numFmtId="0" fontId="42" fillId="28" borderId="60" xfId="1550" applyFont="1" applyFill="1" applyBorder="1" applyAlignment="1">
      <alignment horizontal="center" vertical="center" wrapText="1"/>
    </xf>
    <xf numFmtId="0" fontId="42" fillId="28" borderId="26" xfId="1550" applyFont="1" applyFill="1" applyBorder="1" applyAlignment="1">
      <alignment horizontal="center" vertical="center" wrapText="1"/>
    </xf>
    <xf numFmtId="0" fontId="38" fillId="28" borderId="25" xfId="1550" applyFont="1" applyFill="1" applyBorder="1" applyAlignment="1">
      <alignment horizontal="center" vertical="center" wrapText="1"/>
    </xf>
    <xf numFmtId="177" fontId="37" fillId="0" borderId="53" xfId="0" applyNumberFormat="1" applyFont="1" applyFill="1" applyBorder="1" applyAlignment="1">
      <alignment horizontal="right" vertical="center" shrinkToFit="1"/>
    </xf>
    <xf numFmtId="177" fontId="37" fillId="0" borderId="26" xfId="0" applyNumberFormat="1" applyFont="1" applyFill="1" applyBorder="1" applyAlignment="1">
      <alignment horizontal="right" vertical="center" shrinkToFit="1"/>
    </xf>
    <xf numFmtId="0" fontId="37" fillId="0" borderId="51" xfId="1550" applyNumberFormat="1" applyFont="1" applyBorder="1" applyAlignment="1">
      <alignment vertical="center" shrinkToFit="1"/>
    </xf>
    <xf numFmtId="179" fontId="37" fillId="0" borderId="0" xfId="0" applyNumberFormat="1" applyFont="1" applyFill="1" applyBorder="1" applyAlignment="1">
      <alignment horizontal="right" vertical="center" shrinkToFit="1"/>
    </xf>
    <xf numFmtId="0" fontId="37" fillId="0" borderId="0" xfId="0" applyFont="1" applyFill="1" applyBorder="1" applyAlignment="1">
      <alignment horizontal="center" vertical="center"/>
    </xf>
    <xf numFmtId="0" fontId="38" fillId="0" borderId="0" xfId="1550" applyFont="1" applyFill="1" applyBorder="1" applyAlignment="1">
      <alignment horizontal="center" vertical="center" wrapText="1"/>
    </xf>
    <xf numFmtId="0" fontId="42" fillId="0" borderId="0" xfId="1550" applyFont="1" applyFill="1" applyBorder="1" applyAlignment="1">
      <alignment horizontal="center" vertical="center" wrapText="1"/>
    </xf>
    <xf numFmtId="177" fontId="37" fillId="0" borderId="3" xfId="0" applyNumberFormat="1" applyFont="1" applyFill="1" applyBorder="1" applyAlignment="1">
      <alignment horizontal="right" vertical="center" shrinkToFit="1"/>
    </xf>
    <xf numFmtId="177" fontId="37" fillId="0" borderId="19" xfId="0" applyNumberFormat="1" applyFont="1" applyFill="1" applyBorder="1" applyAlignment="1">
      <alignment horizontal="right" vertical="center"/>
    </xf>
    <xf numFmtId="0" fontId="46" fillId="0" borderId="0" xfId="0" applyFont="1" applyFill="1" applyBorder="1" applyAlignment="1">
      <alignment vertical="center"/>
    </xf>
    <xf numFmtId="0" fontId="46" fillId="0" borderId="0" xfId="1550" applyFont="1" applyAlignment="1">
      <alignment vertical="center"/>
    </xf>
    <xf numFmtId="0" fontId="37" fillId="0" borderId="3" xfId="0" applyFont="1" applyBorder="1" applyAlignment="1">
      <alignment horizontal="center" vertical="center" shrinkToFit="1"/>
    </xf>
    <xf numFmtId="0" fontId="37" fillId="0" borderId="3" xfId="0" applyFont="1" applyBorder="1" applyAlignment="1">
      <alignment vertical="center"/>
    </xf>
    <xf numFmtId="0" fontId="37" fillId="0" borderId="0" xfId="1550" applyNumberFormat="1" applyFont="1" applyBorder="1" applyAlignment="1">
      <alignment vertical="center" wrapText="1" shrinkToFit="1"/>
    </xf>
    <xf numFmtId="178" fontId="37" fillId="0" borderId="26" xfId="0" applyNumberFormat="1" applyFont="1" applyFill="1" applyBorder="1" applyAlignment="1">
      <alignment horizontal="right" vertical="center" shrinkToFit="1"/>
    </xf>
    <xf numFmtId="177" fontId="37" fillId="0" borderId="20" xfId="0" applyNumberFormat="1" applyFont="1" applyFill="1" applyBorder="1" applyAlignment="1">
      <alignment horizontal="right" vertical="center"/>
    </xf>
    <xf numFmtId="177" fontId="37" fillId="0" borderId="3" xfId="1550" applyNumberFormat="1" applyFont="1" applyBorder="1" applyAlignment="1">
      <alignment horizontal="right" vertical="center"/>
    </xf>
    <xf numFmtId="177" fontId="37" fillId="0" borderId="3" xfId="1386" applyNumberFormat="1" applyFont="1" applyFill="1" applyBorder="1" applyAlignment="1">
      <alignment horizontal="right" vertical="center"/>
    </xf>
    <xf numFmtId="178" fontId="37" fillId="0" borderId="25" xfId="0" applyNumberFormat="1" applyFont="1" applyFill="1" applyBorder="1" applyAlignment="1">
      <alignment horizontal="right" vertical="center"/>
    </xf>
    <xf numFmtId="178" fontId="37" fillId="0" borderId="17" xfId="1550" applyNumberFormat="1" applyFont="1" applyBorder="1" applyAlignment="1">
      <alignment horizontal="right" vertical="center" shrinkToFit="1"/>
    </xf>
    <xf numFmtId="178" fontId="37" fillId="0" borderId="55" xfId="1550" applyNumberFormat="1" applyFont="1" applyBorder="1" applyAlignment="1">
      <alignment horizontal="right" vertical="center" shrinkToFit="1"/>
    </xf>
    <xf numFmtId="178" fontId="37" fillId="0" borderId="27" xfId="0" applyNumberFormat="1" applyFont="1" applyFill="1" applyBorder="1" applyAlignment="1">
      <alignment horizontal="right" vertical="center" shrinkToFit="1"/>
    </xf>
    <xf numFmtId="178" fontId="37" fillId="0" borderId="53" xfId="0" applyNumberFormat="1" applyFont="1" applyFill="1" applyBorder="1" applyAlignment="1">
      <alignment horizontal="right" vertical="center" shrinkToFit="1"/>
    </xf>
    <xf numFmtId="178" fontId="37" fillId="0" borderId="52" xfId="0" applyNumberFormat="1" applyFont="1" applyFill="1" applyBorder="1" applyAlignment="1">
      <alignment horizontal="right" vertical="center" shrinkToFit="1"/>
    </xf>
    <xf numFmtId="0" fontId="37" fillId="0" borderId="3" xfId="0" applyFont="1" applyFill="1" applyBorder="1" applyAlignment="1">
      <alignment horizontal="center" vertical="center" shrinkToFit="1"/>
    </xf>
    <xf numFmtId="0" fontId="37" fillId="0" borderId="3" xfId="0" applyFont="1" applyFill="1" applyBorder="1" applyAlignment="1">
      <alignment vertical="center" shrinkToFit="1"/>
    </xf>
    <xf numFmtId="178" fontId="37" fillId="0" borderId="3" xfId="0" applyNumberFormat="1" applyFont="1" applyFill="1" applyBorder="1" applyAlignment="1">
      <alignment horizontal="right" vertical="center" shrinkToFit="1"/>
    </xf>
    <xf numFmtId="178" fontId="37" fillId="0" borderId="3" xfId="1577" applyNumberFormat="1" applyFont="1" applyFill="1" applyBorder="1" applyAlignment="1">
      <alignment horizontal="right" vertical="center" shrinkToFit="1"/>
    </xf>
    <xf numFmtId="0" fontId="37" fillId="0" borderId="0" xfId="0" applyFont="1" applyBorder="1" applyAlignment="1">
      <alignment vertical="center" shrinkToFit="1"/>
    </xf>
    <xf numFmtId="0" fontId="37" fillId="0" borderId="4" xfId="0" applyFont="1" applyFill="1" applyBorder="1" applyAlignment="1">
      <alignment horizontal="center" vertical="center"/>
    </xf>
    <xf numFmtId="0" fontId="37" fillId="0" borderId="51" xfId="0" applyFont="1" applyFill="1" applyBorder="1" applyAlignment="1">
      <alignment horizontal="center" vertical="center"/>
    </xf>
    <xf numFmtId="0" fontId="37" fillId="0" borderId="33" xfId="0" applyFont="1" applyFill="1" applyBorder="1" applyAlignment="1">
      <alignment horizontal="center" vertical="center"/>
    </xf>
    <xf numFmtId="0" fontId="37" fillId="0" borderId="3" xfId="0" applyFont="1" applyFill="1" applyBorder="1" applyAlignment="1">
      <alignment horizontal="center" vertical="center" shrinkToFit="1"/>
    </xf>
    <xf numFmtId="0" fontId="37" fillId="0" borderId="4" xfId="0" applyFont="1" applyFill="1" applyBorder="1" applyAlignment="1">
      <alignment horizontal="center" vertical="center" shrinkToFit="1"/>
    </xf>
    <xf numFmtId="178" fontId="37" fillId="0" borderId="3" xfId="1550" applyNumberFormat="1" applyFont="1" applyFill="1" applyBorder="1" applyAlignment="1">
      <alignment horizontal="right" vertical="center" shrinkToFit="1"/>
    </xf>
    <xf numFmtId="0" fontId="37" fillId="28" borderId="17" xfId="0" applyFont="1" applyFill="1" applyBorder="1" applyAlignment="1">
      <alignment horizontal="center" vertical="center"/>
    </xf>
    <xf numFmtId="0" fontId="37" fillId="0" borderId="19" xfId="1550" applyNumberFormat="1" applyFont="1" applyBorder="1" applyAlignment="1">
      <alignment vertical="center" shrinkToFit="1"/>
    </xf>
    <xf numFmtId="0" fontId="37" fillId="0" borderId="19" xfId="1550" applyNumberFormat="1" applyFont="1" applyBorder="1" applyAlignment="1">
      <alignment vertical="center" wrapText="1" shrinkToFit="1"/>
    </xf>
    <xf numFmtId="0" fontId="37" fillId="0" borderId="3" xfId="1550" applyNumberFormat="1" applyFont="1" applyBorder="1" applyAlignment="1">
      <alignment vertical="center" shrinkToFit="1"/>
    </xf>
    <xf numFmtId="0" fontId="37" fillId="0" borderId="3" xfId="1550" applyNumberFormat="1" applyFont="1" applyBorder="1" applyAlignment="1">
      <alignment vertical="center" wrapText="1" shrinkToFit="1"/>
    </xf>
    <xf numFmtId="0" fontId="37" fillId="28" borderId="56" xfId="0" applyFont="1" applyFill="1" applyBorder="1" applyAlignment="1">
      <alignment horizontal="center" vertical="center"/>
    </xf>
    <xf numFmtId="0" fontId="37" fillId="28" borderId="44" xfId="0" applyFont="1" applyFill="1" applyBorder="1" applyAlignment="1">
      <alignment horizontal="center" vertical="center"/>
    </xf>
    <xf numFmtId="178" fontId="37" fillId="0" borderId="61" xfId="0" applyNumberFormat="1" applyFont="1" applyFill="1" applyBorder="1" applyAlignment="1">
      <alignment horizontal="right" vertical="center" shrinkToFit="1"/>
    </xf>
    <xf numFmtId="0" fontId="37" fillId="28" borderId="56" xfId="0" applyFont="1" applyFill="1" applyBorder="1" applyAlignment="1">
      <alignment horizontal="center" vertical="center"/>
    </xf>
    <xf numFmtId="0" fontId="37" fillId="28" borderId="44" xfId="0" applyFont="1" applyFill="1" applyBorder="1" applyAlignment="1">
      <alignment horizontal="center" vertical="center"/>
    </xf>
    <xf numFmtId="177" fontId="37" fillId="0" borderId="67" xfId="0" applyNumberFormat="1" applyFont="1" applyFill="1" applyBorder="1" applyAlignment="1">
      <alignment horizontal="right" vertical="center" shrinkToFit="1"/>
    </xf>
    <xf numFmtId="178" fontId="37" fillId="0" borderId="68" xfId="0" applyNumberFormat="1" applyFont="1" applyFill="1" applyBorder="1" applyAlignment="1">
      <alignment horizontal="right" vertical="center" shrinkToFit="1"/>
    </xf>
    <xf numFmtId="178" fontId="37" fillId="0" borderId="66" xfId="0" applyNumberFormat="1" applyFont="1" applyFill="1" applyBorder="1" applyAlignment="1">
      <alignment horizontal="right" vertical="center" shrinkToFit="1"/>
    </xf>
    <xf numFmtId="178" fontId="37" fillId="0" borderId="67" xfId="0" applyNumberFormat="1" applyFont="1" applyFill="1" applyBorder="1" applyAlignment="1">
      <alignment horizontal="right" vertical="center" shrinkToFit="1"/>
    </xf>
    <xf numFmtId="177" fontId="37" fillId="0" borderId="70" xfId="0" applyNumberFormat="1" applyFont="1" applyFill="1" applyBorder="1" applyAlignment="1">
      <alignment horizontal="right" vertical="center" shrinkToFit="1"/>
    </xf>
    <xf numFmtId="178" fontId="37" fillId="0" borderId="71" xfId="0" applyNumberFormat="1" applyFont="1" applyFill="1" applyBorder="1" applyAlignment="1">
      <alignment horizontal="right" vertical="center" shrinkToFit="1"/>
    </xf>
    <xf numFmtId="178" fontId="37" fillId="0" borderId="69" xfId="1550" applyNumberFormat="1" applyFont="1" applyBorder="1" applyAlignment="1">
      <alignment horizontal="right" vertical="center" shrinkToFit="1"/>
    </xf>
    <xf numFmtId="178" fontId="37" fillId="0" borderId="70" xfId="0" applyNumberFormat="1" applyFont="1" applyFill="1" applyBorder="1" applyAlignment="1">
      <alignment horizontal="right" vertical="center" shrinkToFit="1"/>
    </xf>
    <xf numFmtId="178" fontId="37" fillId="0" borderId="7" xfId="1550" applyNumberFormat="1" applyFont="1" applyFill="1" applyBorder="1" applyAlignment="1">
      <alignment horizontal="right" vertical="center" shrinkToFit="1"/>
    </xf>
    <xf numFmtId="178" fontId="37" fillId="0" borderId="32" xfId="1550" applyNumberFormat="1" applyFont="1" applyFill="1" applyBorder="1" applyAlignment="1">
      <alignment horizontal="right" vertical="center" shrinkToFit="1"/>
    </xf>
    <xf numFmtId="177" fontId="37" fillId="0" borderId="30" xfId="1917" applyNumberFormat="1" applyFont="1" applyFill="1" applyBorder="1" applyAlignment="1">
      <alignment horizontal="right" vertical="center" shrinkToFit="1"/>
    </xf>
    <xf numFmtId="178" fontId="37" fillId="0" borderId="30" xfId="1550" applyNumberFormat="1" applyFont="1" applyFill="1" applyBorder="1" applyAlignment="1">
      <alignment horizontal="right" vertical="center" shrinkToFit="1"/>
    </xf>
    <xf numFmtId="178" fontId="37" fillId="0" borderId="20" xfId="1550" applyNumberFormat="1" applyFont="1" applyFill="1" applyBorder="1" applyAlignment="1">
      <alignment horizontal="right" vertical="center" shrinkToFit="1"/>
    </xf>
    <xf numFmtId="178" fontId="37" fillId="0" borderId="6" xfId="1550" applyNumberFormat="1" applyFont="1" applyFill="1" applyBorder="1" applyAlignment="1">
      <alignment horizontal="right" vertical="center" shrinkToFit="1"/>
    </xf>
    <xf numFmtId="178" fontId="37" fillId="0" borderId="24" xfId="1550" applyNumberFormat="1" applyFont="1" applyFill="1" applyBorder="1" applyAlignment="1">
      <alignment horizontal="right" vertical="center" shrinkToFit="1"/>
    </xf>
    <xf numFmtId="178" fontId="37" fillId="0" borderId="31" xfId="1550" applyNumberFormat="1" applyFont="1" applyFill="1" applyBorder="1" applyAlignment="1">
      <alignment horizontal="right" vertical="center" shrinkToFit="1"/>
    </xf>
    <xf numFmtId="177" fontId="37" fillId="0" borderId="26" xfId="1917" applyNumberFormat="1" applyFont="1" applyFill="1" applyBorder="1" applyAlignment="1">
      <alignment horizontal="right" vertical="center" shrinkToFit="1"/>
    </xf>
    <xf numFmtId="178" fontId="37" fillId="0" borderId="26" xfId="1550" applyNumberFormat="1" applyFont="1" applyFill="1" applyBorder="1" applyAlignment="1">
      <alignment horizontal="right" vertical="center" shrinkToFit="1"/>
    </xf>
    <xf numFmtId="178" fontId="37" fillId="0" borderId="27" xfId="1550" applyNumberFormat="1" applyFont="1" applyFill="1" applyBorder="1" applyAlignment="1">
      <alignment horizontal="right" vertical="center" shrinkToFit="1"/>
    </xf>
    <xf numFmtId="178" fontId="37" fillId="0" borderId="18" xfId="1550" applyNumberFormat="1" applyFont="1" applyFill="1" applyBorder="1" applyAlignment="1">
      <alignment horizontal="right" vertical="center" shrinkToFit="1"/>
    </xf>
    <xf numFmtId="178" fontId="37" fillId="0" borderId="17" xfId="1550" applyNumberFormat="1" applyFont="1" applyFill="1" applyBorder="1" applyAlignment="1">
      <alignment horizontal="right" vertical="center" shrinkToFit="1"/>
    </xf>
    <xf numFmtId="178" fontId="37" fillId="0" borderId="51" xfId="1550" applyNumberFormat="1" applyFont="1" applyFill="1" applyBorder="1" applyAlignment="1">
      <alignment horizontal="right" vertical="center" shrinkToFit="1"/>
    </xf>
    <xf numFmtId="178" fontId="37" fillId="0" borderId="58" xfId="1550" applyNumberFormat="1" applyFont="1" applyFill="1" applyBorder="1" applyAlignment="1">
      <alignment horizontal="right" vertical="center" shrinkToFit="1"/>
    </xf>
    <xf numFmtId="178" fontId="37" fillId="0" borderId="50" xfId="1550" applyNumberFormat="1" applyFont="1" applyFill="1" applyBorder="1" applyAlignment="1">
      <alignment horizontal="right" vertical="center" shrinkToFit="1"/>
    </xf>
    <xf numFmtId="178" fontId="37" fillId="0" borderId="54" xfId="1550" applyNumberFormat="1" applyFont="1" applyFill="1" applyBorder="1" applyAlignment="1">
      <alignment horizontal="right" vertical="center" shrinkToFit="1"/>
    </xf>
    <xf numFmtId="178" fontId="37" fillId="0" borderId="72" xfId="1550" applyNumberFormat="1" applyFont="1" applyFill="1" applyBorder="1" applyAlignment="1">
      <alignment horizontal="right" vertical="center" shrinkToFit="1"/>
    </xf>
    <xf numFmtId="178" fontId="37" fillId="0" borderId="25" xfId="1550" applyNumberFormat="1" applyFont="1" applyFill="1" applyBorder="1" applyAlignment="1">
      <alignment horizontal="right" vertical="center" shrinkToFit="1"/>
    </xf>
    <xf numFmtId="178" fontId="37" fillId="0" borderId="44" xfId="1550" applyNumberFormat="1" applyFont="1" applyFill="1" applyBorder="1" applyAlignment="1">
      <alignment horizontal="right" vertical="center" shrinkToFit="1"/>
    </xf>
    <xf numFmtId="178" fontId="37" fillId="0" borderId="64" xfId="1550" applyNumberFormat="1" applyFont="1" applyFill="1" applyBorder="1" applyAlignment="1">
      <alignment horizontal="right" vertical="center" shrinkToFit="1"/>
    </xf>
    <xf numFmtId="178" fontId="37" fillId="0" borderId="49" xfId="1550" applyNumberFormat="1" applyFont="1" applyFill="1" applyBorder="1" applyAlignment="1">
      <alignment horizontal="right" vertical="center" shrinkToFit="1"/>
    </xf>
    <xf numFmtId="178" fontId="37" fillId="0" borderId="28" xfId="1550" applyNumberFormat="1" applyFont="1" applyFill="1" applyBorder="1" applyAlignment="1">
      <alignment horizontal="right" vertical="center" shrinkToFit="1"/>
    </xf>
    <xf numFmtId="178" fontId="37" fillId="0" borderId="53" xfId="1550" applyNumberFormat="1" applyFont="1" applyFill="1" applyBorder="1" applyAlignment="1">
      <alignment horizontal="right" vertical="center" shrinkToFit="1"/>
    </xf>
    <xf numFmtId="178" fontId="37" fillId="0" borderId="73" xfId="1550" applyNumberFormat="1" applyFont="1" applyFill="1" applyBorder="1" applyAlignment="1">
      <alignment horizontal="right" vertical="center" shrinkToFit="1"/>
    </xf>
    <xf numFmtId="178" fontId="37" fillId="0" borderId="33" xfId="1550" applyNumberFormat="1" applyFont="1" applyFill="1" applyBorder="1" applyAlignment="1">
      <alignment horizontal="right" vertical="center" shrinkToFit="1"/>
    </xf>
    <xf numFmtId="178" fontId="37" fillId="0" borderId="74" xfId="1550" applyNumberFormat="1" applyFont="1" applyFill="1" applyBorder="1" applyAlignment="1">
      <alignment horizontal="right" vertical="center" shrinkToFit="1"/>
    </xf>
    <xf numFmtId="177" fontId="37" fillId="0" borderId="67" xfId="1917" applyNumberFormat="1" applyFont="1" applyFill="1" applyBorder="1" applyAlignment="1">
      <alignment horizontal="right" vertical="center" shrinkToFit="1"/>
    </xf>
    <xf numFmtId="178" fontId="37" fillId="0" borderId="67" xfId="1550" applyNumberFormat="1" applyFont="1" applyFill="1" applyBorder="1" applyAlignment="1">
      <alignment horizontal="right" vertical="center" shrinkToFit="1"/>
    </xf>
    <xf numFmtId="178" fontId="37" fillId="0" borderId="68" xfId="1550" applyNumberFormat="1" applyFont="1" applyFill="1" applyBorder="1" applyAlignment="1">
      <alignment horizontal="right" vertical="center" shrinkToFit="1"/>
    </xf>
    <xf numFmtId="178" fontId="37" fillId="0" borderId="45" xfId="1550" applyNumberFormat="1" applyFont="1" applyFill="1" applyBorder="1" applyAlignment="1">
      <alignment horizontal="right" vertical="center" shrinkToFit="1"/>
    </xf>
    <xf numFmtId="178" fontId="37" fillId="0" borderId="75" xfId="1550" applyNumberFormat="1" applyFont="1" applyFill="1" applyBorder="1" applyAlignment="1">
      <alignment horizontal="right" vertical="center" shrinkToFit="1"/>
    </xf>
    <xf numFmtId="177" fontId="37" fillId="0" borderId="53" xfId="1917" applyNumberFormat="1" applyFont="1" applyFill="1" applyBorder="1" applyAlignment="1">
      <alignment horizontal="right" vertical="center" shrinkToFit="1"/>
    </xf>
    <xf numFmtId="178" fontId="37" fillId="0" borderId="52" xfId="1550" applyNumberFormat="1" applyFont="1" applyFill="1" applyBorder="1" applyAlignment="1">
      <alignment horizontal="right" vertical="center" shrinkToFit="1"/>
    </xf>
    <xf numFmtId="178" fontId="37" fillId="0" borderId="76" xfId="1550" applyNumberFormat="1" applyFont="1" applyBorder="1" applyAlignment="1">
      <alignment horizontal="right" vertical="center" shrinkToFit="1"/>
    </xf>
    <xf numFmtId="178" fontId="37" fillId="0" borderId="43" xfId="1550" applyNumberFormat="1" applyFont="1" applyBorder="1" applyAlignment="1">
      <alignment horizontal="right" vertical="center" shrinkToFit="1"/>
    </xf>
    <xf numFmtId="178" fontId="37" fillId="0" borderId="55" xfId="1550" applyNumberFormat="1" applyFont="1" applyFill="1" applyBorder="1" applyAlignment="1">
      <alignment horizontal="right" vertical="center" shrinkToFit="1"/>
    </xf>
    <xf numFmtId="178" fontId="37" fillId="0" borderId="48" xfId="1550" applyNumberFormat="1" applyFont="1" applyFill="1" applyBorder="1" applyAlignment="1">
      <alignment horizontal="right" vertical="center" shrinkToFit="1"/>
    </xf>
    <xf numFmtId="179" fontId="37" fillId="0" borderId="56" xfId="1550" applyNumberFormat="1" applyFont="1" applyFill="1" applyBorder="1" applyAlignment="1">
      <alignment vertical="center" shrinkToFit="1"/>
    </xf>
    <xf numFmtId="177" fontId="37" fillId="0" borderId="3" xfId="1917" applyNumberFormat="1" applyFont="1" applyFill="1" applyBorder="1" applyAlignment="1">
      <alignment horizontal="right" vertical="center" shrinkToFit="1"/>
    </xf>
    <xf numFmtId="177" fontId="37" fillId="0" borderId="28" xfId="1917" applyNumberFormat="1" applyFont="1" applyFill="1" applyBorder="1" applyAlignment="1">
      <alignment horizontal="right" vertical="center" shrinkToFit="1"/>
    </xf>
    <xf numFmtId="177" fontId="37" fillId="0" borderId="73" xfId="1917" applyNumberFormat="1" applyFont="1" applyFill="1" applyBorder="1" applyAlignment="1">
      <alignment horizontal="right" vertical="center" shrinkToFit="1"/>
    </xf>
    <xf numFmtId="0" fontId="37" fillId="0" borderId="21" xfId="0" applyFont="1" applyFill="1" applyBorder="1" applyAlignment="1">
      <alignment horizontal="center" vertical="center"/>
    </xf>
    <xf numFmtId="178" fontId="36" fillId="0" borderId="0" xfId="0" applyNumberFormat="1" applyFont="1" applyFill="1" applyAlignment="1">
      <alignment vertical="center"/>
    </xf>
    <xf numFmtId="0" fontId="37" fillId="0" borderId="27" xfId="0" applyFont="1" applyFill="1" applyBorder="1" applyAlignment="1">
      <alignment horizontal="center" vertical="center"/>
    </xf>
    <xf numFmtId="0" fontId="37" fillId="0" borderId="0" xfId="0" applyFont="1" applyBorder="1" applyAlignment="1">
      <alignment horizontal="center" vertical="center" wrapText="1"/>
    </xf>
    <xf numFmtId="177" fontId="37" fillId="0" borderId="0" xfId="0" applyNumberFormat="1" applyFont="1" applyFill="1" applyBorder="1" applyAlignment="1">
      <alignment horizontal="right" vertical="center"/>
    </xf>
    <xf numFmtId="177" fontId="37" fillId="0" borderId="27" xfId="1917" applyNumberFormat="1" applyFont="1" applyFill="1" applyBorder="1" applyAlignment="1">
      <alignment horizontal="right" vertical="center"/>
    </xf>
    <xf numFmtId="177" fontId="37" fillId="0" borderId="19" xfId="0" applyNumberFormat="1" applyFont="1" applyFill="1" applyBorder="1" applyAlignment="1">
      <alignment vertical="center"/>
    </xf>
    <xf numFmtId="177" fontId="37" fillId="0" borderId="27" xfId="0" applyNumberFormat="1" applyFont="1" applyFill="1" applyBorder="1" applyAlignment="1">
      <alignment horizontal="right" vertical="center"/>
    </xf>
    <xf numFmtId="0" fontId="37" fillId="0" borderId="19" xfId="1386" applyFont="1" applyFill="1" applyBorder="1" applyAlignment="1">
      <alignment vertical="center"/>
    </xf>
    <xf numFmtId="0" fontId="38" fillId="0" borderId="19" xfId="1147" applyFont="1" applyFill="1" applyBorder="1" applyAlignment="1" applyProtection="1">
      <alignment vertical="center"/>
      <protection locked="0"/>
    </xf>
    <xf numFmtId="0" fontId="37" fillId="0" borderId="0" xfId="0" applyFont="1" applyBorder="1" applyAlignment="1">
      <alignment horizontal="center" vertical="center"/>
    </xf>
    <xf numFmtId="178" fontId="37" fillId="0" borderId="21" xfId="1550" applyNumberFormat="1" applyFont="1" applyFill="1" applyBorder="1" applyAlignment="1">
      <alignment horizontal="right" vertical="center" shrinkToFit="1"/>
    </xf>
    <xf numFmtId="178" fontId="37" fillId="0" borderId="23" xfId="1550" applyNumberFormat="1" applyFont="1" applyFill="1" applyBorder="1" applyAlignment="1">
      <alignment horizontal="right" vertical="center" shrinkToFit="1"/>
    </xf>
    <xf numFmtId="178" fontId="37" fillId="0" borderId="19" xfId="1550" applyNumberFormat="1" applyFont="1" applyFill="1" applyBorder="1" applyAlignment="1">
      <alignment horizontal="right" vertical="center" shrinkToFit="1"/>
    </xf>
    <xf numFmtId="0" fontId="44" fillId="0" borderId="0" xfId="1" applyNumberFormat="1" applyFont="1" applyFill="1" applyBorder="1" applyAlignment="1">
      <alignment vertical="center"/>
    </xf>
    <xf numFmtId="178" fontId="37" fillId="0" borderId="5" xfId="0" applyNumberFormat="1" applyFont="1" applyFill="1" applyBorder="1" applyAlignment="1">
      <alignment horizontal="right" vertical="center"/>
    </xf>
    <xf numFmtId="178" fontId="37" fillId="0" borderId="30" xfId="0" applyNumberFormat="1" applyFont="1" applyFill="1" applyBorder="1" applyAlignment="1">
      <alignment horizontal="right" vertical="center"/>
    </xf>
    <xf numFmtId="0" fontId="37" fillId="28" borderId="18" xfId="0" applyFont="1" applyFill="1" applyBorder="1" applyAlignment="1">
      <alignment horizontal="center" vertical="center"/>
    </xf>
    <xf numFmtId="0" fontId="37" fillId="0" borderId="21" xfId="0" applyFont="1" applyFill="1" applyBorder="1" applyAlignment="1">
      <alignment horizontal="center" vertical="center"/>
    </xf>
    <xf numFmtId="0" fontId="37" fillId="0" borderId="22" xfId="1550" applyNumberFormat="1" applyFont="1" applyBorder="1" applyAlignment="1">
      <alignment vertical="center" shrinkToFit="1"/>
    </xf>
    <xf numFmtId="178" fontId="37" fillId="0" borderId="19" xfId="0" applyNumberFormat="1" applyFont="1" applyFill="1" applyBorder="1" applyAlignment="1">
      <alignment horizontal="right" vertical="center"/>
    </xf>
    <xf numFmtId="178" fontId="37" fillId="0" borderId="70" xfId="0" applyNumberFormat="1" applyFont="1" applyFill="1" applyBorder="1" applyAlignment="1">
      <alignment horizontal="right" vertical="center"/>
    </xf>
    <xf numFmtId="0" fontId="46" fillId="0" borderId="0" xfId="1550" applyNumberFormat="1" applyFont="1" applyBorder="1" applyAlignment="1">
      <alignment vertical="center" wrapText="1" shrinkToFit="1"/>
    </xf>
    <xf numFmtId="177" fontId="37" fillId="0" borderId="0" xfId="1550" applyNumberFormat="1" applyFont="1" applyBorder="1" applyAlignment="1">
      <alignment horizontal="right" vertical="center"/>
    </xf>
    <xf numFmtId="0" fontId="37" fillId="0" borderId="77" xfId="1550" applyNumberFormat="1" applyFont="1" applyBorder="1" applyAlignment="1">
      <alignment vertical="center" shrinkToFit="1"/>
    </xf>
    <xf numFmtId="178" fontId="37" fillId="0" borderId="59" xfId="1550" applyNumberFormat="1" applyFont="1" applyFill="1" applyBorder="1" applyAlignment="1">
      <alignment horizontal="right" vertical="center" shrinkToFit="1"/>
    </xf>
    <xf numFmtId="177" fontId="37" fillId="0" borderId="46" xfId="1917" applyNumberFormat="1" applyFont="1" applyFill="1" applyBorder="1" applyAlignment="1">
      <alignment horizontal="right" vertical="center" shrinkToFit="1"/>
    </xf>
    <xf numFmtId="178" fontId="37" fillId="0" borderId="46" xfId="1550" applyNumberFormat="1" applyFont="1" applyFill="1" applyBorder="1" applyAlignment="1">
      <alignment horizontal="right" vertical="center" shrinkToFit="1"/>
    </xf>
    <xf numFmtId="178" fontId="37" fillId="0" borderId="65" xfId="1550" applyNumberFormat="1" applyFont="1" applyFill="1" applyBorder="1" applyAlignment="1">
      <alignment horizontal="right" vertical="center" shrinkToFit="1"/>
    </xf>
    <xf numFmtId="178" fontId="37" fillId="0" borderId="47" xfId="1550" applyNumberFormat="1" applyFont="1" applyFill="1" applyBorder="1" applyAlignment="1">
      <alignment horizontal="right" vertical="center" shrinkToFit="1"/>
    </xf>
    <xf numFmtId="177" fontId="37" fillId="0" borderId="80" xfId="0" applyNumberFormat="1" applyFont="1" applyFill="1" applyBorder="1" applyAlignment="1">
      <alignment horizontal="right" vertical="center" shrinkToFit="1"/>
    </xf>
    <xf numFmtId="178" fontId="37" fillId="0" borderId="81" xfId="0" applyNumberFormat="1" applyFont="1" applyFill="1" applyBorder="1" applyAlignment="1">
      <alignment horizontal="right" vertical="center" shrinkToFit="1"/>
    </xf>
    <xf numFmtId="178" fontId="37" fillId="0" borderId="78" xfId="1550" applyNumberFormat="1" applyFont="1" applyBorder="1" applyAlignment="1">
      <alignment horizontal="right" vertical="center" shrinkToFit="1"/>
    </xf>
    <xf numFmtId="178" fontId="37" fillId="0" borderId="79" xfId="0" applyNumberFormat="1" applyFont="1" applyFill="1" applyBorder="1" applyAlignment="1">
      <alignment horizontal="right" vertical="center" shrinkToFit="1"/>
    </xf>
    <xf numFmtId="178" fontId="37" fillId="0" borderId="80" xfId="0" applyNumberFormat="1" applyFont="1" applyFill="1" applyBorder="1" applyAlignment="1">
      <alignment horizontal="right" vertical="center" shrinkToFit="1"/>
    </xf>
    <xf numFmtId="0" fontId="37" fillId="0" borderId="22" xfId="1550" applyNumberFormat="1" applyFont="1" applyBorder="1" applyAlignment="1">
      <alignment vertical="center" shrinkToFit="1"/>
    </xf>
    <xf numFmtId="0" fontId="37" fillId="0" borderId="22" xfId="1550" applyNumberFormat="1" applyFont="1" applyBorder="1" applyAlignment="1">
      <alignment vertical="center" shrinkToFit="1"/>
    </xf>
    <xf numFmtId="178" fontId="37" fillId="0" borderId="22" xfId="1550" applyNumberFormat="1" applyFont="1" applyFill="1" applyBorder="1" applyAlignment="1">
      <alignment horizontal="right" vertical="center" shrinkToFit="1"/>
    </xf>
    <xf numFmtId="178" fontId="37" fillId="0" borderId="22" xfId="1550" applyNumberFormat="1" applyFont="1" applyBorder="1" applyAlignment="1">
      <alignment horizontal="right" vertical="center" shrinkToFit="1"/>
    </xf>
    <xf numFmtId="178" fontId="37" fillId="0" borderId="84" xfId="1550" applyNumberFormat="1" applyFont="1" applyFill="1" applyBorder="1" applyAlignment="1">
      <alignment horizontal="right" vertical="center" shrinkToFit="1"/>
    </xf>
    <xf numFmtId="178" fontId="37" fillId="0" borderId="85" xfId="0" applyNumberFormat="1" applyFont="1" applyFill="1" applyBorder="1" applyAlignment="1">
      <alignment horizontal="right" vertical="center" shrinkToFit="1"/>
    </xf>
    <xf numFmtId="177" fontId="37" fillId="0" borderId="86" xfId="0" applyNumberFormat="1" applyFont="1" applyFill="1" applyBorder="1" applyAlignment="1">
      <alignment horizontal="right" vertical="center" shrinkToFit="1"/>
    </xf>
    <xf numFmtId="178" fontId="37" fillId="0" borderId="86" xfId="0" applyNumberFormat="1" applyFont="1" applyFill="1" applyBorder="1" applyAlignment="1">
      <alignment horizontal="right" vertical="center" shrinkToFit="1"/>
    </xf>
    <xf numFmtId="178" fontId="37" fillId="0" borderId="87" xfId="0" applyNumberFormat="1" applyFont="1" applyFill="1" applyBorder="1" applyAlignment="1">
      <alignment horizontal="right" vertical="center" shrinkToFit="1"/>
    </xf>
    <xf numFmtId="178" fontId="37" fillId="0" borderId="84" xfId="1550" applyNumberFormat="1" applyFont="1" applyBorder="1" applyAlignment="1">
      <alignment horizontal="right" vertical="center" shrinkToFit="1"/>
    </xf>
    <xf numFmtId="0" fontId="37" fillId="0" borderId="3" xfId="0" applyFont="1" applyBorder="1" applyAlignment="1">
      <alignment horizontal="center" vertical="center" shrinkToFit="1"/>
    </xf>
    <xf numFmtId="0" fontId="37" fillId="0" borderId="3" xfId="0" applyFont="1" applyFill="1" applyBorder="1" applyAlignment="1">
      <alignment horizontal="center" vertical="center" shrinkToFit="1"/>
    </xf>
    <xf numFmtId="177" fontId="37" fillId="0" borderId="18" xfId="1917" applyNumberFormat="1" applyFont="1" applyFill="1" applyBorder="1" applyAlignment="1">
      <alignment horizontal="right" vertical="center"/>
    </xf>
    <xf numFmtId="0" fontId="37" fillId="0" borderId="19" xfId="1550" applyNumberFormat="1" applyFont="1" applyBorder="1" applyAlignment="1">
      <alignment vertical="center" shrinkToFit="1"/>
    </xf>
    <xf numFmtId="0" fontId="37" fillId="0" borderId="19" xfId="1550" applyNumberFormat="1" applyFont="1" applyBorder="1" applyAlignment="1">
      <alignment vertical="center" wrapText="1" shrinkToFit="1"/>
    </xf>
    <xf numFmtId="0" fontId="37" fillId="0" borderId="19" xfId="1550" applyNumberFormat="1" applyFont="1" applyBorder="1" applyAlignment="1">
      <alignment vertical="center" shrinkToFit="1"/>
    </xf>
    <xf numFmtId="0" fontId="37" fillId="0" borderId="3" xfId="1550" applyNumberFormat="1" applyFont="1" applyBorder="1" applyAlignment="1">
      <alignment vertical="center" wrapText="1" shrinkToFit="1"/>
    </xf>
    <xf numFmtId="0" fontId="37" fillId="0" borderId="17" xfId="1550" applyNumberFormat="1" applyFont="1" applyBorder="1" applyAlignment="1">
      <alignment vertical="center" shrinkToFit="1"/>
    </xf>
    <xf numFmtId="0" fontId="37" fillId="0" borderId="3" xfId="1550" applyFont="1" applyBorder="1">
      <alignment vertical="center"/>
    </xf>
    <xf numFmtId="0" fontId="37" fillId="0" borderId="3" xfId="1550" applyNumberFormat="1" applyFont="1" applyBorder="1" applyAlignment="1">
      <alignment vertical="center" wrapText="1" shrinkToFit="1"/>
    </xf>
    <xf numFmtId="178" fontId="37" fillId="0" borderId="88" xfId="1550" applyNumberFormat="1" applyFont="1" applyFill="1" applyBorder="1" applyAlignment="1">
      <alignment horizontal="right" vertical="center" shrinkToFit="1"/>
    </xf>
    <xf numFmtId="178" fontId="37" fillId="0" borderId="89" xfId="1550" applyNumberFormat="1" applyFont="1" applyFill="1" applyBorder="1" applyAlignment="1">
      <alignment horizontal="right" vertical="center" shrinkToFit="1"/>
    </xf>
    <xf numFmtId="177" fontId="37" fillId="0" borderId="86" xfId="1917" applyNumberFormat="1" applyFont="1" applyFill="1" applyBorder="1" applyAlignment="1">
      <alignment horizontal="right" vertical="center" shrinkToFit="1"/>
    </xf>
    <xf numFmtId="178" fontId="37" fillId="0" borderId="86" xfId="1550" applyNumberFormat="1" applyFont="1" applyFill="1" applyBorder="1" applyAlignment="1">
      <alignment horizontal="right" vertical="center" shrinkToFit="1"/>
    </xf>
    <xf numFmtId="178" fontId="37" fillId="0" borderId="87" xfId="1550" applyNumberFormat="1" applyFont="1" applyFill="1" applyBorder="1" applyAlignment="1">
      <alignment horizontal="right" vertical="center" shrinkToFit="1"/>
    </xf>
    <xf numFmtId="178" fontId="37" fillId="0" borderId="90" xfId="1550" applyNumberFormat="1" applyFont="1" applyFill="1" applyBorder="1" applyAlignment="1">
      <alignment horizontal="right" vertical="center" shrinkToFit="1"/>
    </xf>
    <xf numFmtId="0" fontId="37" fillId="0" borderId="0" xfId="1550" applyNumberFormat="1" applyFont="1" applyBorder="1" applyAlignment="1">
      <alignment vertical="center" shrinkToFit="1"/>
    </xf>
    <xf numFmtId="0" fontId="37" fillId="0" borderId="19" xfId="0" applyFont="1" applyBorder="1" applyAlignment="1">
      <alignment horizontal="center" vertical="center" wrapText="1"/>
    </xf>
    <xf numFmtId="0" fontId="37" fillId="0" borderId="3" xfId="0" applyFont="1" applyBorder="1" applyAlignment="1">
      <alignment horizontal="center" vertical="center" wrapText="1"/>
    </xf>
    <xf numFmtId="0" fontId="48" fillId="28" borderId="25" xfId="0" applyFont="1" applyFill="1" applyBorder="1" applyAlignment="1">
      <alignment horizontal="center" vertical="center" wrapText="1" shrinkToFit="1"/>
    </xf>
    <xf numFmtId="0" fontId="48" fillId="28" borderId="31" xfId="0" applyFont="1" applyFill="1" applyBorder="1" applyAlignment="1">
      <alignment horizontal="center" vertical="center" wrapText="1" shrinkToFit="1"/>
    </xf>
    <xf numFmtId="0" fontId="49" fillId="28" borderId="27" xfId="1550" applyFont="1" applyFill="1" applyBorder="1" applyAlignment="1">
      <alignment horizontal="center" vertical="center" wrapText="1"/>
    </xf>
    <xf numFmtId="0" fontId="48" fillId="28" borderId="27" xfId="0" applyFont="1" applyFill="1" applyBorder="1" applyAlignment="1">
      <alignment horizontal="center" vertical="center" wrapText="1" shrinkToFit="1"/>
    </xf>
    <xf numFmtId="0" fontId="46" fillId="0" borderId="0" xfId="1550" applyFont="1">
      <alignment vertical="center"/>
    </xf>
    <xf numFmtId="0" fontId="37" fillId="0" borderId="3" xfId="0" applyFont="1" applyBorder="1" applyAlignment="1">
      <alignment horizontal="center" vertical="center"/>
    </xf>
    <xf numFmtId="0" fontId="37" fillId="0" borderId="3" xfId="0" applyFont="1" applyBorder="1" applyAlignment="1">
      <alignment horizontal="center" vertical="center" wrapText="1"/>
    </xf>
    <xf numFmtId="180" fontId="37" fillId="0" borderId="3" xfId="0" applyNumberFormat="1" applyFont="1" applyFill="1" applyBorder="1" applyAlignment="1">
      <alignment horizontal="right" vertical="center"/>
    </xf>
    <xf numFmtId="0" fontId="38" fillId="0" borderId="3" xfId="1550" applyFont="1" applyFill="1" applyBorder="1" applyAlignment="1">
      <alignment horizontal="center" vertical="center" wrapText="1"/>
    </xf>
    <xf numFmtId="0" fontId="42" fillId="0" borderId="3" xfId="1550" applyFont="1" applyFill="1" applyBorder="1" applyAlignment="1">
      <alignment horizontal="center" vertical="center" wrapText="1"/>
    </xf>
    <xf numFmtId="0" fontId="49" fillId="0" borderId="3" xfId="1550" applyFont="1" applyFill="1" applyBorder="1" applyAlignment="1">
      <alignment horizontal="center" vertical="center" wrapText="1"/>
    </xf>
    <xf numFmtId="0" fontId="37" fillId="0" borderId="0" xfId="0" applyFont="1">
      <alignment vertical="center"/>
    </xf>
    <xf numFmtId="180" fontId="37" fillId="0" borderId="3" xfId="1386" applyNumberFormat="1" applyFont="1" applyFill="1" applyBorder="1" applyAlignment="1">
      <alignment horizontal="right" vertical="center"/>
    </xf>
    <xf numFmtId="0" fontId="37" fillId="0" borderId="3" xfId="0" applyFont="1" applyFill="1" applyBorder="1" applyAlignment="1">
      <alignment horizontal="center" vertical="center" shrinkToFit="1"/>
    </xf>
    <xf numFmtId="0" fontId="48" fillId="0" borderId="3" xfId="0" applyFont="1" applyFill="1" applyBorder="1" applyAlignment="1">
      <alignment horizontal="center" vertical="center" wrapText="1" shrinkToFit="1"/>
    </xf>
    <xf numFmtId="0" fontId="37" fillId="28" borderId="18" xfId="0" applyFont="1" applyFill="1" applyBorder="1" applyAlignment="1">
      <alignment horizontal="center" vertical="center"/>
    </xf>
    <xf numFmtId="0" fontId="37" fillId="0" borderId="3" xfId="0" applyFont="1" applyFill="1" applyBorder="1" applyAlignment="1">
      <alignment horizontal="center" vertical="center"/>
    </xf>
    <xf numFmtId="0" fontId="46" fillId="0" borderId="0" xfId="0" applyFont="1" applyFill="1" applyAlignment="1">
      <alignment vertical="center"/>
    </xf>
    <xf numFmtId="0" fontId="37" fillId="0" borderId="3" xfId="0" applyFont="1" applyFill="1" applyBorder="1" applyAlignment="1">
      <alignment horizontal="center" vertical="center"/>
    </xf>
    <xf numFmtId="0" fontId="37" fillId="0" borderId="0" xfId="0" applyFont="1" applyBorder="1" applyAlignment="1">
      <alignment vertical="center"/>
    </xf>
    <xf numFmtId="177" fontId="37" fillId="0" borderId="3" xfId="1917" applyNumberFormat="1" applyFont="1" applyFill="1" applyBorder="1" applyAlignment="1">
      <alignment horizontal="right" vertical="center"/>
    </xf>
    <xf numFmtId="0" fontId="37" fillId="0" borderId="0" xfId="1550" applyFont="1">
      <alignment vertical="center"/>
    </xf>
    <xf numFmtId="0" fontId="37" fillId="0" borderId="3" xfId="0" applyFont="1" applyFill="1" applyBorder="1" applyAlignment="1">
      <alignment horizontal="center" vertical="center"/>
    </xf>
    <xf numFmtId="0" fontId="37" fillId="0" borderId="3" xfId="1550" applyNumberFormat="1" applyFont="1" applyBorder="1" applyAlignment="1">
      <alignment horizontal="center" vertical="center" wrapText="1" shrinkToFit="1"/>
    </xf>
    <xf numFmtId="0" fontId="37" fillId="0" borderId="3" xfId="1550" applyNumberFormat="1" applyFont="1" applyBorder="1" applyAlignment="1">
      <alignment horizontal="center" vertical="center" shrinkToFit="1"/>
    </xf>
    <xf numFmtId="0" fontId="37" fillId="0" borderId="19" xfId="1550" applyNumberFormat="1" applyFont="1" applyBorder="1" applyAlignment="1">
      <alignment horizontal="center" vertical="center" wrapText="1" shrinkToFit="1"/>
    </xf>
    <xf numFmtId="0" fontId="37" fillId="0" borderId="3" xfId="0" applyFont="1" applyFill="1" applyBorder="1" applyAlignment="1">
      <alignment horizontal="center" vertical="center"/>
    </xf>
    <xf numFmtId="178" fontId="37" fillId="0" borderId="19" xfId="0" applyNumberFormat="1" applyFont="1" applyFill="1" applyBorder="1" applyAlignment="1">
      <alignment horizontal="right" vertical="center" shrinkToFit="1"/>
    </xf>
    <xf numFmtId="178" fontId="37" fillId="0" borderId="60" xfId="0" applyNumberFormat="1" applyFont="1" applyFill="1" applyBorder="1" applyAlignment="1">
      <alignment horizontal="right" vertical="center" shrinkToFit="1"/>
    </xf>
    <xf numFmtId="178" fontId="37" fillId="0" borderId="25" xfId="1577" applyNumberFormat="1" applyFont="1" applyFill="1" applyBorder="1" applyAlignment="1">
      <alignment horizontal="right" vertical="center" shrinkToFit="1"/>
    </xf>
    <xf numFmtId="178" fontId="37" fillId="0" borderId="17" xfId="1577" applyNumberFormat="1" applyFont="1" applyFill="1" applyBorder="1" applyAlignment="1">
      <alignment horizontal="right" vertical="center" shrinkToFit="1"/>
    </xf>
    <xf numFmtId="178" fontId="37" fillId="0" borderId="27" xfId="1577" applyNumberFormat="1" applyFont="1" applyFill="1" applyBorder="1" applyAlignment="1">
      <alignment horizontal="right" vertical="center" shrinkToFit="1"/>
    </xf>
    <xf numFmtId="178" fontId="37" fillId="0" borderId="78" xfId="1550" applyNumberFormat="1" applyFont="1" applyFill="1" applyBorder="1" applyAlignment="1">
      <alignment horizontal="right" vertical="center" shrinkToFit="1"/>
    </xf>
    <xf numFmtId="178" fontId="37" fillId="0" borderId="69" xfId="1550" applyNumberFormat="1" applyFont="1" applyFill="1" applyBorder="1" applyAlignment="1">
      <alignment horizontal="right" vertical="center" shrinkToFit="1"/>
    </xf>
    <xf numFmtId="0" fontId="42" fillId="28" borderId="31" xfId="1550" applyFont="1" applyFill="1" applyBorder="1" applyAlignment="1">
      <alignment horizontal="center" vertical="center" wrapText="1"/>
    </xf>
    <xf numFmtId="0" fontId="37" fillId="28" borderId="4" xfId="0" applyFont="1" applyFill="1" applyBorder="1" applyAlignment="1">
      <alignment horizontal="center" vertical="center"/>
    </xf>
    <xf numFmtId="0" fontId="37" fillId="28" borderId="33" xfId="0" applyFont="1" applyFill="1" applyBorder="1" applyAlignment="1">
      <alignment horizontal="center" vertical="center"/>
    </xf>
    <xf numFmtId="0" fontId="37" fillId="28" borderId="19" xfId="0" applyFont="1" applyFill="1" applyBorder="1" applyAlignment="1">
      <alignment horizontal="center" vertical="center"/>
    </xf>
    <xf numFmtId="0" fontId="37" fillId="28" borderId="17" xfId="0" applyFont="1" applyFill="1" applyBorder="1" applyAlignment="1">
      <alignment horizontal="center" vertical="center"/>
    </xf>
    <xf numFmtId="0" fontId="37" fillId="28" borderId="18" xfId="0" applyFont="1" applyFill="1" applyBorder="1" applyAlignment="1">
      <alignment horizontal="center" vertical="center"/>
    </xf>
    <xf numFmtId="0" fontId="37" fillId="0" borderId="0" xfId="0" applyFont="1" applyBorder="1" applyAlignment="1">
      <alignment horizontal="center" vertical="center" shrinkToFit="1"/>
    </xf>
    <xf numFmtId="0" fontId="37" fillId="0" borderId="3" xfId="0" applyFont="1" applyBorder="1" applyAlignment="1">
      <alignment horizontal="center" vertical="center"/>
    </xf>
    <xf numFmtId="0" fontId="37" fillId="0" borderId="19" xfId="0" applyFont="1" applyFill="1" applyBorder="1" applyAlignment="1">
      <alignment horizontal="center" vertical="center"/>
    </xf>
    <xf numFmtId="0" fontId="37" fillId="0" borderId="18" xfId="0" applyFont="1" applyFill="1" applyBorder="1" applyAlignment="1">
      <alignment horizontal="center" vertical="center"/>
    </xf>
    <xf numFmtId="0" fontId="37" fillId="0" borderId="4" xfId="0" applyFont="1" applyBorder="1" applyAlignment="1">
      <alignment horizontal="center" vertical="center"/>
    </xf>
    <xf numFmtId="0" fontId="37" fillId="0" borderId="33" xfId="0" applyFont="1" applyBorder="1" applyAlignment="1">
      <alignment horizontal="center" vertical="center"/>
    </xf>
    <xf numFmtId="0" fontId="37" fillId="0" borderId="3" xfId="0" applyFont="1" applyBorder="1" applyAlignment="1">
      <alignment horizontal="center" vertical="center" shrinkToFit="1"/>
    </xf>
    <xf numFmtId="0" fontId="37" fillId="0" borderId="19" xfId="0" applyFont="1" applyFill="1" applyBorder="1" applyAlignment="1">
      <alignment horizontal="center" vertical="center" shrinkToFit="1"/>
    </xf>
    <xf numFmtId="0" fontId="37" fillId="0" borderId="18" xfId="0" applyFont="1" applyFill="1" applyBorder="1" applyAlignment="1">
      <alignment horizontal="center" vertical="center" shrinkToFit="1"/>
    </xf>
    <xf numFmtId="0" fontId="37" fillId="0" borderId="5" xfId="0" applyFont="1" applyFill="1" applyBorder="1" applyAlignment="1">
      <alignment horizontal="center" vertical="center" shrinkToFit="1"/>
    </xf>
    <xf numFmtId="0" fontId="37" fillId="0" borderId="6" xfId="0" applyFont="1" applyFill="1" applyBorder="1" applyAlignment="1">
      <alignment horizontal="center" vertical="center" shrinkToFit="1"/>
    </xf>
    <xf numFmtId="0" fontId="37" fillId="28" borderId="21" xfId="0" applyFont="1" applyFill="1" applyBorder="1" applyAlignment="1">
      <alignment horizontal="center" vertical="center"/>
    </xf>
    <xf numFmtId="0" fontId="37" fillId="28" borderId="23" xfId="0" applyFont="1" applyFill="1" applyBorder="1" applyAlignment="1">
      <alignment horizontal="center" vertical="center"/>
    </xf>
    <xf numFmtId="0" fontId="37" fillId="28" borderId="22" xfId="0" applyFont="1" applyFill="1" applyBorder="1" applyAlignment="1">
      <alignment horizontal="center" vertical="center"/>
    </xf>
    <xf numFmtId="0" fontId="37" fillId="28" borderId="3" xfId="0" applyFont="1" applyFill="1" applyBorder="1" applyAlignment="1">
      <alignment horizontal="center" vertical="center" shrinkToFit="1"/>
    </xf>
    <xf numFmtId="0" fontId="37" fillId="28" borderId="3" xfId="0" applyFont="1" applyFill="1" applyBorder="1" applyAlignment="1">
      <alignment horizontal="center" vertical="center"/>
    </xf>
    <xf numFmtId="0" fontId="37" fillId="0" borderId="19" xfId="0" applyFont="1" applyBorder="1" applyAlignment="1">
      <alignment horizontal="center" vertical="center"/>
    </xf>
    <xf numFmtId="0" fontId="37" fillId="0" borderId="17" xfId="0" applyFont="1" applyBorder="1" applyAlignment="1">
      <alignment horizontal="center" vertical="center"/>
    </xf>
    <xf numFmtId="0" fontId="37" fillId="0" borderId="18" xfId="0" applyFont="1" applyBorder="1" applyAlignment="1">
      <alignment horizontal="center" vertical="center"/>
    </xf>
    <xf numFmtId="0" fontId="37" fillId="0" borderId="3" xfId="0" applyFont="1" applyFill="1" applyBorder="1" applyAlignment="1">
      <alignment horizontal="center" vertical="center" shrinkToFit="1"/>
    </xf>
    <xf numFmtId="0" fontId="37" fillId="0" borderId="3" xfId="0" applyFont="1" applyFill="1" applyBorder="1" applyAlignment="1">
      <alignment horizontal="center" vertical="center"/>
    </xf>
    <xf numFmtId="0" fontId="37" fillId="0" borderId="21" xfId="0" applyFont="1" applyBorder="1" applyAlignment="1">
      <alignment horizontal="center" vertical="center"/>
    </xf>
    <xf numFmtId="0" fontId="37" fillId="0" borderId="44" xfId="0" applyFont="1" applyBorder="1" applyAlignment="1">
      <alignment horizontal="center" vertical="center"/>
    </xf>
    <xf numFmtId="0" fontId="37" fillId="0" borderId="22" xfId="0" applyFont="1" applyBorder="1" applyAlignment="1">
      <alignment horizontal="center" vertical="center"/>
    </xf>
    <xf numFmtId="0" fontId="37" fillId="0" borderId="45" xfId="0" applyFont="1" applyBorder="1" applyAlignment="1">
      <alignment horizontal="center" vertical="center"/>
    </xf>
    <xf numFmtId="0" fontId="37" fillId="0" borderId="19"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33"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9" xfId="1550" applyNumberFormat="1" applyFont="1" applyBorder="1" applyAlignment="1">
      <alignment vertical="center" wrapText="1" shrinkToFit="1"/>
    </xf>
    <xf numFmtId="0" fontId="37" fillId="0" borderId="18" xfId="1550" applyNumberFormat="1" applyFont="1" applyBorder="1" applyAlignment="1">
      <alignment vertical="center" wrapText="1" shrinkToFit="1"/>
    </xf>
    <xf numFmtId="0" fontId="38" fillId="28" borderId="21" xfId="1550" applyFont="1" applyFill="1" applyBorder="1" applyAlignment="1">
      <alignment horizontal="center" vertical="center" wrapText="1"/>
    </xf>
    <xf numFmtId="0" fontId="38" fillId="28" borderId="56" xfId="1550" applyFont="1" applyFill="1" applyBorder="1" applyAlignment="1">
      <alignment horizontal="center" vertical="center" wrapText="1"/>
    </xf>
    <xf numFmtId="0" fontId="38" fillId="28" borderId="22" xfId="1550" applyFont="1" applyFill="1" applyBorder="1" applyAlignment="1">
      <alignment horizontal="center" vertical="center" wrapText="1"/>
    </xf>
    <xf numFmtId="0" fontId="38" fillId="28" borderId="24" xfId="1550" applyFont="1" applyFill="1" applyBorder="1" applyAlignment="1">
      <alignment horizontal="center" vertical="center" wrapText="1"/>
    </xf>
    <xf numFmtId="0" fontId="38" fillId="28" borderId="45" xfId="1550" applyFont="1" applyFill="1" applyBorder="1" applyAlignment="1">
      <alignment horizontal="center" vertical="center" wrapText="1"/>
    </xf>
    <xf numFmtId="0" fontId="38" fillId="28" borderId="3" xfId="1550" applyFont="1" applyFill="1" applyBorder="1" applyAlignment="1">
      <alignment horizontal="center" vertical="center" wrapText="1"/>
    </xf>
    <xf numFmtId="0" fontId="37" fillId="0" borderId="4" xfId="1550" applyNumberFormat="1" applyFont="1" applyBorder="1" applyAlignment="1">
      <alignment vertical="center" shrinkToFit="1"/>
    </xf>
    <xf numFmtId="0" fontId="37" fillId="0" borderId="33" xfId="1550" applyNumberFormat="1" applyFont="1" applyBorder="1" applyAlignment="1">
      <alignment vertical="center" shrinkToFit="1"/>
    </xf>
    <xf numFmtId="0" fontId="37" fillId="0" borderId="21" xfId="1550" applyNumberFormat="1" applyFont="1" applyBorder="1" applyAlignment="1">
      <alignment vertical="center" shrinkToFit="1"/>
    </xf>
    <xf numFmtId="0" fontId="37" fillId="0" borderId="18" xfId="1550" applyNumberFormat="1" applyFont="1" applyBorder="1" applyAlignment="1">
      <alignment vertical="center" shrinkToFit="1"/>
    </xf>
    <xf numFmtId="0" fontId="38" fillId="28" borderId="4" xfId="1550" applyFont="1" applyFill="1" applyBorder="1" applyAlignment="1">
      <alignment horizontal="center" vertical="center" wrapText="1"/>
    </xf>
    <xf numFmtId="0" fontId="38" fillId="28" borderId="51" xfId="1550" applyFont="1" applyFill="1" applyBorder="1" applyAlignment="1">
      <alignment horizontal="center" vertical="center" wrapText="1"/>
    </xf>
    <xf numFmtId="0" fontId="38" fillId="28" borderId="33" xfId="1550" applyFont="1" applyFill="1" applyBorder="1" applyAlignment="1">
      <alignment horizontal="center" vertical="center" wrapText="1"/>
    </xf>
    <xf numFmtId="0" fontId="38" fillId="28" borderId="44" xfId="1550" applyFont="1" applyFill="1" applyBorder="1" applyAlignment="1">
      <alignment horizontal="center" vertical="center" wrapText="1"/>
    </xf>
    <xf numFmtId="0" fontId="38" fillId="28" borderId="21" xfId="1550" applyFont="1" applyFill="1" applyBorder="1" applyAlignment="1">
      <alignment horizontal="center" vertical="center"/>
    </xf>
    <xf numFmtId="0" fontId="38" fillId="28" borderId="44" xfId="1550" applyFont="1" applyFill="1" applyBorder="1" applyAlignment="1">
      <alignment horizontal="center" vertical="center"/>
    </xf>
    <xf numFmtId="0" fontId="38" fillId="28" borderId="23" xfId="1550" applyFont="1" applyFill="1" applyBorder="1" applyAlignment="1">
      <alignment horizontal="center" vertical="center"/>
    </xf>
    <xf numFmtId="0" fontId="38" fillId="28" borderId="49" xfId="1550" applyFont="1" applyFill="1" applyBorder="1" applyAlignment="1">
      <alignment horizontal="center" vertical="center"/>
    </xf>
    <xf numFmtId="0" fontId="38" fillId="28" borderId="22" xfId="1550" applyFont="1" applyFill="1" applyBorder="1" applyAlignment="1">
      <alignment horizontal="center" vertical="center"/>
    </xf>
    <xf numFmtId="0" fontId="38" fillId="28" borderId="45" xfId="1550" applyFont="1" applyFill="1" applyBorder="1" applyAlignment="1">
      <alignment horizontal="center" vertical="center"/>
    </xf>
    <xf numFmtId="0" fontId="37" fillId="0" borderId="19" xfId="1550" applyNumberFormat="1" applyFont="1" applyBorder="1" applyAlignment="1">
      <alignment vertical="center" shrinkToFit="1"/>
    </xf>
    <xf numFmtId="0" fontId="37" fillId="0" borderId="17" xfId="1550" applyNumberFormat="1" applyFont="1" applyBorder="1" applyAlignment="1">
      <alignment vertical="center" wrapText="1" shrinkToFit="1"/>
    </xf>
    <xf numFmtId="0" fontId="37" fillId="0" borderId="17" xfId="1550" applyNumberFormat="1" applyFont="1" applyBorder="1" applyAlignment="1">
      <alignment vertical="center" shrinkToFit="1"/>
    </xf>
    <xf numFmtId="0" fontId="37" fillId="28" borderId="56" xfId="0" applyFont="1" applyFill="1" applyBorder="1" applyAlignment="1">
      <alignment horizontal="center" vertical="center"/>
    </xf>
    <xf numFmtId="0" fontId="37" fillId="28" borderId="44" xfId="0" applyFont="1" applyFill="1" applyBorder="1" applyAlignment="1">
      <alignment horizontal="center" vertical="center"/>
    </xf>
    <xf numFmtId="0" fontId="39" fillId="0" borderId="62" xfId="1550" applyNumberFormat="1" applyFont="1" applyBorder="1" applyAlignment="1">
      <alignment vertical="center" wrapText="1" shrinkToFit="1"/>
    </xf>
    <xf numFmtId="0" fontId="39" fillId="0" borderId="63" xfId="1550" applyNumberFormat="1" applyFont="1" applyBorder="1" applyAlignment="1">
      <alignment vertical="center" wrapText="1" shrinkToFit="1"/>
    </xf>
    <xf numFmtId="0" fontId="39" fillId="0" borderId="19" xfId="1550" applyNumberFormat="1" applyFont="1" applyBorder="1" applyAlignment="1">
      <alignment vertical="center" wrapText="1" shrinkToFit="1"/>
    </xf>
    <xf numFmtId="0" fontId="39" fillId="0" borderId="18" xfId="1550" applyNumberFormat="1" applyFont="1" applyBorder="1" applyAlignment="1">
      <alignment vertical="center" wrapText="1" shrinkToFit="1"/>
    </xf>
    <xf numFmtId="0" fontId="37" fillId="0" borderId="22" xfId="1550" applyNumberFormat="1" applyFont="1" applyBorder="1" applyAlignment="1">
      <alignment vertical="center" shrinkToFit="1"/>
    </xf>
    <xf numFmtId="0" fontId="37" fillId="0" borderId="45" xfId="1550" applyNumberFormat="1" applyFont="1" applyBorder="1" applyAlignment="1">
      <alignment vertical="center" shrinkToFit="1"/>
    </xf>
    <xf numFmtId="0" fontId="37" fillId="0" borderId="4" xfId="1386" applyFont="1" applyFill="1" applyBorder="1" applyAlignment="1">
      <alignment vertical="center"/>
    </xf>
    <xf numFmtId="0" fontId="37" fillId="0" borderId="51" xfId="1386" applyFont="1" applyFill="1" applyBorder="1" applyAlignment="1">
      <alignment vertical="center"/>
    </xf>
    <xf numFmtId="0" fontId="37" fillId="0" borderId="33" xfId="1386" applyFont="1" applyFill="1" applyBorder="1" applyAlignment="1">
      <alignment vertical="center"/>
    </xf>
    <xf numFmtId="0" fontId="37" fillId="0" borderId="4" xfId="0" applyFont="1" applyFill="1" applyBorder="1" applyAlignment="1">
      <alignment horizontal="center" vertical="center" shrinkToFit="1"/>
    </xf>
    <xf numFmtId="0" fontId="37" fillId="0" borderId="51" xfId="0" applyFont="1" applyFill="1" applyBorder="1" applyAlignment="1">
      <alignment horizontal="center" vertical="center" shrinkToFit="1"/>
    </xf>
    <xf numFmtId="0" fontId="37" fillId="0" borderId="33" xfId="0" applyFont="1" applyFill="1" applyBorder="1" applyAlignment="1">
      <alignment horizontal="center" vertical="center" shrinkToFit="1"/>
    </xf>
    <xf numFmtId="0" fontId="37" fillId="0" borderId="3" xfId="1550" applyNumberFormat="1" applyFont="1" applyBorder="1" applyAlignment="1">
      <alignment vertical="center" wrapText="1" shrinkToFit="1"/>
    </xf>
    <xf numFmtId="0" fontId="38" fillId="28" borderId="17" xfId="1550" applyFont="1" applyFill="1" applyBorder="1" applyAlignment="1">
      <alignment horizontal="center" vertical="center" wrapText="1"/>
    </xf>
    <xf numFmtId="0" fontId="38" fillId="28" borderId="18" xfId="1550" applyFont="1" applyFill="1" applyBorder="1" applyAlignment="1">
      <alignment horizontal="center" vertical="center" wrapText="1"/>
    </xf>
    <xf numFmtId="0" fontId="37" fillId="28" borderId="21" xfId="0" applyFont="1" applyFill="1" applyBorder="1" applyAlignment="1">
      <alignment horizontal="center" vertical="center" shrinkToFit="1"/>
    </xf>
    <xf numFmtId="0" fontId="37" fillId="28" borderId="44" xfId="0" applyFont="1" applyFill="1" applyBorder="1" applyAlignment="1">
      <alignment horizontal="center" vertical="center" shrinkToFit="1"/>
    </xf>
    <xf numFmtId="0" fontId="37" fillId="28" borderId="23" xfId="0" applyFont="1" applyFill="1" applyBorder="1" applyAlignment="1">
      <alignment horizontal="center" vertical="center" shrinkToFit="1"/>
    </xf>
    <xf numFmtId="0" fontId="37" fillId="28" borderId="49" xfId="0" applyFont="1" applyFill="1" applyBorder="1" applyAlignment="1">
      <alignment horizontal="center" vertical="center" shrinkToFit="1"/>
    </xf>
    <xf numFmtId="0" fontId="37" fillId="28" borderId="22" xfId="0" applyFont="1" applyFill="1" applyBorder="1" applyAlignment="1">
      <alignment horizontal="center" vertical="center" shrinkToFit="1"/>
    </xf>
    <xf numFmtId="0" fontId="37" fillId="28" borderId="45" xfId="0" applyFont="1" applyFill="1" applyBorder="1" applyAlignment="1">
      <alignment horizontal="center" vertical="center" shrinkToFit="1"/>
    </xf>
    <xf numFmtId="0" fontId="37" fillId="0" borderId="82" xfId="0" applyFont="1" applyFill="1" applyBorder="1" applyAlignment="1">
      <alignment horizontal="center" vertical="center" shrinkToFit="1"/>
    </xf>
    <xf numFmtId="0" fontId="37" fillId="0" borderId="83" xfId="0" applyFont="1" applyFill="1" applyBorder="1" applyAlignment="1">
      <alignment horizontal="center" vertical="center" shrinkToFit="1"/>
    </xf>
    <xf numFmtId="0" fontId="37" fillId="0" borderId="23" xfId="0" applyFont="1" applyFill="1" applyBorder="1" applyAlignment="1">
      <alignment horizontal="center" vertical="center" shrinkToFit="1"/>
    </xf>
    <xf numFmtId="0" fontId="37" fillId="0" borderId="49" xfId="0" applyFont="1" applyFill="1" applyBorder="1" applyAlignment="1">
      <alignment horizontal="center" vertical="center" shrinkToFit="1"/>
    </xf>
    <xf numFmtId="0" fontId="37" fillId="0" borderId="22" xfId="0" applyFont="1" applyFill="1" applyBorder="1" applyAlignment="1">
      <alignment horizontal="center" vertical="center" shrinkToFit="1"/>
    </xf>
    <xf numFmtId="0" fontId="37" fillId="0" borderId="45" xfId="0" applyFont="1" applyFill="1" applyBorder="1" applyAlignment="1">
      <alignment horizontal="center" vertical="center" shrinkToFit="1"/>
    </xf>
    <xf numFmtId="0" fontId="37" fillId="0" borderId="57" xfId="0" applyFont="1" applyFill="1" applyBorder="1" applyAlignment="1">
      <alignment horizontal="center" vertical="center" shrinkToFit="1"/>
    </xf>
    <xf numFmtId="0" fontId="37" fillId="0" borderId="57" xfId="1386" applyFont="1" applyFill="1" applyBorder="1" applyAlignment="1">
      <alignment vertical="center"/>
    </xf>
    <xf numFmtId="0" fontId="36" fillId="28" borderId="3" xfId="0" applyFont="1" applyFill="1" applyBorder="1" applyAlignment="1">
      <alignment horizontal="center" vertical="center"/>
    </xf>
    <xf numFmtId="0" fontId="37" fillId="0" borderId="4" xfId="1550" applyNumberFormat="1" applyFont="1" applyBorder="1" applyAlignment="1">
      <alignment horizontal="center" vertical="center" wrapText="1" shrinkToFit="1"/>
    </xf>
    <xf numFmtId="0" fontId="37" fillId="0" borderId="51" xfId="1550" applyNumberFormat="1" applyFont="1" applyBorder="1" applyAlignment="1">
      <alignment horizontal="center" vertical="center" wrapText="1" shrinkToFit="1"/>
    </xf>
    <xf numFmtId="0" fontId="37" fillId="0" borderId="33" xfId="1550" applyNumberFormat="1" applyFont="1" applyBorder="1" applyAlignment="1">
      <alignment horizontal="center" vertical="center" wrapText="1" shrinkToFit="1"/>
    </xf>
    <xf numFmtId="0" fontId="36" fillId="0" borderId="4" xfId="0" applyFont="1" applyBorder="1" applyAlignment="1">
      <alignment horizontal="center" vertical="center"/>
    </xf>
    <xf numFmtId="0" fontId="36" fillId="0" borderId="51" xfId="0" applyFont="1" applyBorder="1" applyAlignment="1">
      <alignment horizontal="center" vertical="center"/>
    </xf>
    <xf numFmtId="0" fontId="36" fillId="0" borderId="33" xfId="0" applyFont="1" applyBorder="1" applyAlignment="1">
      <alignment horizontal="center" vertical="center"/>
    </xf>
    <xf numFmtId="0" fontId="37" fillId="0" borderId="21" xfId="1550" applyNumberFormat="1" applyFont="1" applyBorder="1" applyAlignment="1">
      <alignment horizontal="center" vertical="center" shrinkToFit="1"/>
    </xf>
    <xf numFmtId="0" fontId="37" fillId="0" borderId="56" xfId="1550" applyNumberFormat="1" applyFont="1" applyBorder="1" applyAlignment="1">
      <alignment horizontal="center" vertical="center" shrinkToFit="1"/>
    </xf>
    <xf numFmtId="0" fontId="37" fillId="0" borderId="44" xfId="1550" applyNumberFormat="1" applyFont="1" applyBorder="1" applyAlignment="1">
      <alignment horizontal="center" vertical="center" shrinkToFit="1"/>
    </xf>
    <xf numFmtId="0" fontId="37" fillId="0" borderId="22" xfId="1550" applyNumberFormat="1" applyFont="1" applyBorder="1" applyAlignment="1">
      <alignment horizontal="center" vertical="center" shrinkToFit="1"/>
    </xf>
    <xf numFmtId="0" fontId="37" fillId="0" borderId="24" xfId="1550" applyNumberFormat="1" applyFont="1" applyBorder="1" applyAlignment="1">
      <alignment horizontal="center" vertical="center" shrinkToFit="1"/>
    </xf>
    <xf numFmtId="0" fontId="37" fillId="0" borderId="45" xfId="1550" applyNumberFormat="1" applyFont="1" applyBorder="1" applyAlignment="1">
      <alignment horizontal="center" vertical="center" shrinkToFit="1"/>
    </xf>
    <xf numFmtId="0" fontId="37" fillId="0" borderId="51" xfId="0" applyFont="1" applyBorder="1" applyAlignment="1">
      <alignment horizontal="center" vertical="center"/>
    </xf>
    <xf numFmtId="0" fontId="37" fillId="0" borderId="3" xfId="1550" applyNumberFormat="1" applyFont="1" applyBorder="1" applyAlignment="1">
      <alignment horizontal="center" vertical="center" shrinkToFit="1"/>
    </xf>
    <xf numFmtId="0" fontId="37" fillId="0" borderId="3" xfId="1550" applyNumberFormat="1" applyFont="1" applyBorder="1" applyAlignment="1">
      <alignment horizontal="center" vertical="center" wrapText="1" shrinkToFit="1"/>
    </xf>
    <xf numFmtId="0" fontId="38" fillId="0" borderId="3" xfId="1550" applyFont="1" applyFill="1" applyBorder="1" applyAlignment="1">
      <alignment horizontal="center" vertical="center" wrapText="1"/>
    </xf>
    <xf numFmtId="0" fontId="38" fillId="0" borderId="19" xfId="1550" applyFont="1" applyFill="1" applyBorder="1" applyAlignment="1">
      <alignment horizontal="center" vertical="center" wrapText="1"/>
    </xf>
    <xf numFmtId="0" fontId="38" fillId="28" borderId="19" xfId="1550" applyFont="1" applyFill="1" applyBorder="1" applyAlignment="1">
      <alignment horizontal="center" vertical="center" wrapText="1"/>
    </xf>
    <xf numFmtId="0" fontId="37" fillId="0" borderId="17" xfId="0" applyFont="1" applyFill="1" applyBorder="1" applyAlignment="1">
      <alignment horizontal="center" vertical="center"/>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0" xr:uid="{00000000-0005-0000-0000-000016000000}"/>
    <cellStyle name="20% - アクセント 1 4 3" xfId="1741"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2" xr:uid="{00000000-0005-0000-0000-000032000000}"/>
    <cellStyle name="20% - アクセント 2 4 3" xfId="1743"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4" xr:uid="{00000000-0005-0000-0000-00004E000000}"/>
    <cellStyle name="20% - アクセント 3 4 3" xfId="1745"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6" xr:uid="{00000000-0005-0000-0000-00006A000000}"/>
    <cellStyle name="20% - アクセント 4 4 3" xfId="1747"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8" xr:uid="{00000000-0005-0000-0000-000086000000}"/>
    <cellStyle name="20% - アクセント 5 4 3" xfId="1749"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0" xr:uid="{00000000-0005-0000-0000-0000A2000000}"/>
    <cellStyle name="20% - アクセント 6 4 3" xfId="1751"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2" xr:uid="{00000000-0005-0000-0000-0000BE000000}"/>
    <cellStyle name="40% - アクセント 1 4 3" xfId="1753"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4" xr:uid="{00000000-0005-0000-0000-0000DA000000}"/>
    <cellStyle name="40% - アクセント 2 4 3" xfId="1755"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6" xr:uid="{00000000-0005-0000-0000-0000F6000000}"/>
    <cellStyle name="40% - アクセント 3 4 3" xfId="1757"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8" xr:uid="{00000000-0005-0000-0000-000012010000}"/>
    <cellStyle name="40% - アクセント 4 4 3" xfId="1759"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0" xr:uid="{00000000-0005-0000-0000-00002E010000}"/>
    <cellStyle name="40% - アクセント 5 4 3" xfId="1761"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2" xr:uid="{00000000-0005-0000-0000-00004A010000}"/>
    <cellStyle name="40% - アクセント 6 4 3" xfId="1763"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4"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5" xr:uid="{00000000-0005-0000-0000-0000CA020000}"/>
    <cellStyle name="どちらでもない 2 3" xfId="1766"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67"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68"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69" xr:uid="{00000000-0005-0000-0000-000015030000}"/>
    <cellStyle name="メモ 2 3" xfId="1770" xr:uid="{00000000-0005-0000-0000-000016030000}"/>
    <cellStyle name="メモ 2 3 2" xfId="1771" xr:uid="{00000000-0005-0000-0000-000017030000}"/>
    <cellStyle name="メモ 2 3 2 2" xfId="1772" xr:uid="{00000000-0005-0000-0000-000018030000}"/>
    <cellStyle name="メモ 2 3 3" xfId="1773" xr:uid="{00000000-0005-0000-0000-000019030000}"/>
    <cellStyle name="メモ 2 3 4" xfId="1774" xr:uid="{00000000-0005-0000-0000-00001A030000}"/>
    <cellStyle name="メモ 2 4" xfId="1775" xr:uid="{00000000-0005-0000-0000-00001B030000}"/>
    <cellStyle name="メモ 2 4 2" xfId="1776" xr:uid="{00000000-0005-0000-0000-00001C030000}"/>
    <cellStyle name="メモ 2 4 2 2" xfId="1777" xr:uid="{00000000-0005-0000-0000-00001D030000}"/>
    <cellStyle name="メモ 2 4 3" xfId="1778" xr:uid="{00000000-0005-0000-0000-00001E030000}"/>
    <cellStyle name="メモ 2 4 4" xfId="1779" xr:uid="{00000000-0005-0000-0000-00001F030000}"/>
    <cellStyle name="メモ 2 5" xfId="1780" xr:uid="{00000000-0005-0000-0000-000020030000}"/>
    <cellStyle name="メモ 2 5 2" xfId="1781" xr:uid="{00000000-0005-0000-0000-000021030000}"/>
    <cellStyle name="メモ 2 5 2 2" xfId="1782" xr:uid="{00000000-0005-0000-0000-000022030000}"/>
    <cellStyle name="メモ 2 5 3" xfId="1783" xr:uid="{00000000-0005-0000-0000-000023030000}"/>
    <cellStyle name="メモ 2 5 4" xfId="1784" xr:uid="{00000000-0005-0000-0000-000024030000}"/>
    <cellStyle name="メモ 2 6" xfId="1785" xr:uid="{00000000-0005-0000-0000-000025030000}"/>
    <cellStyle name="メモ 2 6 2" xfId="1786" xr:uid="{00000000-0005-0000-0000-000026030000}"/>
    <cellStyle name="メモ 2 7" xfId="1787" xr:uid="{00000000-0005-0000-0000-000027030000}"/>
    <cellStyle name="メモ 2 8" xfId="1788" xr:uid="{00000000-0005-0000-0000-000028030000}"/>
    <cellStyle name="メモ 2 9" xfId="1789"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0" xr:uid="{00000000-0005-0000-0000-000035030000}"/>
    <cellStyle name="メモ 3 3" xfId="733" xr:uid="{00000000-0005-0000-0000-000036030000}"/>
    <cellStyle name="メモ 3 3 2" xfId="1397" xr:uid="{00000000-0005-0000-0000-000037030000}"/>
    <cellStyle name="メモ 3 3 2 2" xfId="1791" xr:uid="{00000000-0005-0000-0000-000038030000}"/>
    <cellStyle name="メモ 3 3 3" xfId="1792" xr:uid="{00000000-0005-0000-0000-000039030000}"/>
    <cellStyle name="メモ 3 3 4" xfId="1793" xr:uid="{00000000-0005-0000-0000-00003A030000}"/>
    <cellStyle name="メモ 3 4" xfId="1600" xr:uid="{00000000-0005-0000-0000-00003B030000}"/>
    <cellStyle name="メモ 3 4 2" xfId="1601" xr:uid="{00000000-0005-0000-0000-00003C030000}"/>
    <cellStyle name="メモ 3 4 2 2" xfId="1794" xr:uid="{00000000-0005-0000-0000-00003D030000}"/>
    <cellStyle name="メモ 3 4 3" xfId="1795" xr:uid="{00000000-0005-0000-0000-00003E030000}"/>
    <cellStyle name="メモ 3 4 4" xfId="1796" xr:uid="{00000000-0005-0000-0000-00003F030000}"/>
    <cellStyle name="メモ 3 5" xfId="1602" xr:uid="{00000000-0005-0000-0000-000040030000}"/>
    <cellStyle name="メモ 3 5 2" xfId="1797"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798" xr:uid="{00000000-0005-0000-0000-000050030000}"/>
    <cellStyle name="メモ 5" xfId="737" xr:uid="{00000000-0005-0000-0000-000051030000}"/>
    <cellStyle name="メモ 5 2" xfId="1799" xr:uid="{00000000-0005-0000-0000-000052030000}"/>
    <cellStyle name="メモ 5 3" xfId="1800"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1"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2" xr:uid="{00000000-0005-0000-0000-0000A5030000}"/>
    <cellStyle name="計算 2 3 2" xfId="1803" xr:uid="{00000000-0005-0000-0000-0000A6030000}"/>
    <cellStyle name="計算 2 3 2 2" xfId="1804" xr:uid="{00000000-0005-0000-0000-0000A7030000}"/>
    <cellStyle name="計算 2 3 3" xfId="1805" xr:uid="{00000000-0005-0000-0000-0000A8030000}"/>
    <cellStyle name="計算 2 4" xfId="1806" xr:uid="{00000000-0005-0000-0000-0000A9030000}"/>
    <cellStyle name="計算 2 4 2" xfId="1807" xr:uid="{00000000-0005-0000-0000-0000AA030000}"/>
    <cellStyle name="計算 2 4 2 2" xfId="1808" xr:uid="{00000000-0005-0000-0000-0000AB030000}"/>
    <cellStyle name="計算 2 4 3" xfId="1809" xr:uid="{00000000-0005-0000-0000-0000AC030000}"/>
    <cellStyle name="計算 2 5" xfId="1810" xr:uid="{00000000-0005-0000-0000-0000AD030000}"/>
    <cellStyle name="計算 2 5 2" xfId="1811" xr:uid="{00000000-0005-0000-0000-0000AE030000}"/>
    <cellStyle name="計算 2 6" xfId="1812"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3" xr:uid="{00000000-0005-0000-0000-0000BD030000}"/>
    <cellStyle name="計算 3 3 3" xfId="1814" xr:uid="{00000000-0005-0000-0000-0000BE030000}"/>
    <cellStyle name="計算 3 4" xfId="1615" xr:uid="{00000000-0005-0000-0000-0000BF030000}"/>
    <cellStyle name="計算 3 4 2" xfId="1616" xr:uid="{00000000-0005-0000-0000-0000C0030000}"/>
    <cellStyle name="計算 3 4 2 2" xfId="1815" xr:uid="{00000000-0005-0000-0000-0000C1030000}"/>
    <cellStyle name="計算 3 4 3" xfId="1816" xr:uid="{00000000-0005-0000-0000-0000C2030000}"/>
    <cellStyle name="計算 3 5" xfId="1617" xr:uid="{00000000-0005-0000-0000-0000C3030000}"/>
    <cellStyle name="計算 3 5 2" xfId="1817"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18"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19"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0" xr:uid="{00000000-0005-0000-0000-000006040000}"/>
    <cellStyle name="桁区切り 2 4" xfId="1415" xr:uid="{00000000-0005-0000-0000-000007040000}"/>
    <cellStyle name="桁区切り 2 4 2" xfId="1821"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2"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3"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4"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5" xr:uid="{00000000-0005-0000-0000-000033040000}"/>
    <cellStyle name="桁区切り 7" xfId="1435" xr:uid="{00000000-0005-0000-0000-000034040000}"/>
    <cellStyle name="桁区切り 7 2" xfId="1826"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27" xr:uid="{00000000-0005-0000-0000-0000BA040000}"/>
    <cellStyle name="集計 2 3 2" xfId="1828" xr:uid="{00000000-0005-0000-0000-0000BB040000}"/>
    <cellStyle name="集計 2 3 2 2" xfId="1829" xr:uid="{00000000-0005-0000-0000-0000BC040000}"/>
    <cellStyle name="集計 2 3 3" xfId="1830" xr:uid="{00000000-0005-0000-0000-0000BD040000}"/>
    <cellStyle name="集計 2 4" xfId="1831" xr:uid="{00000000-0005-0000-0000-0000BE040000}"/>
    <cellStyle name="集計 2 4 2" xfId="1832" xr:uid="{00000000-0005-0000-0000-0000BF040000}"/>
    <cellStyle name="集計 2 4 2 2" xfId="1833" xr:uid="{00000000-0005-0000-0000-0000C0040000}"/>
    <cellStyle name="集計 2 4 3" xfId="1834" xr:uid="{00000000-0005-0000-0000-0000C1040000}"/>
    <cellStyle name="集計 2 5" xfId="1835" xr:uid="{00000000-0005-0000-0000-0000C2040000}"/>
    <cellStyle name="集計 2 5 2" xfId="1836" xr:uid="{00000000-0005-0000-0000-0000C3040000}"/>
    <cellStyle name="集計 2 6" xfId="1837"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38" xr:uid="{00000000-0005-0000-0000-0000D2040000}"/>
    <cellStyle name="集計 3 3 3" xfId="1839" xr:uid="{00000000-0005-0000-0000-0000D3040000}"/>
    <cellStyle name="集計 3 4" xfId="1658" xr:uid="{00000000-0005-0000-0000-0000D4040000}"/>
    <cellStyle name="集計 3 4 2" xfId="1659" xr:uid="{00000000-0005-0000-0000-0000D5040000}"/>
    <cellStyle name="集計 3 4 2 2" xfId="1840" xr:uid="{00000000-0005-0000-0000-0000D6040000}"/>
    <cellStyle name="集計 3 4 3" xfId="1841"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2" xr:uid="{00000000-0005-0000-0000-000003050000}"/>
    <cellStyle name="出力 2 3 2" xfId="1843" xr:uid="{00000000-0005-0000-0000-000004050000}"/>
    <cellStyle name="出力 2 3 2 2" xfId="1844" xr:uid="{00000000-0005-0000-0000-000005050000}"/>
    <cellStyle name="出力 2 3 3" xfId="1845" xr:uid="{00000000-0005-0000-0000-000006050000}"/>
    <cellStyle name="出力 2 4" xfId="1846" xr:uid="{00000000-0005-0000-0000-000007050000}"/>
    <cellStyle name="出力 2 4 2" xfId="1847" xr:uid="{00000000-0005-0000-0000-000008050000}"/>
    <cellStyle name="出力 2 4 2 2" xfId="1848" xr:uid="{00000000-0005-0000-0000-000009050000}"/>
    <cellStyle name="出力 2 4 3" xfId="1849" xr:uid="{00000000-0005-0000-0000-00000A050000}"/>
    <cellStyle name="出力 2 5" xfId="1850" xr:uid="{00000000-0005-0000-0000-00000B050000}"/>
    <cellStyle name="出力 2 5 2" xfId="1851" xr:uid="{00000000-0005-0000-0000-00000C050000}"/>
    <cellStyle name="出力 2 6" xfId="1852"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3" xr:uid="{00000000-0005-0000-0000-00001B050000}"/>
    <cellStyle name="出力 3 3 3" xfId="1854" xr:uid="{00000000-0005-0000-0000-00001C050000}"/>
    <cellStyle name="出力 3 4" xfId="1567" xr:uid="{00000000-0005-0000-0000-00001D050000}"/>
    <cellStyle name="出力 3 4 2" xfId="1672" xr:uid="{00000000-0005-0000-0000-00001E050000}"/>
    <cellStyle name="出力 3 4 2 2" xfId="1855" xr:uid="{00000000-0005-0000-0000-00001F050000}"/>
    <cellStyle name="出力 3 4 3" xfId="1856"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57" xr:uid="{00000000-0005-0000-0000-000069050000}"/>
    <cellStyle name="入力 2 3 2" xfId="1858" xr:uid="{00000000-0005-0000-0000-00006A050000}"/>
    <cellStyle name="入力 2 3 2 2" xfId="1859" xr:uid="{00000000-0005-0000-0000-00006B050000}"/>
    <cellStyle name="入力 2 3 3" xfId="1860" xr:uid="{00000000-0005-0000-0000-00006C050000}"/>
    <cellStyle name="入力 2 4" xfId="1861" xr:uid="{00000000-0005-0000-0000-00006D050000}"/>
    <cellStyle name="入力 2 4 2" xfId="1862" xr:uid="{00000000-0005-0000-0000-00006E050000}"/>
    <cellStyle name="入力 2 4 2 2" xfId="1863" xr:uid="{00000000-0005-0000-0000-00006F050000}"/>
    <cellStyle name="入力 2 4 3" xfId="1864" xr:uid="{00000000-0005-0000-0000-000070050000}"/>
    <cellStyle name="入力 2 5" xfId="1865" xr:uid="{00000000-0005-0000-0000-000071050000}"/>
    <cellStyle name="入力 2 5 2" xfId="1866" xr:uid="{00000000-0005-0000-0000-000072050000}"/>
    <cellStyle name="入力 2 6" xfId="1867"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68" xr:uid="{00000000-0005-0000-0000-000081050000}"/>
    <cellStyle name="入力 3 3 3" xfId="1869" xr:uid="{00000000-0005-0000-0000-000082050000}"/>
    <cellStyle name="入力 3 4" xfId="1685" xr:uid="{00000000-0005-0000-0000-000083050000}"/>
    <cellStyle name="入力 3 4 2" xfId="1686" xr:uid="{00000000-0005-0000-0000-000084050000}"/>
    <cellStyle name="入力 3 4 2 2" xfId="1870" xr:uid="{00000000-0005-0000-0000-000085050000}"/>
    <cellStyle name="入力 3 4 3" xfId="1871" xr:uid="{00000000-0005-0000-0000-000086050000}"/>
    <cellStyle name="入力 3 5" xfId="1687" xr:uid="{00000000-0005-0000-0000-000087050000}"/>
    <cellStyle name="入力 3 5 2" xfId="1872"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3"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874" xr:uid="{00000000-0005-0000-0000-00003A060000}"/>
    <cellStyle name="標準 2 27" xfId="1875"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6"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7"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878"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879"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88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FFCCCC"/>
      <color rgb="FF7F7F7F"/>
      <color rgb="FFD9D9D9"/>
      <color rgb="FFD90000"/>
      <color rgb="FFD9BB59"/>
      <color rgb="FFB3A2C7"/>
      <color rgb="FFC3D69B"/>
      <color rgb="FF376092"/>
      <color rgb="FFDCE6F1"/>
      <color rgb="FFF2DC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stacked"/>
        <c:varyColors val="0"/>
        <c:ser>
          <c:idx val="1"/>
          <c:order val="0"/>
          <c:tx>
            <c:strRef>
              <c:f>年齢別_人間ドック受診率!$AA$34</c:f>
              <c:strCache>
                <c:ptCount val="1"/>
                <c:pt idx="0">
                  <c:v>人間ドック受診率</c:v>
                </c:pt>
              </c:strCache>
            </c:strRef>
          </c:tx>
          <c:spPr>
            <a:solidFill>
              <a:srgbClr val="FFC000"/>
            </a:solidFill>
          </c:spPr>
          <c:invertIfNegative val="0"/>
          <c:dLbls>
            <c:dLbl>
              <c:idx val="18"/>
              <c:layout>
                <c:manualLayout>
                  <c:x val="3.06763285024153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2C-4E51-8595-ECD29C008C9B}"/>
                </c:ext>
              </c:extLst>
            </c:dLbl>
            <c:dLbl>
              <c:idx val="19"/>
              <c:layout>
                <c:manualLayout>
                  <c:x val="2.30072463768116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2C-4E51-8595-ECD29C008C9B}"/>
                </c:ext>
              </c:extLst>
            </c:dLbl>
            <c:dLbl>
              <c:idx val="20"/>
              <c:layout>
                <c:manualLayout>
                  <c:x val="2.30072463768116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2C-4E51-8595-ECD29C008C9B}"/>
                </c:ext>
              </c:extLst>
            </c:dLbl>
            <c:dLbl>
              <c:idx val="21"/>
              <c:layout>
                <c:manualLayout>
                  <c:x val="2.30072463768116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2C-4E51-8595-ECD29C008C9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年齢別_人間ドック受診率!$B$5:$B$27</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年齢別_人間ドック受診率!$Y$5:$Y$27</c:f>
              <c:numCache>
                <c:formatCode>0.0%</c:formatCode>
                <c:ptCount val="23"/>
                <c:pt idx="0">
                  <c:v>7.0000000000000001E-3</c:v>
                </c:pt>
                <c:pt idx="1">
                  <c:v>4.0000000000000001E-3</c:v>
                </c:pt>
                <c:pt idx="2">
                  <c:v>1.4E-2</c:v>
                </c:pt>
                <c:pt idx="3">
                  <c:v>1.0999999999999999E-2</c:v>
                </c:pt>
                <c:pt idx="4">
                  <c:v>1.0999999999999999E-2</c:v>
                </c:pt>
                <c:pt idx="5">
                  <c:v>8.9999999999999993E-3</c:v>
                </c:pt>
                <c:pt idx="6">
                  <c:v>8.0000000000000002E-3</c:v>
                </c:pt>
                <c:pt idx="7">
                  <c:v>7.0000000000000001E-3</c:v>
                </c:pt>
                <c:pt idx="8">
                  <c:v>6.0000000000000001E-3</c:v>
                </c:pt>
                <c:pt idx="9">
                  <c:v>5.0000000000000001E-3</c:v>
                </c:pt>
                <c:pt idx="10">
                  <c:v>4.0000000000000001E-3</c:v>
                </c:pt>
                <c:pt idx="11">
                  <c:v>3.0000000000000001E-3</c:v>
                </c:pt>
                <c:pt idx="12">
                  <c:v>3.0000000000000001E-3</c:v>
                </c:pt>
                <c:pt idx="13">
                  <c:v>2E-3</c:v>
                </c:pt>
                <c:pt idx="14">
                  <c:v>1E-3</c:v>
                </c:pt>
                <c:pt idx="15">
                  <c:v>1E-3</c:v>
                </c:pt>
                <c:pt idx="16">
                  <c:v>1E-3</c:v>
                </c:pt>
                <c:pt idx="17">
                  <c:v>1E-3</c:v>
                </c:pt>
                <c:pt idx="18">
                  <c:v>1E-3</c:v>
                </c:pt>
                <c:pt idx="19">
                  <c:v>0</c:v>
                </c:pt>
                <c:pt idx="20">
                  <c:v>0</c:v>
                </c:pt>
                <c:pt idx="21">
                  <c:v>0</c:v>
                </c:pt>
                <c:pt idx="22">
                  <c:v>6.0000000000000001E-3</c:v>
                </c:pt>
              </c:numCache>
            </c:numRef>
          </c:val>
          <c:extLst>
            <c:ext xmlns:c16="http://schemas.microsoft.com/office/drawing/2014/chart" uri="{C3380CC4-5D6E-409C-BE32-E72D297353CC}">
              <c16:uniqueId val="{00000000-5657-438B-974D-D972772A5602}"/>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33867463768115941"/>
          <c:y val="6.0476190476190473E-3"/>
          <c:w val="0.35639456521739132"/>
          <c:h val="2.408968253968253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市区町村別_人間ドック受診率!$DQ$5</c:f>
              <c:strCache>
                <c:ptCount val="1"/>
                <c:pt idx="0">
                  <c:v>前年度との差分(自己負担割合3割)</c:v>
                </c:pt>
              </c:strCache>
            </c:strRef>
          </c:tx>
          <c:spPr>
            <a:solidFill>
              <a:schemeClr val="accent1"/>
            </a:solidFill>
            <a:ln>
              <a:noFill/>
            </a:ln>
          </c:spPr>
          <c:invertIfNegative val="0"/>
          <c:dLbls>
            <c:dLbl>
              <c:idx val="0"/>
              <c:layout>
                <c:manualLayout>
                  <c:x val="-3.0676328502416022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A9-4126-B47A-04C065D7F2B0}"/>
                </c:ext>
              </c:extLst>
            </c:dLbl>
            <c:dLbl>
              <c:idx val="1"/>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36-49F3-AB67-B67208F0C50B}"/>
                </c:ext>
              </c:extLst>
            </c:dLbl>
            <c:dLbl>
              <c:idx val="2"/>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36-49F3-AB67-B67208F0C50B}"/>
                </c:ext>
              </c:extLst>
            </c:dLbl>
            <c:dLbl>
              <c:idx val="3"/>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36-49F3-AB67-B67208F0C50B}"/>
                </c:ext>
              </c:extLst>
            </c:dLbl>
            <c:dLbl>
              <c:idx val="4"/>
              <c:layout>
                <c:manualLayout>
                  <c:x val="6.4948067632850243E-3"/>
                  <c:y val="7.93650793835579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A9-4126-B47A-04C065D7F2B0}"/>
                </c:ext>
              </c:extLst>
            </c:dLbl>
            <c:dLbl>
              <c:idx val="5"/>
              <c:layout>
                <c:manualLayout>
                  <c:x val="-3.424033816425233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A9-4126-B47A-04C065D7F2B0}"/>
                </c:ext>
              </c:extLst>
            </c:dLbl>
            <c:dLbl>
              <c:idx val="6"/>
              <c:layout>
                <c:manualLayout>
                  <c:x val="-3.54347826086956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A9-4126-B47A-04C065D7F2B0}"/>
                </c:ext>
              </c:extLst>
            </c:dLbl>
            <c:dLbl>
              <c:idx val="7"/>
              <c:layout>
                <c:manualLayout>
                  <c:x val="5.9428743961352096E-3"/>
                  <c:y val="-2.01571428571428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A9-4126-B47A-04C065D7F2B0}"/>
                </c:ext>
              </c:extLst>
            </c:dLbl>
            <c:dLbl>
              <c:idx val="8"/>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36-49F3-AB67-B67208F0C50B}"/>
                </c:ext>
              </c:extLst>
            </c:dLbl>
            <c:dLbl>
              <c:idx val="9"/>
              <c:layout>
                <c:manualLayout>
                  <c:x val="-1.53381642512077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36-49F3-AB67-B67208F0C50B}"/>
                </c:ext>
              </c:extLst>
            </c:dLbl>
            <c:dLbl>
              <c:idx val="10"/>
              <c:layout>
                <c:manualLayout>
                  <c:x val="-2.80688405797107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A9-4126-B47A-04C065D7F2B0}"/>
                </c:ext>
              </c:extLst>
            </c:dLbl>
            <c:dLbl>
              <c:idx val="11"/>
              <c:layout>
                <c:manualLayout>
                  <c:x val="-4.70048309178749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A9-4126-B47A-04C065D7F2B0}"/>
                </c:ext>
              </c:extLst>
            </c:dLbl>
            <c:dLbl>
              <c:idx val="12"/>
              <c:layout>
                <c:manualLayout>
                  <c:x val="-4.1394927536231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A9-4126-B47A-04C065D7F2B0}"/>
                </c:ext>
              </c:extLst>
            </c:dLbl>
            <c:dLbl>
              <c:idx val="13"/>
              <c:layout>
                <c:manualLayout>
                  <c:x val="-3.99915458937198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A9-4126-B47A-04C065D7F2B0}"/>
                </c:ext>
              </c:extLst>
            </c:dLbl>
            <c:dLbl>
              <c:idx val="14"/>
              <c:layout>
                <c:manualLayout>
                  <c:x val="-4.34396135265700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A9-4126-B47A-04C065D7F2B0}"/>
                </c:ext>
              </c:extLst>
            </c:dLbl>
            <c:dLbl>
              <c:idx val="15"/>
              <c:layout>
                <c:manualLayout>
                  <c:x val="-3.42041062801932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A9-4126-B47A-04C065D7F2B0}"/>
                </c:ext>
              </c:extLst>
            </c:dLbl>
            <c:dLbl>
              <c:idx val="16"/>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36-49F3-AB67-B67208F0C50B}"/>
                </c:ext>
              </c:extLst>
            </c:dLbl>
            <c:dLbl>
              <c:idx val="17"/>
              <c:layout>
                <c:manualLayout>
                  <c:x val="6.272946859903381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A9-4126-B47A-04C065D7F2B0}"/>
                </c:ext>
              </c:extLst>
            </c:dLbl>
            <c:dLbl>
              <c:idx val="18"/>
              <c:layout>
                <c:manualLayout>
                  <c:x val="-4.60144927536237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36-49F3-AB67-B67208F0C50B}"/>
                </c:ext>
              </c:extLst>
            </c:dLbl>
            <c:dLbl>
              <c:idx val="1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36-49F3-AB67-B67208F0C50B}"/>
                </c:ext>
              </c:extLst>
            </c:dLbl>
            <c:dLbl>
              <c:idx val="20"/>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36-49F3-AB67-B67208F0C50B}"/>
                </c:ext>
              </c:extLst>
            </c:dLbl>
            <c:dLbl>
              <c:idx val="21"/>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36-49F3-AB67-B67208F0C50B}"/>
                </c:ext>
              </c:extLst>
            </c:dLbl>
            <c:dLbl>
              <c:idx val="22"/>
              <c:layout>
                <c:manualLayout>
                  <c:x val="-4.36171497584541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A9-4126-B47A-04C065D7F2B0}"/>
                </c:ext>
              </c:extLst>
            </c:dLbl>
            <c:dLbl>
              <c:idx val="23"/>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36-49F3-AB67-B67208F0C50B}"/>
                </c:ext>
              </c:extLst>
            </c:dLbl>
            <c:dLbl>
              <c:idx val="24"/>
              <c:layout>
                <c:manualLayout>
                  <c:x val="-4.7634057971014492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A9-4126-B47A-04C065D7F2B0}"/>
                </c:ext>
              </c:extLst>
            </c:dLbl>
            <c:dLbl>
              <c:idx val="25"/>
              <c:layout>
                <c:manualLayout>
                  <c:x val="-3.230555555555555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A9-4126-B47A-04C065D7F2B0}"/>
                </c:ext>
              </c:extLst>
            </c:dLbl>
            <c:dLbl>
              <c:idx val="26"/>
              <c:layout>
                <c:manualLayout>
                  <c:x val="-3.2301932367149195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A9-4126-B47A-04C065D7F2B0}"/>
                </c:ext>
              </c:extLst>
            </c:dLbl>
            <c:dLbl>
              <c:idx val="27"/>
              <c:layout>
                <c:manualLayout>
                  <c:x val="-4.32914501154811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5A9-4126-B47A-04C065D7F2B0}"/>
                </c:ext>
              </c:extLst>
            </c:dLbl>
            <c:dLbl>
              <c:idx val="28"/>
              <c:layout>
                <c:manualLayout>
                  <c:x val="-3.62777777777777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5A9-4126-B47A-04C065D7F2B0}"/>
                </c:ext>
              </c:extLst>
            </c:dLbl>
            <c:dLbl>
              <c:idx val="29"/>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36-49F3-AB67-B67208F0C50B}"/>
                </c:ext>
              </c:extLst>
            </c:dLbl>
            <c:dLbl>
              <c:idx val="30"/>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36-49F3-AB67-B67208F0C50B}"/>
                </c:ext>
              </c:extLst>
            </c:dLbl>
            <c:dLbl>
              <c:idx val="31"/>
              <c:layout>
                <c:manualLayout>
                  <c:x val="-3.762318840579710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5A9-4126-B47A-04C065D7F2B0}"/>
                </c:ext>
              </c:extLst>
            </c:dLbl>
            <c:dLbl>
              <c:idx val="32"/>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36-49F3-AB67-B67208F0C50B}"/>
                </c:ext>
              </c:extLst>
            </c:dLbl>
            <c:dLbl>
              <c:idx val="33"/>
              <c:layout>
                <c:manualLayout>
                  <c:x val="-4.24106280193231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5A9-4126-B47A-04C065D7F2B0}"/>
                </c:ext>
              </c:extLst>
            </c:dLbl>
            <c:dLbl>
              <c:idx val="34"/>
              <c:layout>
                <c:manualLayout>
                  <c:x val="-4.805314009661835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5A9-4126-B47A-04C065D7F2B0}"/>
                </c:ext>
              </c:extLst>
            </c:dLbl>
            <c:dLbl>
              <c:idx val="35"/>
              <c:layout>
                <c:manualLayout>
                  <c:x val="-4.5688602792161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5A9-4126-B47A-04C065D7F2B0}"/>
                </c:ext>
              </c:extLst>
            </c:dLbl>
            <c:dLbl>
              <c:idx val="36"/>
              <c:layout>
                <c:manualLayout>
                  <c:x val="-4.5688602792161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5A9-4126-B47A-04C065D7F2B0}"/>
                </c:ext>
              </c:extLst>
            </c:dLbl>
            <c:dLbl>
              <c:idx val="37"/>
              <c:layout>
                <c:manualLayout>
                  <c:x val="-4.5688602792161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5A9-4126-B47A-04C065D7F2B0}"/>
                </c:ext>
              </c:extLst>
            </c:dLbl>
            <c:dLbl>
              <c:idx val="38"/>
              <c:layout>
                <c:manualLayout>
                  <c:x val="5.796739130434726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5A9-4126-B47A-04C065D7F2B0}"/>
                </c:ext>
              </c:extLst>
            </c:dLbl>
            <c:dLbl>
              <c:idx val="40"/>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36-49F3-AB67-B67208F0C50B}"/>
                </c:ext>
              </c:extLst>
            </c:dLbl>
            <c:dLbl>
              <c:idx val="41"/>
              <c:layout>
                <c:manualLayout>
                  <c:x val="-3.06751207729465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36-49F3-AB67-B67208F0C50B}"/>
                </c:ext>
              </c:extLst>
            </c:dLbl>
            <c:dLbl>
              <c:idx val="42"/>
              <c:layout>
                <c:manualLayout>
                  <c:x val="-3.62801932367149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5A9-4126-B47A-04C065D7F2B0}"/>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5A9-4126-B47A-04C065D7F2B0}"/>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5A9-4126-B47A-04C065D7F2B0}"/>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市区町村別_人間ドック受診率!$DG$6:$DG$48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市区町村別_人間ドック受診率!$DQ$6:$DQ$48</c:f>
              <c:numCache>
                <c:formatCode>General</c:formatCode>
                <c:ptCount val="43"/>
                <c:pt idx="0">
                  <c:v>0.49999999999999994</c:v>
                </c:pt>
                <c:pt idx="1">
                  <c:v>0.2999999999999996</c:v>
                </c:pt>
                <c:pt idx="2">
                  <c:v>-0.4</c:v>
                </c:pt>
                <c:pt idx="3">
                  <c:v>-1.2</c:v>
                </c:pt>
                <c:pt idx="4">
                  <c:v>0</c:v>
                </c:pt>
                <c:pt idx="5">
                  <c:v>0.4</c:v>
                </c:pt>
                <c:pt idx="6">
                  <c:v>-0.10000000000000009</c:v>
                </c:pt>
                <c:pt idx="7">
                  <c:v>0</c:v>
                </c:pt>
                <c:pt idx="8">
                  <c:v>0.19999999999999984</c:v>
                </c:pt>
                <c:pt idx="9">
                  <c:v>9.9999999999999742E-2</c:v>
                </c:pt>
                <c:pt idx="10">
                  <c:v>0.20000000000000018</c:v>
                </c:pt>
                <c:pt idx="11">
                  <c:v>0.4</c:v>
                </c:pt>
                <c:pt idx="12">
                  <c:v>-1.9000000000000004</c:v>
                </c:pt>
                <c:pt idx="13">
                  <c:v>1.0000000000000002</c:v>
                </c:pt>
                <c:pt idx="14">
                  <c:v>0.59999999999999987</c:v>
                </c:pt>
                <c:pt idx="15">
                  <c:v>-0.10000000000000009</c:v>
                </c:pt>
                <c:pt idx="16">
                  <c:v>-0.7</c:v>
                </c:pt>
                <c:pt idx="17">
                  <c:v>0</c:v>
                </c:pt>
                <c:pt idx="18">
                  <c:v>0.70000000000000029</c:v>
                </c:pt>
                <c:pt idx="19">
                  <c:v>1.5999999999999996</c:v>
                </c:pt>
                <c:pt idx="20">
                  <c:v>1.0000000000000002</c:v>
                </c:pt>
                <c:pt idx="21">
                  <c:v>-2.1999999999999997</c:v>
                </c:pt>
                <c:pt idx="22">
                  <c:v>0.80000000000000038</c:v>
                </c:pt>
                <c:pt idx="23">
                  <c:v>-0.3000000000000001</c:v>
                </c:pt>
                <c:pt idx="24">
                  <c:v>-0.29999999999999993</c:v>
                </c:pt>
                <c:pt idx="25">
                  <c:v>1.7000000000000002</c:v>
                </c:pt>
                <c:pt idx="26">
                  <c:v>-1.2</c:v>
                </c:pt>
                <c:pt idx="27">
                  <c:v>-0.3000000000000001</c:v>
                </c:pt>
                <c:pt idx="28">
                  <c:v>-1.5</c:v>
                </c:pt>
                <c:pt idx="29">
                  <c:v>1.3</c:v>
                </c:pt>
                <c:pt idx="30">
                  <c:v>1.0000000000000002</c:v>
                </c:pt>
                <c:pt idx="31">
                  <c:v>-0.4</c:v>
                </c:pt>
                <c:pt idx="32">
                  <c:v>-0.10000000000000009</c:v>
                </c:pt>
                <c:pt idx="33">
                  <c:v>-0.6000000000000002</c:v>
                </c:pt>
                <c:pt idx="34">
                  <c:v>-1.4000000000000001</c:v>
                </c:pt>
                <c:pt idx="35">
                  <c:v>5.1000000000000005</c:v>
                </c:pt>
                <c:pt idx="36">
                  <c:v>0.89999999999999991</c:v>
                </c:pt>
                <c:pt idx="37">
                  <c:v>0.30000000000000027</c:v>
                </c:pt>
                <c:pt idx="38">
                  <c:v>0</c:v>
                </c:pt>
                <c:pt idx="39">
                  <c:v>3.4000000000000004</c:v>
                </c:pt>
                <c:pt idx="40">
                  <c:v>-0.7</c:v>
                </c:pt>
                <c:pt idx="41">
                  <c:v>-1.9999999999999998</c:v>
                </c:pt>
                <c:pt idx="42">
                  <c:v>5.3</c:v>
                </c:pt>
              </c:numCache>
            </c:numRef>
          </c:val>
          <c:extLst>
            <c:ext xmlns:c16="http://schemas.microsoft.com/office/drawing/2014/chart" uri="{C3380CC4-5D6E-409C-BE32-E72D297353CC}">
              <c16:uniqueId val="{0000001C-55A9-4126-B47A-04C065D7F2B0}"/>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市区町村別_人間ドック受診率!$B$80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55A9-4126-B47A-04C065D7F2B0}"/>
              </c:ext>
            </c:extLst>
          </c:dPt>
          <c:dLbls>
            <c:dLbl>
              <c:idx val="0"/>
              <c:layout>
                <c:manualLayout>
                  <c:x val="7.6690821256038641E-2"/>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55A9-4126-B47A-04C065D7F2B0}"/>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市区町村別_人間ドック受診率!$EG$6:$EG$48</c:f>
              <c:numCache>
                <c:formatCode>General</c:formatCode>
                <c:ptCount val="43"/>
                <c:pt idx="0">
                  <c:v>9.9999999999999742E-2</c:v>
                </c:pt>
                <c:pt idx="1">
                  <c:v>9.9999999999999742E-2</c:v>
                </c:pt>
                <c:pt idx="2">
                  <c:v>9.9999999999999742E-2</c:v>
                </c:pt>
                <c:pt idx="3">
                  <c:v>9.9999999999999742E-2</c:v>
                </c:pt>
                <c:pt idx="4">
                  <c:v>9.9999999999999742E-2</c:v>
                </c:pt>
                <c:pt idx="5">
                  <c:v>9.9999999999999742E-2</c:v>
                </c:pt>
                <c:pt idx="6">
                  <c:v>9.9999999999999742E-2</c:v>
                </c:pt>
                <c:pt idx="7">
                  <c:v>9.9999999999999742E-2</c:v>
                </c:pt>
                <c:pt idx="8">
                  <c:v>9.9999999999999742E-2</c:v>
                </c:pt>
                <c:pt idx="9">
                  <c:v>9.9999999999999742E-2</c:v>
                </c:pt>
                <c:pt idx="10">
                  <c:v>9.9999999999999742E-2</c:v>
                </c:pt>
                <c:pt idx="11">
                  <c:v>9.9999999999999742E-2</c:v>
                </c:pt>
                <c:pt idx="12">
                  <c:v>9.9999999999999742E-2</c:v>
                </c:pt>
                <c:pt idx="13">
                  <c:v>9.9999999999999742E-2</c:v>
                </c:pt>
                <c:pt idx="14">
                  <c:v>9.9999999999999742E-2</c:v>
                </c:pt>
                <c:pt idx="15">
                  <c:v>9.9999999999999742E-2</c:v>
                </c:pt>
                <c:pt idx="16">
                  <c:v>9.9999999999999742E-2</c:v>
                </c:pt>
                <c:pt idx="17">
                  <c:v>9.9999999999999742E-2</c:v>
                </c:pt>
                <c:pt idx="18">
                  <c:v>9.9999999999999742E-2</c:v>
                </c:pt>
                <c:pt idx="19">
                  <c:v>9.9999999999999742E-2</c:v>
                </c:pt>
                <c:pt idx="20">
                  <c:v>9.9999999999999742E-2</c:v>
                </c:pt>
                <c:pt idx="21">
                  <c:v>9.9999999999999742E-2</c:v>
                </c:pt>
                <c:pt idx="22">
                  <c:v>9.9999999999999742E-2</c:v>
                </c:pt>
                <c:pt idx="23">
                  <c:v>9.9999999999999742E-2</c:v>
                </c:pt>
                <c:pt idx="24">
                  <c:v>9.9999999999999742E-2</c:v>
                </c:pt>
                <c:pt idx="25">
                  <c:v>9.9999999999999742E-2</c:v>
                </c:pt>
                <c:pt idx="26">
                  <c:v>9.9999999999999742E-2</c:v>
                </c:pt>
                <c:pt idx="27">
                  <c:v>9.9999999999999742E-2</c:v>
                </c:pt>
                <c:pt idx="28">
                  <c:v>9.9999999999999742E-2</c:v>
                </c:pt>
                <c:pt idx="29">
                  <c:v>9.9999999999999742E-2</c:v>
                </c:pt>
                <c:pt idx="30">
                  <c:v>9.9999999999999742E-2</c:v>
                </c:pt>
                <c:pt idx="31">
                  <c:v>9.9999999999999742E-2</c:v>
                </c:pt>
                <c:pt idx="32">
                  <c:v>9.9999999999999742E-2</c:v>
                </c:pt>
                <c:pt idx="33">
                  <c:v>9.9999999999999742E-2</c:v>
                </c:pt>
                <c:pt idx="34">
                  <c:v>9.9999999999999742E-2</c:v>
                </c:pt>
                <c:pt idx="35">
                  <c:v>9.9999999999999742E-2</c:v>
                </c:pt>
                <c:pt idx="36">
                  <c:v>9.9999999999999742E-2</c:v>
                </c:pt>
                <c:pt idx="37">
                  <c:v>9.9999999999999742E-2</c:v>
                </c:pt>
                <c:pt idx="38">
                  <c:v>9.9999999999999742E-2</c:v>
                </c:pt>
                <c:pt idx="39">
                  <c:v>9.9999999999999742E-2</c:v>
                </c:pt>
                <c:pt idx="40">
                  <c:v>9.9999999999999742E-2</c:v>
                </c:pt>
                <c:pt idx="41">
                  <c:v>9.9999999999999742E-2</c:v>
                </c:pt>
                <c:pt idx="42">
                  <c:v>9.9999999999999742E-2</c:v>
                </c:pt>
              </c:numCache>
            </c:numRef>
          </c:xVal>
          <c:yVal>
            <c:numRef>
              <c:f>市区町村別_人間ドック受診率!$EH$6:$EH$48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55A9-4126-B47A-04C065D7F2B0}"/>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83091787438"/>
              <c:y val="2.7579444444444445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3366583837473041"/>
          <c:h val="0.70434263042074863"/>
        </c:manualLayout>
      </c:layout>
      <c:barChart>
        <c:barDir val="col"/>
        <c:grouping val="stacked"/>
        <c:varyColors val="0"/>
        <c:ser>
          <c:idx val="3"/>
          <c:order val="0"/>
          <c:tx>
            <c:strRef>
              <c:f>医療機関受診状況!$P$4</c:f>
              <c:strCache>
                <c:ptCount val="1"/>
                <c:pt idx="0">
                  <c:v>生活習慣病あり</c:v>
                </c:pt>
              </c:strCache>
            </c:strRef>
          </c:tx>
          <c:spPr>
            <a:solidFill>
              <a:srgbClr val="FFC000"/>
            </a:solidFill>
          </c:spPr>
          <c:invertIfNegative val="0"/>
          <c:dLbls>
            <c:dLbl>
              <c:idx val="1"/>
              <c:layout>
                <c:manualLayout>
                  <c:x val="3.0757121666212576E-3"/>
                  <c:y val="1.3888706620005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CD-47B6-9BA3-679FCC68C2BB}"/>
                </c:ext>
              </c:extLst>
            </c:dLbl>
            <c:dLbl>
              <c:idx val="4"/>
              <c:layout>
                <c:manualLayout>
                  <c:x val="3.0757121666212576E-3"/>
                  <c:y val="-1.6203703703703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CD-47B6-9BA3-679FCC68C2BB}"/>
                </c:ext>
              </c:extLst>
            </c:dLbl>
            <c:dLbl>
              <c:idx val="7"/>
              <c:layout>
                <c:manualLayout>
                  <c:x val="-1.127748099918843E-16"/>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CD-47B6-9BA3-679FCC68C2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医療機関受診状況!$P$6:$Q$9</c:f>
              <c:multiLvlStrCache>
                <c:ptCount val="4"/>
                <c:lvl>
                  <c:pt idx="1">
                    <c:v>自己負担割合1割</c:v>
                  </c:pt>
                  <c:pt idx="2">
                    <c:v>自己負担割合3割</c:v>
                  </c:pt>
                </c:lvl>
                <c:lvl>
                  <c:pt idx="0">
                    <c:v>医科健診受診者</c:v>
                  </c:pt>
                  <c:pt idx="1">
                    <c:v>人間ドック受診者</c:v>
                  </c:pt>
                  <c:pt idx="3">
                    <c:v>医科健診未受診･
人間ドック未受診者</c:v>
                  </c:pt>
                </c:lvl>
              </c:multiLvlStrCache>
            </c:multiLvlStrRef>
          </c:cat>
          <c:val>
            <c:numRef>
              <c:f>(医療機関受診状況!$J$6,医療機関受診状況!$J$8:$J$9,医療機関受診状況!$J$11)</c:f>
              <c:numCache>
                <c:formatCode>0.0%</c:formatCode>
                <c:ptCount val="4"/>
                <c:pt idx="0">
                  <c:v>0.87281848885540492</c:v>
                </c:pt>
                <c:pt idx="1">
                  <c:v>0.83829787234042552</c:v>
                </c:pt>
                <c:pt idx="2">
                  <c:v>0.83989501312335957</c:v>
                </c:pt>
                <c:pt idx="3">
                  <c:v>0.82931072839859654</c:v>
                </c:pt>
              </c:numCache>
            </c:numRef>
          </c:val>
          <c:extLst>
            <c:ext xmlns:c16="http://schemas.microsoft.com/office/drawing/2014/chart" uri="{C3380CC4-5D6E-409C-BE32-E72D297353CC}">
              <c16:uniqueId val="{00000003-5CCD-47B6-9BA3-679FCC68C2BB}"/>
            </c:ext>
          </c:extLst>
        </c:ser>
        <c:ser>
          <c:idx val="0"/>
          <c:order val="1"/>
          <c:tx>
            <c:strRef>
              <c:f>医療機関受診状況!$R$5</c:f>
              <c:strCache>
                <c:ptCount val="1"/>
                <c:pt idx="0">
                  <c:v>生活習慣病なし</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医療機関受診状況!$P$6:$Q$9</c:f>
              <c:multiLvlStrCache>
                <c:ptCount val="4"/>
                <c:lvl>
                  <c:pt idx="1">
                    <c:v>自己負担割合1割</c:v>
                  </c:pt>
                  <c:pt idx="2">
                    <c:v>自己負担割合3割</c:v>
                  </c:pt>
                </c:lvl>
                <c:lvl>
                  <c:pt idx="0">
                    <c:v>医科健診受診者</c:v>
                  </c:pt>
                  <c:pt idx="1">
                    <c:v>人間ドック受診者</c:v>
                  </c:pt>
                  <c:pt idx="3">
                    <c:v>医科健診未受診･
人間ドック未受診者</c:v>
                  </c:pt>
                </c:lvl>
              </c:multiLvlStrCache>
            </c:multiLvlStrRef>
          </c:cat>
          <c:val>
            <c:numRef>
              <c:f>医療機関受診状況!$R$6:$R$9</c:f>
              <c:numCache>
                <c:formatCode>0.0%</c:formatCode>
                <c:ptCount val="4"/>
                <c:pt idx="0">
                  <c:v>0.11478055399788534</c:v>
                </c:pt>
                <c:pt idx="1">
                  <c:v>0.15319148936170213</c:v>
                </c:pt>
                <c:pt idx="2">
                  <c:v>0.14908136482939638</c:v>
                </c:pt>
                <c:pt idx="3">
                  <c:v>0.10295028716740307</c:v>
                </c:pt>
              </c:numCache>
            </c:numRef>
          </c:val>
          <c:extLst>
            <c:ext xmlns:c16="http://schemas.microsoft.com/office/drawing/2014/chart" uri="{C3380CC4-5D6E-409C-BE32-E72D297353CC}">
              <c16:uniqueId val="{00000004-5CCD-47B6-9BA3-679FCC68C2BB}"/>
            </c:ext>
          </c:extLst>
        </c:ser>
        <c:ser>
          <c:idx val="1"/>
          <c:order val="2"/>
          <c:tx>
            <c:strRef>
              <c:f>医療機関受診状況!$S$5</c:f>
              <c:strCache>
                <c:ptCount val="1"/>
                <c:pt idx="0">
                  <c:v>医療機関未受診</c:v>
                </c:pt>
              </c:strCache>
            </c:strRef>
          </c:tx>
          <c:spPr>
            <a:solidFill>
              <a:schemeClr val="bg1">
                <a:lumMod val="85000"/>
              </a:schemeClr>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医療機関受診状況!$P$6:$Q$9</c:f>
              <c:multiLvlStrCache>
                <c:ptCount val="4"/>
                <c:lvl>
                  <c:pt idx="1">
                    <c:v>自己負担割合1割</c:v>
                  </c:pt>
                  <c:pt idx="2">
                    <c:v>自己負担割合3割</c:v>
                  </c:pt>
                </c:lvl>
                <c:lvl>
                  <c:pt idx="0">
                    <c:v>医科健診受診者</c:v>
                  </c:pt>
                  <c:pt idx="1">
                    <c:v>人間ドック受診者</c:v>
                  </c:pt>
                  <c:pt idx="3">
                    <c:v>医科健診未受診･
人間ドック未受診者</c:v>
                  </c:pt>
                </c:lvl>
              </c:multiLvlStrCache>
            </c:multiLvlStrRef>
          </c:cat>
          <c:val>
            <c:numRef>
              <c:f>医療機関受診状況!$S$6:$S$9</c:f>
              <c:numCache>
                <c:formatCode>0.0%</c:formatCode>
                <c:ptCount val="4"/>
                <c:pt idx="0">
                  <c:v>1.2400957146709746E-2</c:v>
                </c:pt>
                <c:pt idx="1">
                  <c:v>8.5106382978723527E-3</c:v>
                </c:pt>
                <c:pt idx="2">
                  <c:v>1.1023622047244053E-2</c:v>
                </c:pt>
                <c:pt idx="3">
                  <c:v>6.7738984434000393E-2</c:v>
                </c:pt>
              </c:numCache>
            </c:numRef>
          </c:val>
          <c:extLst>
            <c:ext xmlns:c16="http://schemas.microsoft.com/office/drawing/2014/chart" uri="{C3380CC4-5D6E-409C-BE32-E72D297353CC}">
              <c16:uniqueId val="{00000000-56C2-47A5-91BE-D460C9FD1E1E}"/>
            </c:ext>
          </c:extLst>
        </c:ser>
        <c:dLbls>
          <c:showLegendKey val="0"/>
          <c:showVal val="0"/>
          <c:showCatName val="0"/>
          <c:showSerName val="0"/>
          <c:showPercent val="0"/>
          <c:showBubbleSize val="0"/>
        </c:dLbls>
        <c:gapWidth val="150"/>
        <c:overlap val="100"/>
        <c:serLines>
          <c:spPr>
            <a:ln>
              <a:noFill/>
            </a:ln>
          </c:spPr>
        </c:serLines>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459533120"/>
        <c:crosses val="autoZero"/>
        <c:auto val="1"/>
        <c:lblAlgn val="ctr"/>
        <c:lblOffset val="100"/>
        <c:noMultiLvlLbl val="0"/>
      </c:catAx>
      <c:valAx>
        <c:axId val="459533120"/>
        <c:scaling>
          <c:orientation val="minMax"/>
          <c:max val="1"/>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24543247673268537"/>
          <c:y val="2.7025544607642178E-2"/>
          <c:w val="0.57510874389702626"/>
          <c:h val="5.8025511622537308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4724720233567"/>
          <c:y val="7.2786615342291999E-2"/>
          <c:w val="0.78781050724637691"/>
          <c:h val="0.92166103060674787"/>
        </c:manualLayout>
      </c:layout>
      <c:barChart>
        <c:barDir val="bar"/>
        <c:grouping val="stacked"/>
        <c:varyColors val="0"/>
        <c:ser>
          <c:idx val="0"/>
          <c:order val="0"/>
          <c:tx>
            <c:strRef>
              <c:f>地区別_医療機関受診状況!$CE$5</c:f>
              <c:strCache>
                <c:ptCount val="1"/>
                <c:pt idx="0">
                  <c:v>生活習慣病あり</c:v>
                </c:pt>
              </c:strCache>
            </c:strRef>
          </c:tx>
          <c:spPr>
            <a:solidFill>
              <a:srgbClr val="FFC000"/>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地区別_医療機関受診状況!$CD$7:$CD$15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地区別_医療機関受診状況!$CE$7:$CE$15</c:f>
              <c:numCache>
                <c:formatCode>0.0%</c:formatCode>
                <c:ptCount val="9"/>
                <c:pt idx="0">
                  <c:v>0.87024537441435723</c:v>
                </c:pt>
                <c:pt idx="1">
                  <c:v>0.87943770257028719</c:v>
                </c:pt>
                <c:pt idx="2">
                  <c:v>0.86448611716819301</c:v>
                </c:pt>
                <c:pt idx="3">
                  <c:v>0.87757158451591233</c:v>
                </c:pt>
                <c:pt idx="4">
                  <c:v>0.87393015048878431</c:v>
                </c:pt>
                <c:pt idx="5">
                  <c:v>0.85433347380250035</c:v>
                </c:pt>
                <c:pt idx="6">
                  <c:v>0.88038765621015047</c:v>
                </c:pt>
                <c:pt idx="7">
                  <c:v>0.87966016029266647</c:v>
                </c:pt>
                <c:pt idx="8">
                  <c:v>0.87281848885540492</c:v>
                </c:pt>
              </c:numCache>
            </c:numRef>
          </c:val>
          <c:extLst>
            <c:ext xmlns:c16="http://schemas.microsoft.com/office/drawing/2014/chart" uri="{C3380CC4-5D6E-409C-BE32-E72D297353CC}">
              <c16:uniqueId val="{00000019-91BE-4AE5-885F-38C9ED283AD1}"/>
            </c:ext>
          </c:extLst>
        </c:ser>
        <c:ser>
          <c:idx val="1"/>
          <c:order val="1"/>
          <c:tx>
            <c:strRef>
              <c:f>地区別_医療機関受診状況!$CF$5</c:f>
              <c:strCache>
                <c:ptCount val="1"/>
                <c:pt idx="0">
                  <c:v>生活習慣病なし</c:v>
                </c:pt>
              </c:strCache>
            </c:strRef>
          </c:tx>
          <c:spPr>
            <a:solidFill>
              <a:schemeClr val="accent1">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地区別_医療機関受診状況!$CD$7:$CD$15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地区別_医療機関受診状況!$CF$7:$CF$15</c:f>
              <c:numCache>
                <c:formatCode>0.0%</c:formatCode>
                <c:ptCount val="9"/>
                <c:pt idx="0">
                  <c:v>0.11821382249397805</c:v>
                </c:pt>
                <c:pt idx="1">
                  <c:v>0.1097459862817517</c:v>
                </c:pt>
                <c:pt idx="2">
                  <c:v>0.12187817996801864</c:v>
                </c:pt>
                <c:pt idx="3">
                  <c:v>0.11159627172726505</c:v>
                </c:pt>
                <c:pt idx="4">
                  <c:v>0.11479333144039272</c:v>
                </c:pt>
                <c:pt idx="5">
                  <c:v>0.13194737088542396</c:v>
                </c:pt>
                <c:pt idx="6">
                  <c:v>0.10775312420300942</c:v>
                </c:pt>
                <c:pt idx="7">
                  <c:v>0.10597126284627789</c:v>
                </c:pt>
                <c:pt idx="8">
                  <c:v>0.11478055399788534</c:v>
                </c:pt>
              </c:numCache>
            </c:numRef>
          </c:val>
          <c:extLst>
            <c:ext xmlns:c16="http://schemas.microsoft.com/office/drawing/2014/chart" uri="{C3380CC4-5D6E-409C-BE32-E72D297353CC}">
              <c16:uniqueId val="{0000001A-91BE-4AE5-885F-38C9ED283AD1}"/>
            </c:ext>
          </c:extLst>
        </c:ser>
        <c:ser>
          <c:idx val="2"/>
          <c:order val="2"/>
          <c:tx>
            <c:strRef>
              <c:f>地区別_医療機関受診状況!$CG$5</c:f>
              <c:strCache>
                <c:ptCount val="1"/>
                <c:pt idx="0">
                  <c:v>医療機関未受診</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地区別_医療機関受診状況!$CD$7:$CD$15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地区別_医療機関受診状況!$CG$7:$CG$15</c:f>
              <c:numCache>
                <c:formatCode>0.0%</c:formatCode>
                <c:ptCount val="9"/>
                <c:pt idx="0">
                  <c:v>1.154080309166472E-2</c:v>
                </c:pt>
                <c:pt idx="1">
                  <c:v>1.0816311147961111E-2</c:v>
                </c:pt>
                <c:pt idx="2">
                  <c:v>1.3635702863788346E-2</c:v>
                </c:pt>
                <c:pt idx="3">
                  <c:v>1.0832143756822621E-2</c:v>
                </c:pt>
                <c:pt idx="4">
                  <c:v>1.1276518070822972E-2</c:v>
                </c:pt>
                <c:pt idx="5">
                  <c:v>1.3719155312075682E-2</c:v>
                </c:pt>
                <c:pt idx="6">
                  <c:v>1.1859219586840108E-2</c:v>
                </c:pt>
                <c:pt idx="7">
                  <c:v>1.4368576861055637E-2</c:v>
                </c:pt>
                <c:pt idx="8">
                  <c:v>1.2400957146709746E-2</c:v>
                </c:pt>
              </c:numCache>
            </c:numRef>
          </c:val>
          <c:extLst>
            <c:ext xmlns:c16="http://schemas.microsoft.com/office/drawing/2014/chart" uri="{C3380CC4-5D6E-409C-BE32-E72D297353CC}">
              <c16:uniqueId val="{00000002-00FA-4E7E-BB7B-C78245118FEE}"/>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16811605511447503"/>
          <c:y val="1.0254915874822072E-2"/>
          <c:w val="0.67487922705314007"/>
          <c:h val="3.900714285714286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59055118110236227" l="0.70866141732283472" r="0.19685039370078741" t="0.59055118110236227" header="0.31496062992125984" footer="0.31496062992125984"/>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4724720233567"/>
          <c:y val="7.2786615342291999E-2"/>
          <c:w val="0.78781050724637691"/>
          <c:h val="0.91561341269841268"/>
        </c:manualLayout>
      </c:layout>
      <c:barChart>
        <c:barDir val="bar"/>
        <c:grouping val="stacked"/>
        <c:varyColors val="0"/>
        <c:ser>
          <c:idx val="0"/>
          <c:order val="0"/>
          <c:tx>
            <c:strRef>
              <c:f>地区別_医療機関受診状況!$CH$5</c:f>
              <c:strCache>
                <c:ptCount val="1"/>
                <c:pt idx="0">
                  <c:v>生活習慣病あり</c:v>
                </c:pt>
              </c:strCache>
            </c:strRef>
          </c:tx>
          <c:spPr>
            <a:solidFill>
              <a:srgbClr val="FFC000"/>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地区別_医療機関受診状況!$CD$17:$CU$18</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医療機関受診状況!$CH$7:$CI$7,地区別_医療機関受診状況!$CH$8:$CI$8,地区別_医療機関受診状況!$CH$9:$CI$9,地区別_医療機関受診状況!$CH$10:$CI$10,地区別_医療機関受診状況!$CH$11:$CI$11,地区別_医療機関受診状況!$CH$12:$CI$12,地区別_医療機関受診状況!$CH$13:$CI$13,地区別_医療機関受診状況!$CH$14:$CI$14,地区別_医療機関受診状況!$CH$15:$CI$15)</c:f>
              <c:numCache>
                <c:formatCode>0.0%</c:formatCode>
                <c:ptCount val="18"/>
                <c:pt idx="0">
                  <c:v>0.81861198738170349</c:v>
                </c:pt>
                <c:pt idx="1">
                  <c:v>0.82413793103448274</c:v>
                </c:pt>
                <c:pt idx="2">
                  <c:v>0.81693363844393596</c:v>
                </c:pt>
                <c:pt idx="3">
                  <c:v>0.85326086956521741</c:v>
                </c:pt>
                <c:pt idx="4">
                  <c:v>0.83085250338294991</c:v>
                </c:pt>
                <c:pt idx="5">
                  <c:v>0.8379204892966361</c:v>
                </c:pt>
                <c:pt idx="6">
                  <c:v>0.87222222222222223</c:v>
                </c:pt>
                <c:pt idx="7">
                  <c:v>0.91860465116279066</c:v>
                </c:pt>
                <c:pt idx="8">
                  <c:v>0.84854014598540151</c:v>
                </c:pt>
                <c:pt idx="9">
                  <c:v>0.86567164179104472</c:v>
                </c:pt>
                <c:pt idx="10">
                  <c:v>0.83543078412391092</c:v>
                </c:pt>
                <c:pt idx="11">
                  <c:v>0.80936454849498329</c:v>
                </c:pt>
                <c:pt idx="12">
                  <c:v>0.84470094438614896</c:v>
                </c:pt>
                <c:pt idx="13">
                  <c:v>0.82775119617224879</c:v>
                </c:pt>
                <c:pt idx="14">
                  <c:v>0.85244040862656068</c:v>
                </c:pt>
                <c:pt idx="15">
                  <c:v>0.84789644012944987</c:v>
                </c:pt>
                <c:pt idx="16">
                  <c:v>0.83829787234042552</c:v>
                </c:pt>
                <c:pt idx="17">
                  <c:v>0.83989501312335957</c:v>
                </c:pt>
              </c:numCache>
            </c:numRef>
          </c:val>
          <c:extLst>
            <c:ext xmlns:c16="http://schemas.microsoft.com/office/drawing/2014/chart" uri="{C3380CC4-5D6E-409C-BE32-E72D297353CC}">
              <c16:uniqueId val="{00000000-ECF9-463D-A930-2A7CBA6BFAE8}"/>
            </c:ext>
          </c:extLst>
        </c:ser>
        <c:ser>
          <c:idx val="1"/>
          <c:order val="1"/>
          <c:tx>
            <c:strRef>
              <c:f>地区別_医療機関受診状況!$CJ$5</c:f>
              <c:strCache>
                <c:ptCount val="1"/>
                <c:pt idx="0">
                  <c:v>生活習慣病なし</c:v>
                </c:pt>
              </c:strCache>
            </c:strRef>
          </c:tx>
          <c:spPr>
            <a:solidFill>
              <a:schemeClr val="accent1">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地区別_医療機関受診状況!$CD$17:$CU$18</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医療機関受診状況!$CJ$7:$CK$7,地区別_医療機関受診状況!$CJ$8:$CK$8,地区別_医療機関受診状況!$CJ$9:$CK$9,地区別_医療機関受診状況!$CJ$10:$CK$10,地区別_医療機関受診状況!$CJ$11:$CK$11,地区別_医療機関受診状況!$CJ$12:$CK$12,地区別_医療機関受診状況!$CJ$13:$CK$13,地区別_医療機関受診状況!$CJ$14:$CK$14,地区別_医療機関受診状況!$CJ$15:$CK$15)</c:f>
              <c:numCache>
                <c:formatCode>0.0%</c:formatCode>
                <c:ptCount val="18"/>
                <c:pt idx="0">
                  <c:v>0.16719242902208198</c:v>
                </c:pt>
                <c:pt idx="1">
                  <c:v>0.16551724137931034</c:v>
                </c:pt>
                <c:pt idx="2">
                  <c:v>0.17848970251716245</c:v>
                </c:pt>
                <c:pt idx="3">
                  <c:v>0.14130434782608692</c:v>
                </c:pt>
                <c:pt idx="4">
                  <c:v>0.16102841677943169</c:v>
                </c:pt>
                <c:pt idx="5">
                  <c:v>0.15290519877675846</c:v>
                </c:pt>
                <c:pt idx="6">
                  <c:v>0.12222222222222223</c:v>
                </c:pt>
                <c:pt idx="7">
                  <c:v>8.1395348837209336E-2</c:v>
                </c:pt>
                <c:pt idx="8">
                  <c:v>0.14233576642335766</c:v>
                </c:pt>
                <c:pt idx="9">
                  <c:v>0.11940298507462688</c:v>
                </c:pt>
                <c:pt idx="10">
                  <c:v>0.15876089060987419</c:v>
                </c:pt>
                <c:pt idx="11">
                  <c:v>0.18394648829431437</c:v>
                </c:pt>
                <c:pt idx="12">
                  <c:v>0.1427072402938091</c:v>
                </c:pt>
                <c:pt idx="13">
                  <c:v>0.14832535885167464</c:v>
                </c:pt>
                <c:pt idx="14">
                  <c:v>0.14188422247446086</c:v>
                </c:pt>
                <c:pt idx="15">
                  <c:v>0.13915857605177995</c:v>
                </c:pt>
                <c:pt idx="16">
                  <c:v>0.15319148936170213</c:v>
                </c:pt>
                <c:pt idx="17">
                  <c:v>0.14908136482939638</c:v>
                </c:pt>
              </c:numCache>
            </c:numRef>
          </c:val>
          <c:extLst>
            <c:ext xmlns:c16="http://schemas.microsoft.com/office/drawing/2014/chart" uri="{C3380CC4-5D6E-409C-BE32-E72D297353CC}">
              <c16:uniqueId val="{00000001-ECF9-463D-A930-2A7CBA6BFAE8}"/>
            </c:ext>
          </c:extLst>
        </c:ser>
        <c:ser>
          <c:idx val="2"/>
          <c:order val="2"/>
          <c:tx>
            <c:strRef>
              <c:f>地区別_医療機関受診状況!$CL$5</c:f>
              <c:strCache>
                <c:ptCount val="1"/>
                <c:pt idx="0">
                  <c:v>医療機関未受診</c:v>
                </c:pt>
              </c:strCache>
            </c:strRef>
          </c:tx>
          <c:spPr>
            <a:solidFill>
              <a:srgbClr val="D9D9D9"/>
            </a:solidFill>
          </c:spPr>
          <c:invertIfNegative val="0"/>
          <c:dLbls>
            <c:dLbl>
              <c:idx val="4"/>
              <c:layout>
                <c:manualLayout>
                  <c:x val="-5.039682539682662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5C-421D-ABEC-53F48E037A8A}"/>
                </c:ext>
              </c:extLst>
            </c:dLbl>
            <c:dLbl>
              <c:idx val="7"/>
              <c:layout>
                <c:manualLayout>
                  <c:x val="6.1352657004829789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18-4875-83D4-7A56F0685CA7}"/>
                </c:ext>
              </c:extLst>
            </c:dLbl>
            <c:dLbl>
              <c:idx val="14"/>
              <c:layout>
                <c:manualLayout>
                  <c:x val="-1.67989417989418E-3"/>
                  <c:y val="1.73611111111111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5C-421D-ABEC-53F48E037A8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地区別_医療機関受診状況!$CD$17:$CU$18</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医療機関受診状況!$CL$7:$CM$7,地区別_医療機関受診状況!$CL$8:$CM$8,地区別_医療機関受診状況!$CL$9:$CM$9,地区別_医療機関受診状況!$CL$10:$CM$10,地区別_医療機関受診状況!$CL$11:$CM$11,地区別_医療機関受診状況!$CL$12:$CM$12,地区別_医療機関受診状況!$CL$13:$CM$13,地区別_医療機関受診状況!$CL$14:$CM$14,地区別_医療機関受診状況!$CL$15:$CM$15)</c:f>
              <c:numCache>
                <c:formatCode>0.0%</c:formatCode>
                <c:ptCount val="18"/>
                <c:pt idx="0">
                  <c:v>1.4195583596214534E-2</c:v>
                </c:pt>
                <c:pt idx="1">
                  <c:v>1.0344827586206917E-2</c:v>
                </c:pt>
                <c:pt idx="2">
                  <c:v>4.5766590389015871E-3</c:v>
                </c:pt>
                <c:pt idx="3">
                  <c:v>5.4347826086956763E-3</c:v>
                </c:pt>
                <c:pt idx="4">
                  <c:v>8.1190798376183926E-3</c:v>
                </c:pt>
                <c:pt idx="5">
                  <c:v>9.1743119266054496E-3</c:v>
                </c:pt>
                <c:pt idx="6">
                  <c:v>5.5555555555555358E-3</c:v>
                </c:pt>
                <c:pt idx="7">
                  <c:v>0</c:v>
                </c:pt>
                <c:pt idx="8">
                  <c:v>9.124087591240837E-3</c:v>
                </c:pt>
                <c:pt idx="9">
                  <c:v>1.4925373134328401E-2</c:v>
                </c:pt>
                <c:pt idx="10">
                  <c:v>5.8083252662148865E-3</c:v>
                </c:pt>
                <c:pt idx="11">
                  <c:v>6.6889632107023367E-3</c:v>
                </c:pt>
                <c:pt idx="12">
                  <c:v>1.2591815320041944E-2</c:v>
                </c:pt>
                <c:pt idx="13">
                  <c:v>2.3923444976076569E-2</c:v>
                </c:pt>
                <c:pt idx="14">
                  <c:v>5.6753688989784612E-3</c:v>
                </c:pt>
                <c:pt idx="15">
                  <c:v>1.2944983818770184E-2</c:v>
                </c:pt>
                <c:pt idx="16">
                  <c:v>8.5106382978723527E-3</c:v>
                </c:pt>
                <c:pt idx="17">
                  <c:v>1.1023622047244053E-2</c:v>
                </c:pt>
              </c:numCache>
            </c:numRef>
          </c:val>
          <c:extLst>
            <c:ext xmlns:c16="http://schemas.microsoft.com/office/drawing/2014/chart" uri="{C3380CC4-5D6E-409C-BE32-E72D297353CC}">
              <c16:uniqueId val="{00000000-3933-4856-8AF2-ADA2E4868966}"/>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19331441798941798"/>
          <c:y val="1.0254915874822072E-2"/>
          <c:w val="0.67699735449735454"/>
          <c:h val="3.715190972222223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4724720233567"/>
          <c:y val="7.2786615342291999E-2"/>
          <c:w val="0.78781050724637691"/>
          <c:h val="0.92166103060674787"/>
        </c:manualLayout>
      </c:layout>
      <c:barChart>
        <c:barDir val="bar"/>
        <c:grouping val="stacked"/>
        <c:varyColors val="0"/>
        <c:ser>
          <c:idx val="0"/>
          <c:order val="0"/>
          <c:tx>
            <c:strRef>
              <c:f>地区別_医療機関受診状況!$CN$5</c:f>
              <c:strCache>
                <c:ptCount val="1"/>
                <c:pt idx="0">
                  <c:v>生活習慣病あり</c:v>
                </c:pt>
              </c:strCache>
            </c:strRef>
          </c:tx>
          <c:spPr>
            <a:solidFill>
              <a:srgbClr val="FFC000"/>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地区別_医療機関受診状況!$CD$7:$CD$15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地区別_医療機関受診状況!$CN$7:$CN$15</c:f>
              <c:numCache>
                <c:formatCode>0.0%</c:formatCode>
                <c:ptCount val="9"/>
                <c:pt idx="0">
                  <c:v>0.8149841222260733</c:v>
                </c:pt>
                <c:pt idx="1">
                  <c:v>0.82105021006622836</c:v>
                </c:pt>
                <c:pt idx="2">
                  <c:v>0.83190795147473118</c:v>
                </c:pt>
                <c:pt idx="3">
                  <c:v>0.8322513367343809</c:v>
                </c:pt>
                <c:pt idx="4">
                  <c:v>0.82413310736287093</c:v>
                </c:pt>
                <c:pt idx="5">
                  <c:v>0.82273413077992641</c:v>
                </c:pt>
                <c:pt idx="6">
                  <c:v>0.83671592075449774</c:v>
                </c:pt>
                <c:pt idx="7">
                  <c:v>0.83553781051483433</c:v>
                </c:pt>
                <c:pt idx="8">
                  <c:v>0.82931072839859654</c:v>
                </c:pt>
              </c:numCache>
            </c:numRef>
          </c:val>
          <c:extLst>
            <c:ext xmlns:c16="http://schemas.microsoft.com/office/drawing/2014/chart" uri="{C3380CC4-5D6E-409C-BE32-E72D297353CC}">
              <c16:uniqueId val="{00000000-0035-4A0E-B86B-07E7EAE09AC9}"/>
            </c:ext>
          </c:extLst>
        </c:ser>
        <c:ser>
          <c:idx val="1"/>
          <c:order val="1"/>
          <c:tx>
            <c:strRef>
              <c:f>地区別_医療機関受診状況!$CO$5</c:f>
              <c:strCache>
                <c:ptCount val="1"/>
                <c:pt idx="0">
                  <c:v>生活習慣病なし</c:v>
                </c:pt>
              </c:strCache>
            </c:strRef>
          </c:tx>
          <c:spPr>
            <a:solidFill>
              <a:schemeClr val="accent1">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地区別_医療機関受診状況!$CD$7:$CD$15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地区別_医療機関受診状況!$CO$7:$CO$15</c:f>
              <c:numCache>
                <c:formatCode>0.0%</c:formatCode>
                <c:ptCount val="9"/>
                <c:pt idx="0">
                  <c:v>0.11811377666201417</c:v>
                </c:pt>
                <c:pt idx="1">
                  <c:v>0.11579673822236758</c:v>
                </c:pt>
                <c:pt idx="2">
                  <c:v>0.10024866325533266</c:v>
                </c:pt>
                <c:pt idx="3">
                  <c:v>0.10539498839622541</c:v>
                </c:pt>
                <c:pt idx="4">
                  <c:v>0.11042961289107678</c:v>
                </c:pt>
                <c:pt idx="5">
                  <c:v>0.10915420040036683</c:v>
                </c:pt>
                <c:pt idx="6">
                  <c:v>0.10273640993860989</c:v>
                </c:pt>
                <c:pt idx="7">
                  <c:v>9.047389807000239E-2</c:v>
                </c:pt>
                <c:pt idx="8">
                  <c:v>0.10295028716740307</c:v>
                </c:pt>
              </c:numCache>
            </c:numRef>
          </c:val>
          <c:extLst>
            <c:ext xmlns:c16="http://schemas.microsoft.com/office/drawing/2014/chart" uri="{C3380CC4-5D6E-409C-BE32-E72D297353CC}">
              <c16:uniqueId val="{00000001-0035-4A0E-B86B-07E7EAE09AC9}"/>
            </c:ext>
          </c:extLst>
        </c:ser>
        <c:ser>
          <c:idx val="2"/>
          <c:order val="2"/>
          <c:tx>
            <c:strRef>
              <c:f>地区別_医療機関受診状況!$CP$5</c:f>
              <c:strCache>
                <c:ptCount val="1"/>
                <c:pt idx="0">
                  <c:v>医療機関未受診</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地区別_医療機関受診状況!$CD$7:$CD$15</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地区別_医療機関受診状況!$CP$7:$CP$15</c:f>
              <c:numCache>
                <c:formatCode>0.0%</c:formatCode>
                <c:ptCount val="9"/>
                <c:pt idx="0">
                  <c:v>6.6902101111912526E-2</c:v>
                </c:pt>
                <c:pt idx="1">
                  <c:v>6.3153051711404062E-2</c:v>
                </c:pt>
                <c:pt idx="2">
                  <c:v>6.7843385269936163E-2</c:v>
                </c:pt>
                <c:pt idx="3">
                  <c:v>6.2353674869393694E-2</c:v>
                </c:pt>
                <c:pt idx="4">
                  <c:v>6.543727974605229E-2</c:v>
                </c:pt>
                <c:pt idx="5">
                  <c:v>6.8111668819706761E-2</c:v>
                </c:pt>
                <c:pt idx="6">
                  <c:v>6.0547669306892371E-2</c:v>
                </c:pt>
                <c:pt idx="7">
                  <c:v>7.3988291415163276E-2</c:v>
                </c:pt>
                <c:pt idx="8">
                  <c:v>6.7738984434000393E-2</c:v>
                </c:pt>
              </c:numCache>
            </c:numRef>
          </c:val>
          <c:extLst>
            <c:ext xmlns:c16="http://schemas.microsoft.com/office/drawing/2014/chart" uri="{C3380CC4-5D6E-409C-BE32-E72D297353CC}">
              <c16:uniqueId val="{00000000-5992-4921-BEE5-F4AB6675B8C0}"/>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16811605511447503"/>
          <c:y val="1.0254915874822072E-2"/>
          <c:w val="0.67867724867724866"/>
          <c:h val="4.0459201388888894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4724720233567"/>
          <c:y val="7.2786615342291999E-2"/>
          <c:w val="0.78781050724637691"/>
          <c:h val="0.92166103060674787"/>
        </c:manualLayout>
      </c:layout>
      <c:barChart>
        <c:barDir val="bar"/>
        <c:grouping val="stacked"/>
        <c:varyColors val="0"/>
        <c:ser>
          <c:idx val="0"/>
          <c:order val="0"/>
          <c:tx>
            <c:strRef>
              <c:f>市区町村別_医療機関受診状況!$DQ$4</c:f>
              <c:strCache>
                <c:ptCount val="1"/>
                <c:pt idx="0">
                  <c:v>生活習慣病あり</c:v>
                </c:pt>
              </c:strCache>
            </c:strRef>
          </c:tx>
          <c:spPr>
            <a:solidFill>
              <a:srgbClr val="FFC000"/>
            </a:solidFill>
            <a:ln>
              <a:noFill/>
            </a:ln>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市区町村別_医療機関受診状況!$DQ$7:$DQ$50</c:f>
              <c:numCache>
                <c:formatCode>0.0%</c:formatCode>
                <c:ptCount val="44"/>
                <c:pt idx="0">
                  <c:v>0.87966016029266647</c:v>
                </c:pt>
                <c:pt idx="1">
                  <c:v>0.85433347380250035</c:v>
                </c:pt>
                <c:pt idx="2">
                  <c:v>0.88922788077915982</c:v>
                </c:pt>
                <c:pt idx="3">
                  <c:v>0.86603616711702347</c:v>
                </c:pt>
                <c:pt idx="4">
                  <c:v>0.90055248618784534</c:v>
                </c:pt>
                <c:pt idx="5">
                  <c:v>0.86691963680715545</c:v>
                </c:pt>
                <c:pt idx="6">
                  <c:v>0.90650779101741519</c:v>
                </c:pt>
                <c:pt idx="7">
                  <c:v>0.89186945136360729</c:v>
                </c:pt>
                <c:pt idx="8">
                  <c:v>0.88673765730880927</c:v>
                </c:pt>
                <c:pt idx="9">
                  <c:v>0.87552341073467832</c:v>
                </c:pt>
                <c:pt idx="10">
                  <c:v>0.85429474793606186</c:v>
                </c:pt>
                <c:pt idx="11">
                  <c:v>0.86733308651116869</c:v>
                </c:pt>
                <c:pt idx="12">
                  <c:v>0.8788534342888048</c:v>
                </c:pt>
                <c:pt idx="13">
                  <c:v>0.91116071428571432</c:v>
                </c:pt>
                <c:pt idx="14">
                  <c:v>0.87822878228782286</c:v>
                </c:pt>
                <c:pt idx="15">
                  <c:v>0.85917212296082568</c:v>
                </c:pt>
                <c:pt idx="16">
                  <c:v>0.85785189596982325</c:v>
                </c:pt>
                <c:pt idx="17">
                  <c:v>0.87000677048070418</c:v>
                </c:pt>
                <c:pt idx="18">
                  <c:v>0.86928471248246841</c:v>
                </c:pt>
                <c:pt idx="19">
                  <c:v>0.88280427260418237</c:v>
                </c:pt>
                <c:pt idx="20">
                  <c:v>0.87138130686517778</c:v>
                </c:pt>
                <c:pt idx="21">
                  <c:v>0.88625592417061616</c:v>
                </c:pt>
                <c:pt idx="22">
                  <c:v>0.88212301995474185</c:v>
                </c:pt>
                <c:pt idx="23">
                  <c:v>0.90524335762990826</c:v>
                </c:pt>
                <c:pt idx="24">
                  <c:v>0.85565882996172771</c:v>
                </c:pt>
                <c:pt idx="25">
                  <c:v>0.84252491694352161</c:v>
                </c:pt>
                <c:pt idx="26">
                  <c:v>0.88322465915826909</c:v>
                </c:pt>
                <c:pt idx="27">
                  <c:v>0.87515044531814168</c:v>
                </c:pt>
                <c:pt idx="28">
                  <c:v>0.8664868509777478</c:v>
                </c:pt>
                <c:pt idx="29">
                  <c:v>0.86273291925465834</c:v>
                </c:pt>
                <c:pt idx="30">
                  <c:v>0.83736489963973237</c:v>
                </c:pt>
                <c:pt idx="31">
                  <c:v>0.87361111111111112</c:v>
                </c:pt>
                <c:pt idx="32">
                  <c:v>0.83378256963162622</c:v>
                </c:pt>
                <c:pt idx="33">
                  <c:v>0.82328042328042328</c:v>
                </c:pt>
                <c:pt idx="34">
                  <c:v>0.82986425339366521</c:v>
                </c:pt>
                <c:pt idx="35">
                  <c:v>0.85</c:v>
                </c:pt>
                <c:pt idx="36">
                  <c:v>0.86652977412731003</c:v>
                </c:pt>
                <c:pt idx="37">
                  <c:v>0.84740590030518825</c:v>
                </c:pt>
                <c:pt idx="38">
                  <c:v>0.91666666666666663</c:v>
                </c:pt>
                <c:pt idx="39">
                  <c:v>0.78247734138972813</c:v>
                </c:pt>
                <c:pt idx="40">
                  <c:v>0.86526315789473685</c:v>
                </c:pt>
                <c:pt idx="41">
                  <c:v>0.89830508474576276</c:v>
                </c:pt>
                <c:pt idx="42">
                  <c:v>0.84449760765550241</c:v>
                </c:pt>
                <c:pt idx="43">
                  <c:v>0.87281848885540492</c:v>
                </c:pt>
              </c:numCache>
            </c:numRef>
          </c:val>
          <c:extLst>
            <c:ext xmlns:c16="http://schemas.microsoft.com/office/drawing/2014/chart" uri="{C3380CC4-5D6E-409C-BE32-E72D297353CC}">
              <c16:uniqueId val="{00000000-D9FC-4D23-BDC2-4AC0D4FB8DC0}"/>
            </c:ext>
          </c:extLst>
        </c:ser>
        <c:ser>
          <c:idx val="1"/>
          <c:order val="1"/>
          <c:tx>
            <c:strRef>
              <c:f>市区町村別_医療機関受診状況!$DT$4</c:f>
              <c:strCache>
                <c:ptCount val="1"/>
                <c:pt idx="0">
                  <c:v>生活習慣病なし</c:v>
                </c:pt>
              </c:strCache>
            </c:strRef>
          </c:tx>
          <c:spPr>
            <a:solidFill>
              <a:schemeClr val="accent1">
                <a:lumMod val="40000"/>
                <a:lumOff val="60000"/>
              </a:schemeClr>
            </a:solidFill>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市区町村別_医療機関受診状況!$DT$7:$DT$50</c:f>
              <c:numCache>
                <c:formatCode>0.0%</c:formatCode>
                <c:ptCount val="44"/>
                <c:pt idx="0">
                  <c:v>0.10597126284627789</c:v>
                </c:pt>
                <c:pt idx="1">
                  <c:v>0.13194737088542396</c:v>
                </c:pt>
                <c:pt idx="2">
                  <c:v>9.762966439802867E-2</c:v>
                </c:pt>
                <c:pt idx="3">
                  <c:v>0.12429848264394094</c:v>
                </c:pt>
                <c:pt idx="4">
                  <c:v>9.1913611250627802E-2</c:v>
                </c:pt>
                <c:pt idx="5">
                  <c:v>0.11966391109906493</c:v>
                </c:pt>
                <c:pt idx="6">
                  <c:v>8.6617781851512365E-2</c:v>
                </c:pt>
                <c:pt idx="7">
                  <c:v>9.8869515232803296E-2</c:v>
                </c:pt>
                <c:pt idx="8">
                  <c:v>9.5353339787028091E-2</c:v>
                </c:pt>
                <c:pt idx="9">
                  <c:v>0.10772744575561477</c:v>
                </c:pt>
                <c:pt idx="10">
                  <c:v>0.13130159845424205</c:v>
                </c:pt>
                <c:pt idx="11">
                  <c:v>0.12155991608046401</c:v>
                </c:pt>
                <c:pt idx="12">
                  <c:v>0.11292590589507834</c:v>
                </c:pt>
                <c:pt idx="13">
                  <c:v>7.9910714285714279E-2</c:v>
                </c:pt>
                <c:pt idx="14">
                  <c:v>0.11135228999348823</c:v>
                </c:pt>
                <c:pt idx="15">
                  <c:v>0.12584618799245362</c:v>
                </c:pt>
                <c:pt idx="16">
                  <c:v>0.13361127655350413</c:v>
                </c:pt>
                <c:pt idx="17">
                  <c:v>0.11983750846310082</c:v>
                </c:pt>
                <c:pt idx="18">
                  <c:v>0.11809256661991585</c:v>
                </c:pt>
                <c:pt idx="19">
                  <c:v>0.10862043026929435</c:v>
                </c:pt>
                <c:pt idx="20">
                  <c:v>0.11662531017369737</c:v>
                </c:pt>
                <c:pt idx="21">
                  <c:v>0.10047393364928903</c:v>
                </c:pt>
                <c:pt idx="22">
                  <c:v>0.10388808887060275</c:v>
                </c:pt>
                <c:pt idx="23">
                  <c:v>8.6997413590406802E-2</c:v>
                </c:pt>
                <c:pt idx="24">
                  <c:v>0.12028430836522697</c:v>
                </c:pt>
                <c:pt idx="25">
                  <c:v>0.13820598006644513</c:v>
                </c:pt>
                <c:pt idx="26">
                  <c:v>0.10432720806164797</c:v>
                </c:pt>
                <c:pt idx="27">
                  <c:v>0.11249297921848678</c:v>
                </c:pt>
                <c:pt idx="28">
                  <c:v>0.1240728253540121</c:v>
                </c:pt>
                <c:pt idx="29">
                  <c:v>0.12546583850931681</c:v>
                </c:pt>
                <c:pt idx="30">
                  <c:v>0.14770972722593922</c:v>
                </c:pt>
                <c:pt idx="31">
                  <c:v>0.11018518518518516</c:v>
                </c:pt>
                <c:pt idx="32">
                  <c:v>0.14645103324348607</c:v>
                </c:pt>
                <c:pt idx="33">
                  <c:v>0.16825396825396821</c:v>
                </c:pt>
                <c:pt idx="34">
                  <c:v>0.15339366515837094</c:v>
                </c:pt>
                <c:pt idx="35">
                  <c:v>0.13684210526315788</c:v>
                </c:pt>
                <c:pt idx="36">
                  <c:v>0.12731006160164271</c:v>
                </c:pt>
                <c:pt idx="37">
                  <c:v>0.13835198372329593</c:v>
                </c:pt>
                <c:pt idx="38">
                  <c:v>7.456140350877194E-2</c:v>
                </c:pt>
                <c:pt idx="39">
                  <c:v>0.18731117824773413</c:v>
                </c:pt>
                <c:pt idx="40">
                  <c:v>0.12210526315789472</c:v>
                </c:pt>
                <c:pt idx="41">
                  <c:v>9.9087353324641358E-2</c:v>
                </c:pt>
                <c:pt idx="42">
                  <c:v>0.14593301435406691</c:v>
                </c:pt>
                <c:pt idx="43">
                  <c:v>0.11478055399788534</c:v>
                </c:pt>
              </c:numCache>
            </c:numRef>
          </c:val>
          <c:extLst>
            <c:ext xmlns:c16="http://schemas.microsoft.com/office/drawing/2014/chart" uri="{C3380CC4-5D6E-409C-BE32-E72D297353CC}">
              <c16:uniqueId val="{00000002-D9FC-4D23-BDC2-4AC0D4FB8DC0}"/>
            </c:ext>
          </c:extLst>
        </c:ser>
        <c:ser>
          <c:idx val="2"/>
          <c:order val="2"/>
          <c:tx>
            <c:strRef>
              <c:f>市区町村別_医療機関受診状況!$DW$4</c:f>
              <c:strCache>
                <c:ptCount val="1"/>
                <c:pt idx="0">
                  <c:v>医療機関未受診</c:v>
                </c:pt>
              </c:strCache>
            </c:strRef>
          </c:tx>
          <c:spPr>
            <a:solidFill>
              <a:srgbClr val="D9D9D9"/>
            </a:solidFill>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市区町村別_医療機関受診状況!$DW$7:$DW$50</c:f>
              <c:numCache>
                <c:formatCode>0.0%</c:formatCode>
                <c:ptCount val="44"/>
                <c:pt idx="0">
                  <c:v>1.4368576861055637E-2</c:v>
                </c:pt>
                <c:pt idx="1">
                  <c:v>1.3719155312075682E-2</c:v>
                </c:pt>
                <c:pt idx="2">
                  <c:v>1.3142454822811511E-2</c:v>
                </c:pt>
                <c:pt idx="3">
                  <c:v>9.6653502390355861E-3</c:v>
                </c:pt>
                <c:pt idx="4">
                  <c:v>7.5339025615268618E-3</c:v>
                </c:pt>
                <c:pt idx="5">
                  <c:v>1.3416452093779618E-2</c:v>
                </c:pt>
                <c:pt idx="6">
                  <c:v>6.874427131072447E-3</c:v>
                </c:pt>
                <c:pt idx="7">
                  <c:v>9.2610334035894137E-3</c:v>
                </c:pt>
                <c:pt idx="8">
                  <c:v>1.7909002904162641E-2</c:v>
                </c:pt>
                <c:pt idx="9">
                  <c:v>1.674914350970691E-2</c:v>
                </c:pt>
                <c:pt idx="10">
                  <c:v>1.4403653609696088E-2</c:v>
                </c:pt>
                <c:pt idx="11">
                  <c:v>1.1106997408367292E-2</c:v>
                </c:pt>
                <c:pt idx="12">
                  <c:v>8.2206598161168598E-3</c:v>
                </c:pt>
                <c:pt idx="13">
                  <c:v>8.9285714285713969E-3</c:v>
                </c:pt>
                <c:pt idx="14">
                  <c:v>1.0418927718688908E-2</c:v>
                </c:pt>
                <c:pt idx="15">
                  <c:v>1.4981689046720703E-2</c:v>
                </c:pt>
                <c:pt idx="16">
                  <c:v>8.5368274766726149E-3</c:v>
                </c:pt>
                <c:pt idx="17">
                  <c:v>1.0155721056195E-2</c:v>
                </c:pt>
                <c:pt idx="18">
                  <c:v>1.2622720897615736E-2</c:v>
                </c:pt>
                <c:pt idx="19">
                  <c:v>8.5752971265232736E-3</c:v>
                </c:pt>
                <c:pt idx="20">
                  <c:v>1.1993382961124843E-2</c:v>
                </c:pt>
                <c:pt idx="21">
                  <c:v>1.3270142180094813E-2</c:v>
                </c:pt>
                <c:pt idx="22">
                  <c:v>1.3988891174655405E-2</c:v>
                </c:pt>
                <c:pt idx="23">
                  <c:v>7.7592287796849346E-3</c:v>
                </c:pt>
                <c:pt idx="24">
                  <c:v>2.4056861673045327E-2</c:v>
                </c:pt>
                <c:pt idx="25">
                  <c:v>1.926910299003326E-2</c:v>
                </c:pt>
                <c:pt idx="26">
                  <c:v>1.2448132780082943E-2</c:v>
                </c:pt>
                <c:pt idx="27">
                  <c:v>1.2356575463371544E-2</c:v>
                </c:pt>
                <c:pt idx="28">
                  <c:v>9.4403236682401026E-3</c:v>
                </c:pt>
                <c:pt idx="29">
                  <c:v>1.1801242236024856E-2</c:v>
                </c:pt>
                <c:pt idx="30">
                  <c:v>1.4925373134328401E-2</c:v>
                </c:pt>
                <c:pt idx="31">
                  <c:v>1.620370370370372E-2</c:v>
                </c:pt>
                <c:pt idx="32">
                  <c:v>1.9766397124887702E-2</c:v>
                </c:pt>
                <c:pt idx="33">
                  <c:v>8.4656084656085095E-3</c:v>
                </c:pt>
                <c:pt idx="34">
                  <c:v>1.6742081447963852E-2</c:v>
                </c:pt>
                <c:pt idx="35">
                  <c:v>1.3157894736842146E-2</c:v>
                </c:pt>
                <c:pt idx="36">
                  <c:v>6.1601642710472637E-3</c:v>
                </c:pt>
                <c:pt idx="37">
                  <c:v>1.4242115971515812E-2</c:v>
                </c:pt>
                <c:pt idx="38">
                  <c:v>8.7719298245614308E-3</c:v>
                </c:pt>
                <c:pt idx="39">
                  <c:v>3.0211480362537735E-2</c:v>
                </c:pt>
                <c:pt idx="40">
                  <c:v>1.2631578947368438E-2</c:v>
                </c:pt>
                <c:pt idx="41">
                  <c:v>2.6075619295958807E-3</c:v>
                </c:pt>
                <c:pt idx="42">
                  <c:v>9.5693779904306719E-3</c:v>
                </c:pt>
                <c:pt idx="43">
                  <c:v>1.2400957146709746E-2</c:v>
                </c:pt>
              </c:numCache>
            </c:numRef>
          </c:val>
          <c:extLst>
            <c:ext xmlns:c16="http://schemas.microsoft.com/office/drawing/2014/chart" uri="{C3380CC4-5D6E-409C-BE32-E72D297353CC}">
              <c16:uniqueId val="{00000000-AF59-482E-AA99-A865CA10C726}"/>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0114832660333309"/>
          <c:y val="1.2388494436009383E-2"/>
          <c:w val="0.65179894179894182"/>
          <c:h val="3.4947048611111114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市区町村別_医療機関受診状況!$DS$6</c:f>
              <c:strCache>
                <c:ptCount val="1"/>
                <c:pt idx="0">
                  <c:v>前年度との差分(生活習慣病あり)</c:v>
                </c:pt>
              </c:strCache>
            </c:strRef>
          </c:tx>
          <c:spPr>
            <a:solidFill>
              <a:schemeClr val="accent1"/>
            </a:solidFill>
            <a:ln>
              <a:noFill/>
            </a:ln>
          </c:spPr>
          <c:invertIfNegative val="0"/>
          <c:dLbls>
            <c:dLbl>
              <c:idx val="0"/>
              <c:layout>
                <c:manualLayout>
                  <c:x val="-4.6014492753623185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EF-4F82-8D7E-BE4FD2101686}"/>
                </c:ext>
              </c:extLst>
            </c:dLbl>
            <c:dLbl>
              <c:idx val="1"/>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49-43B4-BC99-B682ABC08157}"/>
                </c:ext>
              </c:extLst>
            </c:dLbl>
            <c:dLbl>
              <c:idx val="2"/>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49-43B4-BC99-B682ABC08157}"/>
                </c:ext>
              </c:extLst>
            </c:dLbl>
            <c:dLbl>
              <c:idx val="3"/>
              <c:layout>
                <c:manualLayout>
                  <c:x val="-1.533816425120885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49-43B4-BC99-B682ABC08157}"/>
                </c:ext>
              </c:extLst>
            </c:dLbl>
            <c:dLbl>
              <c:idx val="4"/>
              <c:layout>
                <c:manualLayout>
                  <c:x val="-2.7080917874397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EF-4F82-8D7E-BE4FD2101686}"/>
                </c:ext>
              </c:extLst>
            </c:dLbl>
            <c:dLbl>
              <c:idx val="5"/>
              <c:layout>
                <c:manualLayout>
                  <c:x val="-3.424033816425233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EF-4F82-8D7E-BE4FD2101686}"/>
                </c:ext>
              </c:extLst>
            </c:dLbl>
            <c:dLbl>
              <c:idx val="6"/>
              <c:layout>
                <c:manualLayout>
                  <c:x val="-3.54323671497584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EF-4F82-8D7E-BE4FD2101686}"/>
                </c:ext>
              </c:extLst>
            </c:dLbl>
            <c:dLbl>
              <c:idx val="7"/>
              <c:layout>
                <c:manualLayout>
                  <c:x val="-3.2600241545893719E-3"/>
                  <c:y val="-2.015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EF-4F82-8D7E-BE4FD2101686}"/>
                </c:ext>
              </c:extLst>
            </c:dLbl>
            <c:dLbl>
              <c:idx val="8"/>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49-43B4-BC99-B682ABC08157}"/>
                </c:ext>
              </c:extLst>
            </c:dLbl>
            <c:dLbl>
              <c:idx val="9"/>
              <c:layout>
                <c:manualLayout>
                  <c:x val="1.07367149758454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49-43B4-BC99-B682ABC08157}"/>
                </c:ext>
              </c:extLst>
            </c:dLbl>
            <c:dLbl>
              <c:idx val="10"/>
              <c:layout>
                <c:manualLayout>
                  <c:x val="1.0997463768115941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EF-4F82-8D7E-BE4FD2101686}"/>
                </c:ext>
              </c:extLst>
            </c:dLbl>
            <c:dLbl>
              <c:idx val="11"/>
              <c:layout>
                <c:manualLayout>
                  <c:x val="-3.16666666666666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EF-4F82-8D7E-BE4FD2101686}"/>
                </c:ext>
              </c:extLst>
            </c:dLbl>
            <c:dLbl>
              <c:idx val="12"/>
              <c:layout>
                <c:manualLayout>
                  <c:x val="-4.13997584541062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EF-4F82-8D7E-BE4FD2101686}"/>
                </c:ext>
              </c:extLst>
            </c:dLbl>
            <c:dLbl>
              <c:idx val="13"/>
              <c:layout>
                <c:manualLayout>
                  <c:x val="-2.46533816425120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EF-4F82-8D7E-BE4FD2101686}"/>
                </c:ext>
              </c:extLst>
            </c:dLbl>
            <c:dLbl>
              <c:idx val="14"/>
              <c:layout>
                <c:manualLayout>
                  <c:x val="-4.34396135265700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EF-4F82-8D7E-BE4FD2101686}"/>
                </c:ext>
              </c:extLst>
            </c:dLbl>
            <c:dLbl>
              <c:idx val="15"/>
              <c:layout>
                <c:manualLayout>
                  <c:x val="-3.42089371980687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EF-4F82-8D7E-BE4FD2101686}"/>
                </c:ext>
              </c:extLst>
            </c:dLbl>
            <c:dLbl>
              <c:idx val="16"/>
              <c:layout>
                <c:manualLayout>
                  <c:x val="-3.0667874396135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49-43B4-BC99-B682ABC08157}"/>
                </c:ext>
              </c:extLst>
            </c:dLbl>
            <c:dLbl>
              <c:idx val="17"/>
              <c:layout>
                <c:manualLayout>
                  <c:x val="-4.46328502415453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EF-4F82-8D7E-BE4FD2101686}"/>
                </c:ext>
              </c:extLst>
            </c:dLbl>
            <c:dLbl>
              <c:idx val="18"/>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49-43B4-BC99-B682ABC08157}"/>
                </c:ext>
              </c:extLst>
            </c:dLbl>
            <c:dLbl>
              <c:idx val="1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49-43B4-BC99-B682ABC08157}"/>
                </c:ext>
              </c:extLst>
            </c:dLbl>
            <c:dLbl>
              <c:idx val="2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E49-43B4-BC99-B682ABC08157}"/>
                </c:ext>
              </c:extLst>
            </c:dLbl>
            <c:dLbl>
              <c:idx val="21"/>
              <c:layout>
                <c:manualLayout>
                  <c:x val="2.3007246376811594E-2"/>
                  <c:y val="7.39144900488475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49-43B4-BC99-B682ABC08157}"/>
                </c:ext>
              </c:extLst>
            </c:dLbl>
            <c:dLbl>
              <c:idx val="22"/>
              <c:layout>
                <c:manualLayout>
                  <c:x val="-4.36171497584541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EF-4F82-8D7E-BE4FD2101686}"/>
                </c:ext>
              </c:extLst>
            </c:dLbl>
            <c:dLbl>
              <c:idx val="23"/>
              <c:layout>
                <c:manualLayout>
                  <c:x val="1.07367149758454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49-43B4-BC99-B682ABC08157}"/>
                </c:ext>
              </c:extLst>
            </c:dLbl>
            <c:dLbl>
              <c:idx val="24"/>
              <c:layout>
                <c:manualLayout>
                  <c:x val="-3.2305555555556678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8EF-4F82-8D7E-BE4FD2101686}"/>
                </c:ext>
              </c:extLst>
            </c:dLbl>
            <c:dLbl>
              <c:idx val="25"/>
              <c:layout>
                <c:manualLayout>
                  <c:x val="-3.2295893719806201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8EF-4F82-8D7E-BE4FD2101686}"/>
                </c:ext>
              </c:extLst>
            </c:dLbl>
            <c:dLbl>
              <c:idx val="26"/>
              <c:layout>
                <c:manualLayout>
                  <c:x val="1.057379227053140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EF-4F82-8D7E-BE4FD2101686}"/>
                </c:ext>
              </c:extLst>
            </c:dLbl>
            <c:dLbl>
              <c:idx val="27"/>
              <c:layout>
                <c:manualLayout>
                  <c:x val="2.3279589371980564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EF-4F82-8D7E-BE4FD2101686}"/>
                </c:ext>
              </c:extLst>
            </c:dLbl>
            <c:dLbl>
              <c:idx val="28"/>
              <c:layout>
                <c:manualLayout>
                  <c:x val="-3.62814009661835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EF-4F82-8D7E-BE4FD2101686}"/>
                </c:ext>
              </c:extLst>
            </c:dLbl>
            <c:dLbl>
              <c:idx val="29"/>
              <c:layout>
                <c:manualLayout>
                  <c:x val="-4.6009661835748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49-43B4-BC99-B682ABC08157}"/>
                </c:ext>
              </c:extLst>
            </c:dLbl>
            <c:dLbl>
              <c:idx val="30"/>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49-43B4-BC99-B682ABC08157}"/>
                </c:ext>
              </c:extLst>
            </c:dLbl>
            <c:dLbl>
              <c:idx val="31"/>
              <c:layout>
                <c:manualLayout>
                  <c:x val="-3.76183574879221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EF-4F82-8D7E-BE4FD2101686}"/>
                </c:ext>
              </c:extLst>
            </c:dLbl>
            <c:dLbl>
              <c:idx val="32"/>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49-43B4-BC99-B682ABC08157}"/>
                </c:ext>
              </c:extLst>
            </c:dLbl>
            <c:dLbl>
              <c:idx val="33"/>
              <c:layout>
                <c:manualLayout>
                  <c:x val="-2.7076086956521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8EF-4F82-8D7E-BE4FD2101686}"/>
                </c:ext>
              </c:extLst>
            </c:dLbl>
            <c:dLbl>
              <c:idx val="34"/>
              <c:layout>
                <c:manualLayout>
                  <c:x val="-3.27113526570042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8EF-4F82-8D7E-BE4FD2101686}"/>
                </c:ext>
              </c:extLst>
            </c:dLbl>
            <c:dLbl>
              <c:idx val="35"/>
              <c:layout>
                <c:manualLayout>
                  <c:x val="-3.03502415458937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8EF-4F82-8D7E-BE4FD2101686}"/>
                </c:ext>
              </c:extLst>
            </c:dLbl>
            <c:dLbl>
              <c:idx val="36"/>
              <c:layout>
                <c:manualLayout>
                  <c:x val="-3.0350241545894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8EF-4F82-8D7E-BE4FD2101686}"/>
                </c:ext>
              </c:extLst>
            </c:dLbl>
            <c:dLbl>
              <c:idx val="37"/>
              <c:layout>
                <c:manualLayout>
                  <c:x val="-4.56884057971025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8EF-4F82-8D7E-BE4FD2101686}"/>
                </c:ext>
              </c:extLst>
            </c:dLbl>
            <c:dLbl>
              <c:idx val="38"/>
              <c:layout>
                <c:manualLayout>
                  <c:x val="-3.40567632850241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8EF-4F82-8D7E-BE4FD2101686}"/>
                </c:ext>
              </c:extLst>
            </c:dLbl>
            <c:dLbl>
              <c:idx val="39"/>
              <c:layout>
                <c:manualLayout>
                  <c:x val="-4.60096618357485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49-43B4-BC99-B682ABC08157}"/>
                </c:ext>
              </c:extLst>
            </c:dLbl>
            <c:dLbl>
              <c:idx val="40"/>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49-43B4-BC99-B682ABC08157}"/>
                </c:ext>
              </c:extLst>
            </c:dLbl>
            <c:dLbl>
              <c:idx val="41"/>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49-43B4-BC99-B682ABC08157}"/>
                </c:ext>
              </c:extLst>
            </c:dLbl>
            <c:dLbl>
              <c:idx val="42"/>
              <c:layout>
                <c:manualLayout>
                  <c:x val="-3.62765700483091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8EF-4F82-8D7E-BE4FD2101686}"/>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8EF-4F82-8D7E-BE4FD2101686}"/>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8EF-4F82-8D7E-BE4FD2101686}"/>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市区町村別_医療機関受診状況!$DS$7:$DS$49</c:f>
              <c:numCache>
                <c:formatCode>General</c:formatCode>
                <c:ptCount val="43"/>
                <c:pt idx="0">
                  <c:v>0.80000000000000071</c:v>
                </c:pt>
                <c:pt idx="1">
                  <c:v>1.0000000000000009</c:v>
                </c:pt>
                <c:pt idx="2">
                  <c:v>1.2000000000000011</c:v>
                </c:pt>
                <c:pt idx="3">
                  <c:v>0.70000000000000062</c:v>
                </c:pt>
                <c:pt idx="4">
                  <c:v>0.70000000000000062</c:v>
                </c:pt>
                <c:pt idx="5">
                  <c:v>0.10000000000000009</c:v>
                </c:pt>
                <c:pt idx="6">
                  <c:v>-1.2000000000000011</c:v>
                </c:pt>
                <c:pt idx="7">
                  <c:v>0.30000000000000027</c:v>
                </c:pt>
                <c:pt idx="8">
                  <c:v>1.7000000000000015</c:v>
                </c:pt>
                <c:pt idx="9">
                  <c:v>0.60000000000000053</c:v>
                </c:pt>
                <c:pt idx="10">
                  <c:v>0.60000000000000053</c:v>
                </c:pt>
                <c:pt idx="11">
                  <c:v>0.30000000000000027</c:v>
                </c:pt>
                <c:pt idx="12">
                  <c:v>1.0000000000000009</c:v>
                </c:pt>
                <c:pt idx="13">
                  <c:v>0.80000000000000071</c:v>
                </c:pt>
                <c:pt idx="14">
                  <c:v>0.20000000000000018</c:v>
                </c:pt>
                <c:pt idx="15">
                  <c:v>1.8000000000000016</c:v>
                </c:pt>
                <c:pt idx="16">
                  <c:v>-0.70000000000000062</c:v>
                </c:pt>
                <c:pt idx="17">
                  <c:v>-0.20000000000000018</c:v>
                </c:pt>
                <c:pt idx="18">
                  <c:v>1.9000000000000017</c:v>
                </c:pt>
                <c:pt idx="19">
                  <c:v>0.30000000000000027</c:v>
                </c:pt>
                <c:pt idx="20">
                  <c:v>2.6000000000000023</c:v>
                </c:pt>
                <c:pt idx="21">
                  <c:v>0.50000000000000044</c:v>
                </c:pt>
                <c:pt idx="22">
                  <c:v>1.0000000000000009</c:v>
                </c:pt>
                <c:pt idx="23">
                  <c:v>0.60000000000000053</c:v>
                </c:pt>
                <c:pt idx="24">
                  <c:v>1.100000000000001</c:v>
                </c:pt>
                <c:pt idx="25">
                  <c:v>-1.6000000000000014</c:v>
                </c:pt>
                <c:pt idx="26">
                  <c:v>0.60000000000000053</c:v>
                </c:pt>
                <c:pt idx="27">
                  <c:v>0.50000000000000044</c:v>
                </c:pt>
                <c:pt idx="28">
                  <c:v>1.2000000000000011</c:v>
                </c:pt>
                <c:pt idx="29">
                  <c:v>-0.40000000000000036</c:v>
                </c:pt>
                <c:pt idx="30">
                  <c:v>1.2000000000000011</c:v>
                </c:pt>
                <c:pt idx="31">
                  <c:v>-0.50000000000000044</c:v>
                </c:pt>
                <c:pt idx="32">
                  <c:v>1.0000000000000009</c:v>
                </c:pt>
                <c:pt idx="33">
                  <c:v>-1.0000000000000009</c:v>
                </c:pt>
                <c:pt idx="34">
                  <c:v>-0.80000000000000071</c:v>
                </c:pt>
                <c:pt idx="35">
                  <c:v>1.3000000000000012</c:v>
                </c:pt>
                <c:pt idx="36">
                  <c:v>0.80000000000000071</c:v>
                </c:pt>
                <c:pt idx="37">
                  <c:v>0.9000000000000008</c:v>
                </c:pt>
                <c:pt idx="38">
                  <c:v>-0.60000000000000053</c:v>
                </c:pt>
                <c:pt idx="39">
                  <c:v>-2.200000000000002</c:v>
                </c:pt>
                <c:pt idx="40">
                  <c:v>0.10000000000000009</c:v>
                </c:pt>
                <c:pt idx="41">
                  <c:v>1.9000000000000017</c:v>
                </c:pt>
                <c:pt idx="42">
                  <c:v>-2.200000000000002</c:v>
                </c:pt>
              </c:numCache>
            </c:numRef>
          </c:val>
          <c:extLst>
            <c:ext xmlns:c16="http://schemas.microsoft.com/office/drawing/2014/chart" uri="{C3380CC4-5D6E-409C-BE32-E72D297353CC}">
              <c16:uniqueId val="{0000001C-A8EF-4F82-8D7E-BE4FD2101686}"/>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A8EF-4F82-8D7E-BE4FD2101686}"/>
              </c:ext>
            </c:extLst>
          </c:dPt>
          <c:dLbls>
            <c:dLbl>
              <c:idx val="0"/>
              <c:layout>
                <c:manualLayout>
                  <c:x val="8.8961352657004722E-2"/>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A8EF-4F82-8D7E-BE4FD2101686}"/>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市区町村別_医療機関受診状況!$FE$7:$FE$49</c:f>
              <c:numCache>
                <c:formatCode>General</c:formatCode>
                <c:ptCount val="43"/>
                <c:pt idx="0">
                  <c:v>0.70000000000000062</c:v>
                </c:pt>
                <c:pt idx="1">
                  <c:v>0.70000000000000062</c:v>
                </c:pt>
                <c:pt idx="2">
                  <c:v>0.70000000000000062</c:v>
                </c:pt>
                <c:pt idx="3">
                  <c:v>0.70000000000000062</c:v>
                </c:pt>
                <c:pt idx="4">
                  <c:v>0.70000000000000062</c:v>
                </c:pt>
                <c:pt idx="5">
                  <c:v>0.70000000000000062</c:v>
                </c:pt>
                <c:pt idx="6">
                  <c:v>0.70000000000000062</c:v>
                </c:pt>
                <c:pt idx="7">
                  <c:v>0.70000000000000062</c:v>
                </c:pt>
                <c:pt idx="8">
                  <c:v>0.70000000000000062</c:v>
                </c:pt>
                <c:pt idx="9">
                  <c:v>0.70000000000000062</c:v>
                </c:pt>
                <c:pt idx="10">
                  <c:v>0.70000000000000062</c:v>
                </c:pt>
                <c:pt idx="11">
                  <c:v>0.70000000000000062</c:v>
                </c:pt>
                <c:pt idx="12">
                  <c:v>0.70000000000000062</c:v>
                </c:pt>
                <c:pt idx="13">
                  <c:v>0.70000000000000062</c:v>
                </c:pt>
                <c:pt idx="14">
                  <c:v>0.70000000000000062</c:v>
                </c:pt>
                <c:pt idx="15">
                  <c:v>0.70000000000000062</c:v>
                </c:pt>
                <c:pt idx="16">
                  <c:v>0.70000000000000062</c:v>
                </c:pt>
                <c:pt idx="17">
                  <c:v>0.70000000000000062</c:v>
                </c:pt>
                <c:pt idx="18">
                  <c:v>0.70000000000000062</c:v>
                </c:pt>
                <c:pt idx="19">
                  <c:v>0.70000000000000062</c:v>
                </c:pt>
                <c:pt idx="20">
                  <c:v>0.70000000000000062</c:v>
                </c:pt>
                <c:pt idx="21">
                  <c:v>0.70000000000000062</c:v>
                </c:pt>
                <c:pt idx="22">
                  <c:v>0.70000000000000062</c:v>
                </c:pt>
                <c:pt idx="23">
                  <c:v>0.70000000000000062</c:v>
                </c:pt>
                <c:pt idx="24">
                  <c:v>0.70000000000000062</c:v>
                </c:pt>
                <c:pt idx="25">
                  <c:v>0.70000000000000062</c:v>
                </c:pt>
                <c:pt idx="26">
                  <c:v>0.70000000000000062</c:v>
                </c:pt>
                <c:pt idx="27">
                  <c:v>0.70000000000000062</c:v>
                </c:pt>
                <c:pt idx="28">
                  <c:v>0.70000000000000062</c:v>
                </c:pt>
                <c:pt idx="29">
                  <c:v>0.70000000000000062</c:v>
                </c:pt>
                <c:pt idx="30">
                  <c:v>0.70000000000000062</c:v>
                </c:pt>
                <c:pt idx="31">
                  <c:v>0.70000000000000062</c:v>
                </c:pt>
                <c:pt idx="32">
                  <c:v>0.70000000000000062</c:v>
                </c:pt>
                <c:pt idx="33">
                  <c:v>0.70000000000000062</c:v>
                </c:pt>
                <c:pt idx="34">
                  <c:v>0.70000000000000062</c:v>
                </c:pt>
                <c:pt idx="35">
                  <c:v>0.70000000000000062</c:v>
                </c:pt>
                <c:pt idx="36">
                  <c:v>0.70000000000000062</c:v>
                </c:pt>
                <c:pt idx="37">
                  <c:v>0.70000000000000062</c:v>
                </c:pt>
                <c:pt idx="38">
                  <c:v>0.70000000000000062</c:v>
                </c:pt>
                <c:pt idx="39">
                  <c:v>0.70000000000000062</c:v>
                </c:pt>
                <c:pt idx="40">
                  <c:v>0.70000000000000062</c:v>
                </c:pt>
                <c:pt idx="41">
                  <c:v>0.70000000000000062</c:v>
                </c:pt>
                <c:pt idx="42">
                  <c:v>0.70000000000000062</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A8EF-4F82-8D7E-BE4FD2101686}"/>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8992572463768116"/>
              <c:y val="2.4555634920634922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市区町村別_医療機関受診状況!$DV$6</c:f>
              <c:strCache>
                <c:ptCount val="1"/>
                <c:pt idx="0">
                  <c:v>前年度との差分(生活習慣病なし)</c:v>
                </c:pt>
              </c:strCache>
            </c:strRef>
          </c:tx>
          <c:spPr>
            <a:solidFill>
              <a:schemeClr val="accent1"/>
            </a:solidFill>
            <a:ln>
              <a:noFill/>
            </a:ln>
          </c:spPr>
          <c:invertIfNegative val="0"/>
          <c:dLbls>
            <c:dLbl>
              <c:idx val="0"/>
              <c:layout>
                <c:manualLayout>
                  <c:x val="-3.0665458937197505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22-49F6-BC87-A6821B47642A}"/>
                </c:ext>
              </c:extLst>
            </c:dLbl>
            <c:dLbl>
              <c:idx val="1"/>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16-4DDF-BBFA-92669D018619}"/>
                </c:ext>
              </c:extLst>
            </c:dLbl>
            <c:dLbl>
              <c:idx val="2"/>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16-4DDF-BBFA-92669D018619}"/>
                </c:ext>
              </c:extLst>
            </c:dLbl>
            <c:dLbl>
              <c:idx val="3"/>
              <c:layout>
                <c:manualLayout>
                  <c:x val="1.0737681159420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16-4DDF-BBFA-92669D018619}"/>
                </c:ext>
              </c:extLst>
            </c:dLbl>
            <c:dLbl>
              <c:idx val="4"/>
              <c:layout>
                <c:manualLayout>
                  <c:x val="-7.308937198067576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22-49F6-BC87-A6821B47642A}"/>
                </c:ext>
              </c:extLst>
            </c:dLbl>
            <c:dLbl>
              <c:idx val="5"/>
              <c:layout>
                <c:manualLayout>
                  <c:x val="-3.4236714975844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22-49F6-BC87-A6821B47642A}"/>
                </c:ext>
              </c:extLst>
            </c:dLbl>
            <c:dLbl>
              <c:idx val="6"/>
              <c:layout>
                <c:manualLayout>
                  <c:x val="-3.54384057971025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22-49F6-BC87-A6821B47642A}"/>
                </c:ext>
              </c:extLst>
            </c:dLbl>
            <c:dLbl>
              <c:idx val="7"/>
              <c:layout>
                <c:manualLayout>
                  <c:x val="-4.7931159420289294E-3"/>
                  <c:y val="-1.00777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22-49F6-BC87-A6821B47642A}"/>
                </c:ext>
              </c:extLst>
            </c:dLbl>
            <c:dLbl>
              <c:idx val="8"/>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16-4DDF-BBFA-92669D018619}"/>
                </c:ext>
              </c:extLst>
            </c:dLbl>
            <c:dLbl>
              <c:idx val="9"/>
              <c:layout>
                <c:manualLayout>
                  <c:x val="1.0737681159420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16-4DDF-BBFA-92669D018619}"/>
                </c:ext>
              </c:extLst>
            </c:dLbl>
            <c:dLbl>
              <c:idx val="10"/>
              <c:layout>
                <c:manualLayout>
                  <c:x val="-1.272946859903325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22-49F6-BC87-A6821B47642A}"/>
                </c:ext>
              </c:extLst>
            </c:dLbl>
            <c:dLbl>
              <c:idx val="11"/>
              <c:layout>
                <c:manualLayout>
                  <c:x val="2.444468599033816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22-49F6-BC87-A6821B47642A}"/>
                </c:ext>
              </c:extLst>
            </c:dLbl>
            <c:dLbl>
              <c:idx val="12"/>
              <c:layout>
                <c:manualLayout>
                  <c:x val="-2.60579710144927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22-49F6-BC87-A6821B47642A}"/>
                </c:ext>
              </c:extLst>
            </c:dLbl>
            <c:dLbl>
              <c:idx val="13"/>
              <c:layout>
                <c:manualLayout>
                  <c:x val="-3.99867149758454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22-49F6-BC87-A6821B47642A}"/>
                </c:ext>
              </c:extLst>
            </c:dLbl>
            <c:dLbl>
              <c:idx val="14"/>
              <c:layout>
                <c:manualLayout>
                  <c:x val="-7.41111111111105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22-49F6-BC87-A6821B47642A}"/>
                </c:ext>
              </c:extLst>
            </c:dLbl>
            <c:dLbl>
              <c:idx val="15"/>
              <c:layout>
                <c:manualLayout>
                  <c:x val="-3.42016908212560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22-49F6-BC87-A6821B47642A}"/>
                </c:ext>
              </c:extLst>
            </c:dLbl>
            <c:dLbl>
              <c:idx val="16"/>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16-4DDF-BBFA-92669D018619}"/>
                </c:ext>
              </c:extLst>
            </c:dLbl>
            <c:dLbl>
              <c:idx val="17"/>
              <c:layout>
                <c:manualLayout>
                  <c:x val="-4.46376811594214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22-49F6-BC87-A6821B47642A}"/>
                </c:ext>
              </c:extLst>
            </c:dLbl>
            <c:dLbl>
              <c:idx val="18"/>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16-4DDF-BBFA-92669D018619}"/>
                </c:ext>
              </c:extLst>
            </c:dLbl>
            <c:dLbl>
              <c:idx val="19"/>
              <c:layout>
                <c:manualLayout>
                  <c:x val="-7.66859903381636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16-4DDF-BBFA-92669D018619}"/>
                </c:ext>
              </c:extLst>
            </c:dLbl>
            <c:dLbl>
              <c:idx val="20"/>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16-4DDF-BBFA-92669D018619}"/>
                </c:ext>
              </c:extLst>
            </c:dLbl>
            <c:dLbl>
              <c:idx val="21"/>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16-4DDF-BBFA-92669D018619}"/>
                </c:ext>
              </c:extLst>
            </c:dLbl>
            <c:dLbl>
              <c:idx val="22"/>
              <c:layout>
                <c:manualLayout>
                  <c:x val="-4.3613526570047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222-49F6-BC87-A6821B47642A}"/>
                </c:ext>
              </c:extLst>
            </c:dLbl>
            <c:dLbl>
              <c:idx val="23"/>
              <c:layout>
                <c:manualLayout>
                  <c:x val="1.0737681159420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16-4DDF-BBFA-92669D018619}"/>
                </c:ext>
              </c:extLst>
            </c:dLbl>
            <c:dLbl>
              <c:idx val="24"/>
              <c:layout>
                <c:manualLayout>
                  <c:x val="-4.7635265700483095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222-49F6-BC87-A6821B47642A}"/>
                </c:ext>
              </c:extLst>
            </c:dLbl>
            <c:dLbl>
              <c:idx val="25"/>
              <c:layout>
                <c:manualLayout>
                  <c:x val="-3.230555555555555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222-49F6-BC87-A6821B47642A}"/>
                </c:ext>
              </c:extLst>
            </c:dLbl>
            <c:dLbl>
              <c:idx val="26"/>
              <c:layout>
                <c:manualLayout>
                  <c:x val="-3.2303140096617794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222-49F6-BC87-A6821B47642A}"/>
                </c:ext>
              </c:extLst>
            </c:dLbl>
            <c:dLbl>
              <c:idx val="27"/>
              <c:layout>
                <c:manualLayout>
                  <c:x val="-1.26099033816425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222-49F6-BC87-A6821B47642A}"/>
                </c:ext>
              </c:extLst>
            </c:dLbl>
            <c:dLbl>
              <c:idx val="28"/>
              <c:layout>
                <c:manualLayout>
                  <c:x val="-3.628019323671441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222-49F6-BC87-A6821B47642A}"/>
                </c:ext>
              </c:extLst>
            </c:dLbl>
            <c:dLbl>
              <c:idx val="2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16-4DDF-BBFA-92669D018619}"/>
                </c:ext>
              </c:extLst>
            </c:dLbl>
            <c:dLbl>
              <c:idx val="30"/>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16-4DDF-BBFA-92669D018619}"/>
                </c:ext>
              </c:extLst>
            </c:dLbl>
            <c:dLbl>
              <c:idx val="31"/>
              <c:layout>
                <c:manualLayout>
                  <c:x val="-3.7626811594204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222-49F6-BC87-A6821B47642A}"/>
                </c:ext>
              </c:extLst>
            </c:dLbl>
            <c:dLbl>
              <c:idx val="32"/>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16-4DDF-BBFA-92669D018619}"/>
                </c:ext>
              </c:extLst>
            </c:dLbl>
            <c:dLbl>
              <c:idx val="33"/>
              <c:layout>
                <c:manualLayout>
                  <c:x val="-4.241908212560386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222-49F6-BC87-A6821B47642A}"/>
                </c:ext>
              </c:extLst>
            </c:dLbl>
            <c:dLbl>
              <c:idx val="34"/>
              <c:layout>
                <c:manualLayout>
                  <c:x val="-3.271618357487922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222-49F6-BC87-A6821B47642A}"/>
                </c:ext>
              </c:extLst>
            </c:dLbl>
            <c:dLbl>
              <c:idx val="35"/>
              <c:layout>
                <c:manualLayout>
                  <c:x val="-3.03442028985507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222-49F6-BC87-A6821B47642A}"/>
                </c:ext>
              </c:extLst>
            </c:dLbl>
            <c:dLbl>
              <c:idx val="36"/>
              <c:layout>
                <c:manualLayout>
                  <c:x val="-3.0346618357487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222-49F6-BC87-A6821B47642A}"/>
                </c:ext>
              </c:extLst>
            </c:dLbl>
            <c:dLbl>
              <c:idx val="37"/>
              <c:layout>
                <c:manualLayout>
                  <c:x val="-1.50072463768115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222-49F6-BC87-A6821B47642A}"/>
                </c:ext>
              </c:extLst>
            </c:dLbl>
            <c:dLbl>
              <c:idx val="38"/>
              <c:layout>
                <c:manualLayout>
                  <c:x val="-3.4059178743960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222-49F6-BC87-A6821B47642A}"/>
                </c:ext>
              </c:extLst>
            </c:dLbl>
            <c:dLbl>
              <c:idx val="3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16-4DDF-BBFA-92669D018619}"/>
                </c:ext>
              </c:extLst>
            </c:dLbl>
            <c:dLbl>
              <c:idx val="4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B16-4DDF-BBFA-92669D018619}"/>
                </c:ext>
              </c:extLst>
            </c:dLbl>
            <c:dLbl>
              <c:idx val="41"/>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16-4DDF-BBFA-92669D018619}"/>
                </c:ext>
              </c:extLst>
            </c:dLbl>
            <c:dLbl>
              <c:idx val="42"/>
              <c:layout>
                <c:manualLayout>
                  <c:x val="-3.62801932367149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222-49F6-BC87-A6821B47642A}"/>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222-49F6-BC87-A6821B47642A}"/>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222-49F6-BC87-A6821B47642A}"/>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市区町村別_医療機関受診状況!$DV$7:$DV$49</c:f>
              <c:numCache>
                <c:formatCode>General</c:formatCode>
                <c:ptCount val="43"/>
                <c:pt idx="0">
                  <c:v>-0.70000000000000062</c:v>
                </c:pt>
                <c:pt idx="1">
                  <c:v>-0.89999999999999802</c:v>
                </c:pt>
                <c:pt idx="2">
                  <c:v>-1.1999999999999997</c:v>
                </c:pt>
                <c:pt idx="3">
                  <c:v>-0.50000000000000044</c:v>
                </c:pt>
                <c:pt idx="4">
                  <c:v>-0.30000000000000027</c:v>
                </c:pt>
                <c:pt idx="5">
                  <c:v>-0.20000000000000018</c:v>
                </c:pt>
                <c:pt idx="6">
                  <c:v>1.2999999999999998</c:v>
                </c:pt>
                <c:pt idx="7">
                  <c:v>-0.20000000000000018</c:v>
                </c:pt>
                <c:pt idx="8">
                  <c:v>-1.9000000000000004</c:v>
                </c:pt>
                <c:pt idx="9">
                  <c:v>-0.50000000000000044</c:v>
                </c:pt>
                <c:pt idx="10">
                  <c:v>-0.60000000000000053</c:v>
                </c:pt>
                <c:pt idx="11">
                  <c:v>-0.40000000000000036</c:v>
                </c:pt>
                <c:pt idx="12">
                  <c:v>-0.89999999999999947</c:v>
                </c:pt>
                <c:pt idx="13">
                  <c:v>-0.79999999999999938</c:v>
                </c:pt>
                <c:pt idx="14">
                  <c:v>-0.30000000000000027</c:v>
                </c:pt>
                <c:pt idx="15">
                  <c:v>-1.5999999999999988</c:v>
                </c:pt>
                <c:pt idx="16">
                  <c:v>0.70000000000000062</c:v>
                </c:pt>
                <c:pt idx="17">
                  <c:v>0.10000000000000009</c:v>
                </c:pt>
                <c:pt idx="18">
                  <c:v>-1.6000000000000014</c:v>
                </c:pt>
                <c:pt idx="19">
                  <c:v>-0.30000000000000027</c:v>
                </c:pt>
                <c:pt idx="20">
                  <c:v>-2.5999999999999983</c:v>
                </c:pt>
                <c:pt idx="21">
                  <c:v>-1.0999999999999996</c:v>
                </c:pt>
                <c:pt idx="22">
                  <c:v>-1.2000000000000011</c:v>
                </c:pt>
                <c:pt idx="23">
                  <c:v>-0.50000000000000044</c:v>
                </c:pt>
                <c:pt idx="24">
                  <c:v>-1.3000000000000012</c:v>
                </c:pt>
                <c:pt idx="25">
                  <c:v>1.6000000000000014</c:v>
                </c:pt>
                <c:pt idx="26">
                  <c:v>-1.0000000000000009</c:v>
                </c:pt>
                <c:pt idx="27">
                  <c:v>-0.5999999999999992</c:v>
                </c:pt>
                <c:pt idx="28">
                  <c:v>-0.9000000000000008</c:v>
                </c:pt>
                <c:pt idx="29">
                  <c:v>0.70000000000000062</c:v>
                </c:pt>
                <c:pt idx="30">
                  <c:v>-1.2000000000000011</c:v>
                </c:pt>
                <c:pt idx="31">
                  <c:v>0</c:v>
                </c:pt>
                <c:pt idx="32">
                  <c:v>-0.80000000000000071</c:v>
                </c:pt>
                <c:pt idx="33">
                  <c:v>1.2000000000000011</c:v>
                </c:pt>
                <c:pt idx="34">
                  <c:v>0.70000000000000062</c:v>
                </c:pt>
                <c:pt idx="35">
                  <c:v>-0.99999999999999811</c:v>
                </c:pt>
                <c:pt idx="36">
                  <c:v>-0.70000000000000062</c:v>
                </c:pt>
                <c:pt idx="37">
                  <c:v>-0.59999999999999776</c:v>
                </c:pt>
                <c:pt idx="38">
                  <c:v>-0.20000000000000018</c:v>
                </c:pt>
                <c:pt idx="39">
                  <c:v>0.70000000000000062</c:v>
                </c:pt>
                <c:pt idx="40">
                  <c:v>0.30000000000000027</c:v>
                </c:pt>
                <c:pt idx="41">
                  <c:v>-1.5</c:v>
                </c:pt>
                <c:pt idx="42">
                  <c:v>1.9999999999999991</c:v>
                </c:pt>
              </c:numCache>
            </c:numRef>
          </c:val>
          <c:extLst>
            <c:ext xmlns:c16="http://schemas.microsoft.com/office/drawing/2014/chart" uri="{C3380CC4-5D6E-409C-BE32-E72D297353CC}">
              <c16:uniqueId val="{0000001C-D222-49F6-BC87-A6821B47642A}"/>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D222-49F6-BC87-A6821B47642A}"/>
              </c:ext>
            </c:extLst>
          </c:dPt>
          <c:dLbls>
            <c:dLbl>
              <c:idx val="0"/>
              <c:layout>
                <c:manualLayout>
                  <c:x val="-0.21933574879227058"/>
                  <c:y val="-0.89605555555555561"/>
                </c:manualLayout>
              </c:layout>
              <c:tx>
                <c:rich>
                  <a:bodyPr/>
                  <a:lstStyle/>
                  <a:p>
                    <a:fld id="{BDC12E7C-C7D4-4B1E-9729-A62FAEB519D2}" type="SERIESNAME">
                      <a:rPr lang="ja-JP" altLang="en-US"/>
                      <a:pPr/>
                      <a:t>[系列名]</a:t>
                    </a:fld>
                    <a:r>
                      <a:rPr lang="ja-JP" altLang="en-US" baseline="0"/>
                      <a:t>
</a:t>
                    </a:r>
                    <a:fld id="{15E3FFBF-872A-4079-AF47-330B1282E9B6}"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E-D222-49F6-BC87-A6821B47642A}"/>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市区町村別_医療機関受診状況!$FH$7:$FH$49</c:f>
              <c:numCache>
                <c:formatCode>General</c:formatCode>
                <c:ptCount val="43"/>
                <c:pt idx="0">
                  <c:v>-0.5999999999999992</c:v>
                </c:pt>
                <c:pt idx="1">
                  <c:v>-0.5999999999999992</c:v>
                </c:pt>
                <c:pt idx="2">
                  <c:v>-0.5999999999999992</c:v>
                </c:pt>
                <c:pt idx="3">
                  <c:v>-0.5999999999999992</c:v>
                </c:pt>
                <c:pt idx="4">
                  <c:v>-0.5999999999999992</c:v>
                </c:pt>
                <c:pt idx="5">
                  <c:v>-0.5999999999999992</c:v>
                </c:pt>
                <c:pt idx="6">
                  <c:v>-0.5999999999999992</c:v>
                </c:pt>
                <c:pt idx="7">
                  <c:v>-0.5999999999999992</c:v>
                </c:pt>
                <c:pt idx="8">
                  <c:v>-0.5999999999999992</c:v>
                </c:pt>
                <c:pt idx="9">
                  <c:v>-0.5999999999999992</c:v>
                </c:pt>
                <c:pt idx="10">
                  <c:v>-0.5999999999999992</c:v>
                </c:pt>
                <c:pt idx="11">
                  <c:v>-0.5999999999999992</c:v>
                </c:pt>
                <c:pt idx="12">
                  <c:v>-0.5999999999999992</c:v>
                </c:pt>
                <c:pt idx="13">
                  <c:v>-0.5999999999999992</c:v>
                </c:pt>
                <c:pt idx="14">
                  <c:v>-0.5999999999999992</c:v>
                </c:pt>
                <c:pt idx="15">
                  <c:v>-0.5999999999999992</c:v>
                </c:pt>
                <c:pt idx="16">
                  <c:v>-0.5999999999999992</c:v>
                </c:pt>
                <c:pt idx="17">
                  <c:v>-0.5999999999999992</c:v>
                </c:pt>
                <c:pt idx="18">
                  <c:v>-0.5999999999999992</c:v>
                </c:pt>
                <c:pt idx="19">
                  <c:v>-0.5999999999999992</c:v>
                </c:pt>
                <c:pt idx="20">
                  <c:v>-0.5999999999999992</c:v>
                </c:pt>
                <c:pt idx="21">
                  <c:v>-0.5999999999999992</c:v>
                </c:pt>
                <c:pt idx="22">
                  <c:v>-0.5999999999999992</c:v>
                </c:pt>
                <c:pt idx="23">
                  <c:v>-0.5999999999999992</c:v>
                </c:pt>
                <c:pt idx="24">
                  <c:v>-0.5999999999999992</c:v>
                </c:pt>
                <c:pt idx="25">
                  <c:v>-0.5999999999999992</c:v>
                </c:pt>
                <c:pt idx="26">
                  <c:v>-0.5999999999999992</c:v>
                </c:pt>
                <c:pt idx="27">
                  <c:v>-0.5999999999999992</c:v>
                </c:pt>
                <c:pt idx="28">
                  <c:v>-0.5999999999999992</c:v>
                </c:pt>
                <c:pt idx="29">
                  <c:v>-0.5999999999999992</c:v>
                </c:pt>
                <c:pt idx="30">
                  <c:v>-0.5999999999999992</c:v>
                </c:pt>
                <c:pt idx="31">
                  <c:v>-0.5999999999999992</c:v>
                </c:pt>
                <c:pt idx="32">
                  <c:v>-0.5999999999999992</c:v>
                </c:pt>
                <c:pt idx="33">
                  <c:v>-0.5999999999999992</c:v>
                </c:pt>
                <c:pt idx="34">
                  <c:v>-0.5999999999999992</c:v>
                </c:pt>
                <c:pt idx="35">
                  <c:v>-0.5999999999999992</c:v>
                </c:pt>
                <c:pt idx="36">
                  <c:v>-0.5999999999999992</c:v>
                </c:pt>
                <c:pt idx="37">
                  <c:v>-0.5999999999999992</c:v>
                </c:pt>
                <c:pt idx="38">
                  <c:v>-0.5999999999999992</c:v>
                </c:pt>
                <c:pt idx="39">
                  <c:v>-0.5999999999999992</c:v>
                </c:pt>
                <c:pt idx="40">
                  <c:v>-0.5999999999999992</c:v>
                </c:pt>
                <c:pt idx="41">
                  <c:v>-0.5999999999999992</c:v>
                </c:pt>
                <c:pt idx="42">
                  <c:v>-0.5999999999999992</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D222-49F6-BC87-A6821B47642A}"/>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市区町村別_医療機関受診状況!$DY$6</c:f>
              <c:strCache>
                <c:ptCount val="1"/>
                <c:pt idx="0">
                  <c:v>前年度との差分(医療機関未受診)</c:v>
                </c:pt>
              </c:strCache>
            </c:strRef>
          </c:tx>
          <c:spPr>
            <a:solidFill>
              <a:schemeClr val="accent1"/>
            </a:solidFill>
            <a:ln>
              <a:noFill/>
            </a:ln>
          </c:spPr>
          <c:invertIfNegative val="0"/>
          <c:dLbls>
            <c:dLbl>
              <c:idx val="0"/>
              <c:layout>
                <c:manualLayout>
                  <c:x val="-1.5330917874395572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84-46BA-A975-2289E8F2D934}"/>
                </c:ext>
              </c:extLst>
            </c:dLbl>
            <c:dLbl>
              <c:idx val="1"/>
              <c:layout>
                <c:manualLayout>
                  <c:x val="-1.53381642512077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DD-476A-B6B2-D5418052C5A8}"/>
                </c:ext>
              </c:extLst>
            </c:dLbl>
            <c:dLbl>
              <c:idx val="2"/>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DD-476A-B6B2-D5418052C5A8}"/>
                </c:ext>
              </c:extLst>
            </c:dLbl>
            <c:dLbl>
              <c:idx val="3"/>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DD-476A-B6B2-D5418052C5A8}"/>
                </c:ext>
              </c:extLst>
            </c:dLbl>
            <c:dLbl>
              <c:idx val="4"/>
              <c:layout>
                <c:manualLayout>
                  <c:x val="-2.70785024154589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4-46BA-A975-2289E8F2D934}"/>
                </c:ext>
              </c:extLst>
            </c:dLbl>
            <c:dLbl>
              <c:idx val="5"/>
              <c:layout>
                <c:manualLayout>
                  <c:x val="-3.42403381642512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4-46BA-A975-2289E8F2D934}"/>
                </c:ext>
              </c:extLst>
            </c:dLbl>
            <c:dLbl>
              <c:idx val="6"/>
              <c:layout>
                <c:manualLayout>
                  <c:x val="-5.0776570048309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84-46BA-A975-2289E8F2D934}"/>
                </c:ext>
              </c:extLst>
            </c:dLbl>
            <c:dLbl>
              <c:idx val="7"/>
              <c:layout>
                <c:manualLayout>
                  <c:x val="-1.7257246376811031E-3"/>
                  <c:y val="-2.015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84-46BA-A975-2289E8F2D934}"/>
                </c:ext>
              </c:extLst>
            </c:dLbl>
            <c:dLbl>
              <c:idx val="8"/>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DD-476A-B6B2-D5418052C5A8}"/>
                </c:ext>
              </c:extLst>
            </c:dLbl>
            <c:dLbl>
              <c:idx val="9"/>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DD-476A-B6B2-D5418052C5A8}"/>
                </c:ext>
              </c:extLst>
            </c:dLbl>
            <c:dLbl>
              <c:idx val="10"/>
              <c:layout>
                <c:manualLayout>
                  <c:x val="-1.27270531400960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84-46BA-A975-2289E8F2D934}"/>
                </c:ext>
              </c:extLst>
            </c:dLbl>
            <c:dLbl>
              <c:idx val="11"/>
              <c:layout>
                <c:manualLayout>
                  <c:x val="-3.16666666666677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84-46BA-A975-2289E8F2D934}"/>
                </c:ext>
              </c:extLst>
            </c:dLbl>
            <c:dLbl>
              <c:idx val="12"/>
              <c:layout>
                <c:manualLayout>
                  <c:x val="-1.07210144927536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84-46BA-A975-2289E8F2D934}"/>
                </c:ext>
              </c:extLst>
            </c:dLbl>
            <c:dLbl>
              <c:idx val="13"/>
              <c:layout>
                <c:manualLayout>
                  <c:x val="-3.99915458937198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84-46BA-A975-2289E8F2D934}"/>
                </c:ext>
              </c:extLst>
            </c:dLbl>
            <c:dLbl>
              <c:idx val="14"/>
              <c:layout>
                <c:manualLayout>
                  <c:x val="-4.34396135265700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484-46BA-A975-2289E8F2D934}"/>
                </c:ext>
              </c:extLst>
            </c:dLbl>
            <c:dLbl>
              <c:idx val="15"/>
              <c:layout>
                <c:manualLayout>
                  <c:x val="-3.420410628019267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84-46BA-A975-2289E8F2D934}"/>
                </c:ext>
              </c:extLst>
            </c:dLbl>
            <c:dLbl>
              <c:idx val="16"/>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DD-476A-B6B2-D5418052C5A8}"/>
                </c:ext>
              </c:extLst>
            </c:dLbl>
            <c:dLbl>
              <c:idx val="17"/>
              <c:layout>
                <c:manualLayout>
                  <c:x val="-4.46376811594202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484-46BA-A975-2289E8F2D934}"/>
                </c:ext>
              </c:extLst>
            </c:dLbl>
            <c:dLbl>
              <c:idx val="18"/>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DD-476A-B6B2-D5418052C5A8}"/>
                </c:ext>
              </c:extLst>
            </c:dLbl>
            <c:dLbl>
              <c:idx val="19"/>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DD-476A-B6B2-D5418052C5A8}"/>
                </c:ext>
              </c:extLst>
            </c:dLbl>
            <c:dLbl>
              <c:idx val="20"/>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DD-476A-B6B2-D5418052C5A8}"/>
                </c:ext>
              </c:extLst>
            </c:dLbl>
            <c:dLbl>
              <c:idx val="2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DD-476A-B6B2-D5418052C5A8}"/>
                </c:ext>
              </c:extLst>
            </c:dLbl>
            <c:dLbl>
              <c:idx val="22"/>
              <c:layout>
                <c:manualLayout>
                  <c:x val="-4.36171497584552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484-46BA-A975-2289E8F2D934}"/>
                </c:ext>
              </c:extLst>
            </c:dLbl>
            <c:dLbl>
              <c:idx val="23"/>
              <c:layout>
                <c:manualLayout>
                  <c:x val="-1.53381642512077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DD-476A-B6B2-D5418052C5A8}"/>
                </c:ext>
              </c:extLst>
            </c:dLbl>
            <c:dLbl>
              <c:idx val="24"/>
              <c:layout>
                <c:manualLayout>
                  <c:x val="-3.2305555555556678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484-46BA-A975-2289E8F2D934}"/>
                </c:ext>
              </c:extLst>
            </c:dLbl>
            <c:dLbl>
              <c:idx val="25"/>
              <c:layout>
                <c:manualLayout>
                  <c:x val="-3.230555555555555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484-46BA-A975-2289E8F2D934}"/>
                </c:ext>
              </c:extLst>
            </c:dLbl>
            <c:dLbl>
              <c:idx val="26"/>
              <c:layout>
                <c:manualLayout>
                  <c:x val="-3.2305555555555555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484-46BA-A975-2289E8F2D934}"/>
                </c:ext>
              </c:extLst>
            </c:dLbl>
            <c:dLbl>
              <c:idx val="27"/>
              <c:layout>
                <c:manualLayout>
                  <c:x val="-4.32910628019329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484-46BA-A975-2289E8F2D934}"/>
                </c:ext>
              </c:extLst>
            </c:dLbl>
            <c:dLbl>
              <c:idx val="28"/>
              <c:layout>
                <c:manualLayout>
                  <c:x val="-3.62801932367149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484-46BA-A975-2289E8F2D934}"/>
                </c:ext>
              </c:extLst>
            </c:dLbl>
            <c:dLbl>
              <c:idx val="29"/>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DD-476A-B6B2-D5418052C5A8}"/>
                </c:ext>
              </c:extLst>
            </c:dLbl>
            <c:dLbl>
              <c:idx val="30"/>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DD-476A-B6B2-D5418052C5A8}"/>
                </c:ext>
              </c:extLst>
            </c:dLbl>
            <c:dLbl>
              <c:idx val="31"/>
              <c:layout>
                <c:manualLayout>
                  <c:x val="-3.762681159420289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484-46BA-A975-2289E8F2D934}"/>
                </c:ext>
              </c:extLst>
            </c:dLbl>
            <c:dLbl>
              <c:idx val="32"/>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DD-476A-B6B2-D5418052C5A8}"/>
                </c:ext>
              </c:extLst>
            </c:dLbl>
            <c:dLbl>
              <c:idx val="33"/>
              <c:layout>
                <c:manualLayout>
                  <c:x val="-2.70736714975839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484-46BA-A975-2289E8F2D934}"/>
                </c:ext>
              </c:extLst>
            </c:dLbl>
            <c:dLbl>
              <c:idx val="34"/>
              <c:layout>
                <c:manualLayout>
                  <c:x val="-3.271591762141056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484-46BA-A975-2289E8F2D934}"/>
                </c:ext>
              </c:extLst>
            </c:dLbl>
            <c:dLbl>
              <c:idx val="35"/>
              <c:layout>
                <c:manualLayout>
                  <c:x val="-3.0346618357487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484-46BA-A975-2289E8F2D934}"/>
                </c:ext>
              </c:extLst>
            </c:dLbl>
            <c:dLbl>
              <c:idx val="36"/>
              <c:layout>
                <c:manualLayout>
                  <c:x val="-1.5007246376811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484-46BA-A975-2289E8F2D934}"/>
                </c:ext>
              </c:extLst>
            </c:dLbl>
            <c:dLbl>
              <c:idx val="37"/>
              <c:layout>
                <c:manualLayout>
                  <c:x val="-3.03466183574879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484-46BA-A975-2289E8F2D934}"/>
                </c:ext>
              </c:extLst>
            </c:dLbl>
            <c:dLbl>
              <c:idx val="38"/>
              <c:layout>
                <c:manualLayout>
                  <c:x val="-3.40615942028996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484-46BA-A975-2289E8F2D934}"/>
                </c:ext>
              </c:extLst>
            </c:dLbl>
            <c:dLbl>
              <c:idx val="39"/>
              <c:layout>
                <c:manualLayout>
                  <c:x val="-4.601449275362431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DD-476A-B6B2-D5418052C5A8}"/>
                </c:ext>
              </c:extLst>
            </c:dLbl>
            <c:dLbl>
              <c:idx val="40"/>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DD-476A-B6B2-D5418052C5A8}"/>
                </c:ext>
              </c:extLst>
            </c:dLbl>
            <c:dLbl>
              <c:idx val="41"/>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DD-476A-B6B2-D5418052C5A8}"/>
                </c:ext>
              </c:extLst>
            </c:dLbl>
            <c:dLbl>
              <c:idx val="42"/>
              <c:layout>
                <c:manualLayout>
                  <c:x val="-3.62801932367149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484-46BA-A975-2289E8F2D934}"/>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484-46BA-A975-2289E8F2D934}"/>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484-46BA-A975-2289E8F2D934}"/>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市区町村別_医療機関受診状況!$DY$7:$DY$49</c:f>
              <c:numCache>
                <c:formatCode>General</c:formatCode>
                <c:ptCount val="43"/>
                <c:pt idx="0">
                  <c:v>-9.9999999999999922E-2</c:v>
                </c:pt>
                <c:pt idx="1">
                  <c:v>-9.9999999999999922E-2</c:v>
                </c:pt>
                <c:pt idx="2">
                  <c:v>0</c:v>
                </c:pt>
                <c:pt idx="3">
                  <c:v>-0.29999999999999993</c:v>
                </c:pt>
                <c:pt idx="4">
                  <c:v>-0.29999999999999993</c:v>
                </c:pt>
                <c:pt idx="5">
                  <c:v>9.9999999999999922E-2</c:v>
                </c:pt>
                <c:pt idx="6">
                  <c:v>0</c:v>
                </c:pt>
                <c:pt idx="7">
                  <c:v>-0.10000000000000009</c:v>
                </c:pt>
                <c:pt idx="8">
                  <c:v>0.19999999999999984</c:v>
                </c:pt>
                <c:pt idx="9">
                  <c:v>0</c:v>
                </c:pt>
                <c:pt idx="10">
                  <c:v>-9.9999999999999922E-2</c:v>
                </c:pt>
                <c:pt idx="11">
                  <c:v>9.9999999999999922E-2</c:v>
                </c:pt>
                <c:pt idx="12">
                  <c:v>-9.9999999999999922E-2</c:v>
                </c:pt>
                <c:pt idx="13">
                  <c:v>0</c:v>
                </c:pt>
                <c:pt idx="14">
                  <c:v>0</c:v>
                </c:pt>
                <c:pt idx="15">
                  <c:v>-0.20000000000000018</c:v>
                </c:pt>
                <c:pt idx="16">
                  <c:v>0.19999999999999993</c:v>
                </c:pt>
                <c:pt idx="17">
                  <c:v>0.10000000000000009</c:v>
                </c:pt>
                <c:pt idx="18">
                  <c:v>-0.40000000000000019</c:v>
                </c:pt>
                <c:pt idx="19">
                  <c:v>9.9999999999999922E-2</c:v>
                </c:pt>
                <c:pt idx="20">
                  <c:v>0</c:v>
                </c:pt>
                <c:pt idx="21">
                  <c:v>0.49999999999999994</c:v>
                </c:pt>
                <c:pt idx="22">
                  <c:v>0.2</c:v>
                </c:pt>
                <c:pt idx="23">
                  <c:v>-9.9999999999999922E-2</c:v>
                </c:pt>
                <c:pt idx="24">
                  <c:v>0.20000000000000018</c:v>
                </c:pt>
                <c:pt idx="25">
                  <c:v>0.10000000000000009</c:v>
                </c:pt>
                <c:pt idx="26">
                  <c:v>0.4</c:v>
                </c:pt>
                <c:pt idx="27">
                  <c:v>0</c:v>
                </c:pt>
                <c:pt idx="28">
                  <c:v>-0.50000000000000011</c:v>
                </c:pt>
                <c:pt idx="29">
                  <c:v>-0.29999999999999993</c:v>
                </c:pt>
                <c:pt idx="30">
                  <c:v>0</c:v>
                </c:pt>
                <c:pt idx="31">
                  <c:v>0.50000000000000011</c:v>
                </c:pt>
                <c:pt idx="32">
                  <c:v>-0.19999999999999984</c:v>
                </c:pt>
                <c:pt idx="33">
                  <c:v>-0.29999999999999993</c:v>
                </c:pt>
                <c:pt idx="34">
                  <c:v>0.10000000000000009</c:v>
                </c:pt>
                <c:pt idx="35">
                  <c:v>-0.3000000000000001</c:v>
                </c:pt>
                <c:pt idx="36">
                  <c:v>-0.1</c:v>
                </c:pt>
                <c:pt idx="37">
                  <c:v>-0.39999999999999986</c:v>
                </c:pt>
                <c:pt idx="38">
                  <c:v>0.89999999999999991</c:v>
                </c:pt>
                <c:pt idx="39">
                  <c:v>1.4</c:v>
                </c:pt>
                <c:pt idx="40">
                  <c:v>-0.40000000000000019</c:v>
                </c:pt>
                <c:pt idx="41">
                  <c:v>-0.3</c:v>
                </c:pt>
                <c:pt idx="42">
                  <c:v>0.2</c:v>
                </c:pt>
              </c:numCache>
            </c:numRef>
          </c:val>
          <c:extLst>
            <c:ext xmlns:c16="http://schemas.microsoft.com/office/drawing/2014/chart" uri="{C3380CC4-5D6E-409C-BE32-E72D297353CC}">
              <c16:uniqueId val="{0000001C-0484-46BA-A975-2289E8F2D934}"/>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0484-46BA-A975-2289E8F2D934}"/>
              </c:ext>
            </c:extLst>
          </c:dPt>
          <c:dLbls>
            <c:dLbl>
              <c:idx val="0"/>
              <c:layout>
                <c:manualLayout>
                  <c:x val="3.3743961352657004E-2"/>
                  <c:y val="-0.89605555555555561"/>
                </c:manualLayout>
              </c:layout>
              <c:tx>
                <c:rich>
                  <a:bodyPr/>
                  <a:lstStyle/>
                  <a:p>
                    <a:fld id="{C06936CC-BFE6-4900-AC03-457E059244D0}" type="SERIESNAME">
                      <a:rPr lang="ja-JP" altLang="en-US"/>
                      <a:pPr/>
                      <a:t>[系列名]</a:t>
                    </a:fld>
                    <a:r>
                      <a:rPr lang="ja-JP" altLang="en-US" baseline="0"/>
                      <a:t>
</a:t>
                    </a:r>
                    <a:fld id="{02E484C0-65B3-4C18-8BCA-1FEE04A7C3AF}"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E-0484-46BA-A975-2289E8F2D93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市区町村別_医療機関受診状況!$FK$7:$FK$49</c:f>
              <c:numCache>
                <c:formatCode>General</c:formatCode>
                <c:ptCount val="43"/>
                <c:pt idx="0">
                  <c:v>-9.9999999999999922E-2</c:v>
                </c:pt>
                <c:pt idx="1">
                  <c:v>-9.9999999999999922E-2</c:v>
                </c:pt>
                <c:pt idx="2">
                  <c:v>-9.9999999999999922E-2</c:v>
                </c:pt>
                <c:pt idx="3">
                  <c:v>-9.9999999999999922E-2</c:v>
                </c:pt>
                <c:pt idx="4">
                  <c:v>-9.9999999999999922E-2</c:v>
                </c:pt>
                <c:pt idx="5">
                  <c:v>-9.9999999999999922E-2</c:v>
                </c:pt>
                <c:pt idx="6">
                  <c:v>-9.9999999999999922E-2</c:v>
                </c:pt>
                <c:pt idx="7">
                  <c:v>-9.9999999999999922E-2</c:v>
                </c:pt>
                <c:pt idx="8">
                  <c:v>-9.9999999999999922E-2</c:v>
                </c:pt>
                <c:pt idx="9">
                  <c:v>-9.9999999999999922E-2</c:v>
                </c:pt>
                <c:pt idx="10">
                  <c:v>-9.9999999999999922E-2</c:v>
                </c:pt>
                <c:pt idx="11">
                  <c:v>-9.9999999999999922E-2</c:v>
                </c:pt>
                <c:pt idx="12">
                  <c:v>-9.9999999999999922E-2</c:v>
                </c:pt>
                <c:pt idx="13">
                  <c:v>-9.9999999999999922E-2</c:v>
                </c:pt>
                <c:pt idx="14">
                  <c:v>-9.9999999999999922E-2</c:v>
                </c:pt>
                <c:pt idx="15">
                  <c:v>-9.9999999999999922E-2</c:v>
                </c:pt>
                <c:pt idx="16">
                  <c:v>-9.9999999999999922E-2</c:v>
                </c:pt>
                <c:pt idx="17">
                  <c:v>-9.9999999999999922E-2</c:v>
                </c:pt>
                <c:pt idx="18">
                  <c:v>-9.9999999999999922E-2</c:v>
                </c:pt>
                <c:pt idx="19">
                  <c:v>-9.9999999999999922E-2</c:v>
                </c:pt>
                <c:pt idx="20">
                  <c:v>-9.9999999999999922E-2</c:v>
                </c:pt>
                <c:pt idx="21">
                  <c:v>-9.9999999999999922E-2</c:v>
                </c:pt>
                <c:pt idx="22">
                  <c:v>-9.9999999999999922E-2</c:v>
                </c:pt>
                <c:pt idx="23">
                  <c:v>-9.9999999999999922E-2</c:v>
                </c:pt>
                <c:pt idx="24">
                  <c:v>-9.9999999999999922E-2</c:v>
                </c:pt>
                <c:pt idx="25">
                  <c:v>-9.9999999999999922E-2</c:v>
                </c:pt>
                <c:pt idx="26">
                  <c:v>-9.9999999999999922E-2</c:v>
                </c:pt>
                <c:pt idx="27">
                  <c:v>-9.9999999999999922E-2</c:v>
                </c:pt>
                <c:pt idx="28">
                  <c:v>-9.9999999999999922E-2</c:v>
                </c:pt>
                <c:pt idx="29">
                  <c:v>-9.9999999999999922E-2</c:v>
                </c:pt>
                <c:pt idx="30">
                  <c:v>-9.9999999999999922E-2</c:v>
                </c:pt>
                <c:pt idx="31">
                  <c:v>-9.9999999999999922E-2</c:v>
                </c:pt>
                <c:pt idx="32">
                  <c:v>-9.9999999999999922E-2</c:v>
                </c:pt>
                <c:pt idx="33">
                  <c:v>-9.9999999999999922E-2</c:v>
                </c:pt>
                <c:pt idx="34">
                  <c:v>-9.9999999999999922E-2</c:v>
                </c:pt>
                <c:pt idx="35">
                  <c:v>-9.9999999999999922E-2</c:v>
                </c:pt>
                <c:pt idx="36">
                  <c:v>-9.9999999999999922E-2</c:v>
                </c:pt>
                <c:pt idx="37">
                  <c:v>-9.9999999999999922E-2</c:v>
                </c:pt>
                <c:pt idx="38">
                  <c:v>-9.9999999999999922E-2</c:v>
                </c:pt>
                <c:pt idx="39">
                  <c:v>-9.9999999999999922E-2</c:v>
                </c:pt>
                <c:pt idx="40">
                  <c:v>-9.9999999999999922E-2</c:v>
                </c:pt>
                <c:pt idx="41">
                  <c:v>-9.9999999999999922E-2</c:v>
                </c:pt>
                <c:pt idx="42">
                  <c:v>-9.9999999999999922E-2</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0484-46BA-A975-2289E8F2D934}"/>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4724720233567"/>
          <c:y val="7.2786615342291999E-2"/>
          <c:w val="0.78781050724637691"/>
          <c:h val="0.92166103060674787"/>
        </c:manualLayout>
      </c:layout>
      <c:barChart>
        <c:barDir val="bar"/>
        <c:grouping val="stacked"/>
        <c:varyColors val="0"/>
        <c:ser>
          <c:idx val="0"/>
          <c:order val="0"/>
          <c:tx>
            <c:strRef>
              <c:f>市区町村別_医療機関受診状況!$DZ$4</c:f>
              <c:strCache>
                <c:ptCount val="1"/>
                <c:pt idx="0">
                  <c:v>生活習慣病あり</c:v>
                </c:pt>
              </c:strCache>
            </c:strRef>
          </c:tx>
          <c:spPr>
            <a:solidFill>
              <a:srgbClr val="FFC000"/>
            </a:solidFill>
            <a:ln>
              <a:noFill/>
            </a:ln>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市区町村別_医療機関受診状況!$DZ$7:$DZ$50</c:f>
              <c:numCache>
                <c:formatCode>0.0%</c:formatCode>
                <c:ptCount val="44"/>
                <c:pt idx="0">
                  <c:v>0.85244040862656068</c:v>
                </c:pt>
                <c:pt idx="1">
                  <c:v>0.83543078412391092</c:v>
                </c:pt>
                <c:pt idx="2">
                  <c:v>0.79333333333333333</c:v>
                </c:pt>
                <c:pt idx="3">
                  <c:v>0.86956521739130432</c:v>
                </c:pt>
                <c:pt idx="4">
                  <c:v>0.81578947368421051</c:v>
                </c:pt>
                <c:pt idx="5">
                  <c:v>0.80909090909090908</c:v>
                </c:pt>
                <c:pt idx="6">
                  <c:v>0.83673469387755106</c:v>
                </c:pt>
                <c:pt idx="7">
                  <c:v>0.81677018633540377</c:v>
                </c:pt>
                <c:pt idx="8">
                  <c:v>0.82978723404255317</c:v>
                </c:pt>
                <c:pt idx="9">
                  <c:v>0.88571428571428568</c:v>
                </c:pt>
                <c:pt idx="10">
                  <c:v>0.82119205298013243</c:v>
                </c:pt>
                <c:pt idx="11">
                  <c:v>0.77333333333333332</c:v>
                </c:pt>
                <c:pt idx="12">
                  <c:v>0.88888888888888884</c:v>
                </c:pt>
                <c:pt idx="13">
                  <c:v>0.96296296296296291</c:v>
                </c:pt>
                <c:pt idx="14">
                  <c:v>0.84076433121019112</c:v>
                </c:pt>
                <c:pt idx="15">
                  <c:v>0.82352941176470584</c:v>
                </c:pt>
                <c:pt idx="16">
                  <c:v>0.79166666666666663</c:v>
                </c:pt>
                <c:pt idx="17">
                  <c:v>0.89655172413793105</c:v>
                </c:pt>
                <c:pt idx="18">
                  <c:v>0.81578947368421051</c:v>
                </c:pt>
                <c:pt idx="19">
                  <c:v>0.8482142857142857</c:v>
                </c:pt>
                <c:pt idx="20">
                  <c:v>0.80421686746987953</c:v>
                </c:pt>
                <c:pt idx="21">
                  <c:v>0.86363636363636365</c:v>
                </c:pt>
                <c:pt idx="22">
                  <c:v>0.86885245901639341</c:v>
                </c:pt>
                <c:pt idx="23">
                  <c:v>0.85185185185185186</c:v>
                </c:pt>
                <c:pt idx="24">
                  <c:v>0.88</c:v>
                </c:pt>
                <c:pt idx="25">
                  <c:v>0.9152542372881356</c:v>
                </c:pt>
                <c:pt idx="26">
                  <c:v>0.76470588235294112</c:v>
                </c:pt>
                <c:pt idx="27">
                  <c:v>0.87022900763358779</c:v>
                </c:pt>
                <c:pt idx="28">
                  <c:v>0.85786802030456855</c:v>
                </c:pt>
                <c:pt idx="29">
                  <c:v>0.86538461538461542</c:v>
                </c:pt>
                <c:pt idx="30">
                  <c:v>0.84883720930232553</c:v>
                </c:pt>
                <c:pt idx="31">
                  <c:v>1</c:v>
                </c:pt>
                <c:pt idx="32">
                  <c:v>0.82692307692307687</c:v>
                </c:pt>
                <c:pt idx="33">
                  <c:v>0.93333333333333335</c:v>
                </c:pt>
                <c:pt idx="34">
                  <c:v>0.79411764705882348</c:v>
                </c:pt>
                <c:pt idx="35">
                  <c:v>1</c:v>
                </c:pt>
                <c:pt idx="36">
                  <c:v>0.5</c:v>
                </c:pt>
                <c:pt idx="37">
                  <c:v>0.87179487179487181</c:v>
                </c:pt>
                <c:pt idx="38">
                  <c:v>0.66666666666666663</c:v>
                </c:pt>
                <c:pt idx="39">
                  <c:v>0.72222222222222221</c:v>
                </c:pt>
                <c:pt idx="40">
                  <c:v>0.88</c:v>
                </c:pt>
                <c:pt idx="41">
                  <c:v>0.88888888888888884</c:v>
                </c:pt>
                <c:pt idx="42">
                  <c:v>0.81818181818181823</c:v>
                </c:pt>
                <c:pt idx="43">
                  <c:v>0.83829787234042552</c:v>
                </c:pt>
              </c:numCache>
            </c:numRef>
          </c:val>
          <c:extLst>
            <c:ext xmlns:c16="http://schemas.microsoft.com/office/drawing/2014/chart" uri="{C3380CC4-5D6E-409C-BE32-E72D297353CC}">
              <c16:uniqueId val="{00000000-FCA4-4043-B9A3-3167B7207E92}"/>
            </c:ext>
          </c:extLst>
        </c:ser>
        <c:ser>
          <c:idx val="1"/>
          <c:order val="1"/>
          <c:tx>
            <c:strRef>
              <c:f>市区町村別_医療機関受診状況!$EC$4</c:f>
              <c:strCache>
                <c:ptCount val="1"/>
                <c:pt idx="0">
                  <c:v>生活習慣病なし</c:v>
                </c:pt>
              </c:strCache>
            </c:strRef>
          </c:tx>
          <c:spPr>
            <a:solidFill>
              <a:schemeClr val="accent1">
                <a:lumMod val="40000"/>
                <a:lumOff val="60000"/>
              </a:schemeClr>
            </a:solidFill>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市区町村別_医療機関受診状況!$EC$7:$EC$50</c:f>
              <c:numCache>
                <c:formatCode>0.0%</c:formatCode>
                <c:ptCount val="44"/>
                <c:pt idx="0">
                  <c:v>0.14188422247446086</c:v>
                </c:pt>
                <c:pt idx="1">
                  <c:v>0.15876089060987419</c:v>
                </c:pt>
                <c:pt idx="2">
                  <c:v>0.17333333333333334</c:v>
                </c:pt>
                <c:pt idx="3">
                  <c:v>0.13043478260869568</c:v>
                </c:pt>
                <c:pt idx="4">
                  <c:v>0.18421052631578949</c:v>
                </c:pt>
                <c:pt idx="5">
                  <c:v>0.19090909090909092</c:v>
                </c:pt>
                <c:pt idx="6">
                  <c:v>0.16326530612244894</c:v>
                </c:pt>
                <c:pt idx="7">
                  <c:v>0.17701863354037262</c:v>
                </c:pt>
                <c:pt idx="8">
                  <c:v>0.14893617021276595</c:v>
                </c:pt>
                <c:pt idx="9">
                  <c:v>0.11428571428571432</c:v>
                </c:pt>
                <c:pt idx="10">
                  <c:v>0.16225165562913912</c:v>
                </c:pt>
                <c:pt idx="11">
                  <c:v>0.22666666666666668</c:v>
                </c:pt>
                <c:pt idx="12">
                  <c:v>0.11111111111111116</c:v>
                </c:pt>
                <c:pt idx="13">
                  <c:v>3.703703703703709E-2</c:v>
                </c:pt>
                <c:pt idx="14">
                  <c:v>0.14649681528662417</c:v>
                </c:pt>
                <c:pt idx="15">
                  <c:v>0.17647058823529416</c:v>
                </c:pt>
                <c:pt idx="16">
                  <c:v>0.19791666666666674</c:v>
                </c:pt>
                <c:pt idx="17">
                  <c:v>0.10344827586206895</c:v>
                </c:pt>
                <c:pt idx="18">
                  <c:v>0.17763157894736847</c:v>
                </c:pt>
                <c:pt idx="19">
                  <c:v>0.13839285714285721</c:v>
                </c:pt>
                <c:pt idx="20">
                  <c:v>0.17168674698795183</c:v>
                </c:pt>
                <c:pt idx="21">
                  <c:v>0.13636363636363635</c:v>
                </c:pt>
                <c:pt idx="22">
                  <c:v>0.12295081967213117</c:v>
                </c:pt>
                <c:pt idx="23">
                  <c:v>0.14814814814814814</c:v>
                </c:pt>
                <c:pt idx="24">
                  <c:v>0.12</c:v>
                </c:pt>
                <c:pt idx="25">
                  <c:v>6.7796610169491567E-2</c:v>
                </c:pt>
                <c:pt idx="26">
                  <c:v>0.23529411764705888</c:v>
                </c:pt>
                <c:pt idx="27">
                  <c:v>0.12213740458015265</c:v>
                </c:pt>
                <c:pt idx="28">
                  <c:v>0.13705583756345174</c:v>
                </c:pt>
                <c:pt idx="29">
                  <c:v>0.13461538461538458</c:v>
                </c:pt>
                <c:pt idx="30">
                  <c:v>0.15116279069767447</c:v>
                </c:pt>
                <c:pt idx="31">
                  <c:v>0</c:v>
                </c:pt>
                <c:pt idx="32">
                  <c:v>0.17307692307692313</c:v>
                </c:pt>
                <c:pt idx="33">
                  <c:v>6.6666666666666652E-2</c:v>
                </c:pt>
                <c:pt idx="34">
                  <c:v>0.17647058823529416</c:v>
                </c:pt>
                <c:pt idx="35">
                  <c:v>0</c:v>
                </c:pt>
                <c:pt idx="36">
                  <c:v>0.5</c:v>
                </c:pt>
                <c:pt idx="37">
                  <c:v>0.12820512820512819</c:v>
                </c:pt>
                <c:pt idx="38">
                  <c:v>0.33333333333333337</c:v>
                </c:pt>
                <c:pt idx="39">
                  <c:v>0.25</c:v>
                </c:pt>
                <c:pt idx="40">
                  <c:v>0.12</c:v>
                </c:pt>
                <c:pt idx="41">
                  <c:v>0.11111111111111116</c:v>
                </c:pt>
                <c:pt idx="42">
                  <c:v>9.0909090909090828E-2</c:v>
                </c:pt>
                <c:pt idx="43">
                  <c:v>0.15319148936170213</c:v>
                </c:pt>
              </c:numCache>
            </c:numRef>
          </c:val>
          <c:extLst>
            <c:ext xmlns:c16="http://schemas.microsoft.com/office/drawing/2014/chart" uri="{C3380CC4-5D6E-409C-BE32-E72D297353CC}">
              <c16:uniqueId val="{00000001-FCA4-4043-B9A3-3167B7207E92}"/>
            </c:ext>
          </c:extLst>
        </c:ser>
        <c:ser>
          <c:idx val="2"/>
          <c:order val="2"/>
          <c:tx>
            <c:strRef>
              <c:f>市区町村別_医療機関受診状況!$EF$4</c:f>
              <c:strCache>
                <c:ptCount val="1"/>
                <c:pt idx="0">
                  <c:v>医療機関未受診</c:v>
                </c:pt>
              </c:strCache>
            </c:strRef>
          </c:tx>
          <c:spPr>
            <a:solidFill>
              <a:srgbClr val="D9D9D9"/>
            </a:solidFill>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市区町村別_医療機関受診状況!$EF$7:$EF$50</c:f>
              <c:numCache>
                <c:formatCode>0.0%</c:formatCode>
                <c:ptCount val="44"/>
                <c:pt idx="0">
                  <c:v>5.6753688989784612E-3</c:v>
                </c:pt>
                <c:pt idx="1">
                  <c:v>5.8083252662148865E-3</c:v>
                </c:pt>
                <c:pt idx="2">
                  <c:v>3.3333333333333326E-2</c:v>
                </c:pt>
                <c:pt idx="3">
                  <c:v>0</c:v>
                </c:pt>
                <c:pt idx="4">
                  <c:v>0</c:v>
                </c:pt>
                <c:pt idx="5">
                  <c:v>0</c:v>
                </c:pt>
                <c:pt idx="6">
                  <c:v>0</c:v>
                </c:pt>
                <c:pt idx="7">
                  <c:v>6.2111801242236142E-3</c:v>
                </c:pt>
                <c:pt idx="8">
                  <c:v>2.1276595744680882E-2</c:v>
                </c:pt>
                <c:pt idx="9">
                  <c:v>0</c:v>
                </c:pt>
                <c:pt idx="10">
                  <c:v>1.655629139072845E-2</c:v>
                </c:pt>
                <c:pt idx="11">
                  <c:v>0</c:v>
                </c:pt>
                <c:pt idx="12">
                  <c:v>0</c:v>
                </c:pt>
                <c:pt idx="13">
                  <c:v>0</c:v>
                </c:pt>
                <c:pt idx="14">
                  <c:v>1.2738853503184711E-2</c:v>
                </c:pt>
                <c:pt idx="15">
                  <c:v>0</c:v>
                </c:pt>
                <c:pt idx="16">
                  <c:v>1.041666666666663E-2</c:v>
                </c:pt>
                <c:pt idx="17">
                  <c:v>0</c:v>
                </c:pt>
                <c:pt idx="18">
                  <c:v>6.5789473684210176E-3</c:v>
                </c:pt>
                <c:pt idx="19">
                  <c:v>1.3392857142857095E-2</c:v>
                </c:pt>
                <c:pt idx="20">
                  <c:v>2.4096385542168641E-2</c:v>
                </c:pt>
                <c:pt idx="21">
                  <c:v>0</c:v>
                </c:pt>
                <c:pt idx="22">
                  <c:v>8.1967213114754189E-3</c:v>
                </c:pt>
                <c:pt idx="23">
                  <c:v>0</c:v>
                </c:pt>
                <c:pt idx="24">
                  <c:v>0</c:v>
                </c:pt>
                <c:pt idx="25">
                  <c:v>1.6949152542372836E-2</c:v>
                </c:pt>
                <c:pt idx="26">
                  <c:v>0</c:v>
                </c:pt>
                <c:pt idx="27">
                  <c:v>7.6335877862595547E-3</c:v>
                </c:pt>
                <c:pt idx="28">
                  <c:v>5.0761421319797106E-3</c:v>
                </c:pt>
                <c:pt idx="29">
                  <c:v>0</c:v>
                </c:pt>
                <c:pt idx="30">
                  <c:v>0</c:v>
                </c:pt>
                <c:pt idx="31">
                  <c:v>0</c:v>
                </c:pt>
                <c:pt idx="32">
                  <c:v>0</c:v>
                </c:pt>
                <c:pt idx="33">
                  <c:v>0</c:v>
                </c:pt>
                <c:pt idx="34">
                  <c:v>2.9411764705882359E-2</c:v>
                </c:pt>
                <c:pt idx="35">
                  <c:v>0</c:v>
                </c:pt>
                <c:pt idx="36">
                  <c:v>0</c:v>
                </c:pt>
                <c:pt idx="37">
                  <c:v>0</c:v>
                </c:pt>
                <c:pt idx="38">
                  <c:v>0</c:v>
                </c:pt>
                <c:pt idx="39">
                  <c:v>2.777777777777779E-2</c:v>
                </c:pt>
                <c:pt idx="40">
                  <c:v>0</c:v>
                </c:pt>
                <c:pt idx="41">
                  <c:v>0</c:v>
                </c:pt>
                <c:pt idx="42">
                  <c:v>9.0909090909090939E-2</c:v>
                </c:pt>
                <c:pt idx="43">
                  <c:v>8.5106382978723527E-3</c:v>
                </c:pt>
              </c:numCache>
            </c:numRef>
          </c:val>
          <c:extLst>
            <c:ext xmlns:c16="http://schemas.microsoft.com/office/drawing/2014/chart" uri="{C3380CC4-5D6E-409C-BE32-E72D297353CC}">
              <c16:uniqueId val="{00000000-257C-4811-BAF1-0137CF553B0B}"/>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0114832660333309"/>
          <c:y val="1.2388494436009383E-2"/>
          <c:w val="0.67867724867724866"/>
          <c:h val="3.715190972222223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41062801932367"/>
          <c:y val="5.3388888888888889E-2"/>
          <c:w val="0.81088486453317388"/>
          <c:h val="0.93980388888888888"/>
        </c:manualLayout>
      </c:layout>
      <c:barChart>
        <c:barDir val="bar"/>
        <c:grouping val="clustered"/>
        <c:varyColors val="0"/>
        <c:ser>
          <c:idx val="1"/>
          <c:order val="0"/>
          <c:tx>
            <c:strRef>
              <c:f>年齢別_人間ドック受診率!$AA$34</c:f>
              <c:strCache>
                <c:ptCount val="1"/>
                <c:pt idx="0">
                  <c:v>人間ドック受診率</c:v>
                </c:pt>
              </c:strCache>
            </c:strRef>
          </c:tx>
          <c:spPr>
            <a:solidFill>
              <a:srgbClr val="FFC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年齢別_人間ドック受診率!$AA$30:$AN$31</c:f>
              <c:multiLvlStrCache>
                <c:ptCount val="14"/>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lvl>
                <c:lvl>
                  <c:pt idx="0">
                    <c:v>65歳～74歳</c:v>
                  </c:pt>
                  <c:pt idx="2">
                    <c:v>75歳～79歳</c:v>
                  </c:pt>
                  <c:pt idx="4">
                    <c:v>80歳～84歳</c:v>
                  </c:pt>
                  <c:pt idx="6">
                    <c:v>85歳～89歳</c:v>
                  </c:pt>
                  <c:pt idx="8">
                    <c:v>90歳～94歳</c:v>
                  </c:pt>
                  <c:pt idx="10">
                    <c:v>95歳～</c:v>
                  </c:pt>
                  <c:pt idx="12">
                    <c:v>全年齢</c:v>
                  </c:pt>
                </c:lvl>
              </c:multiLvlStrCache>
            </c:multiLvlStrRef>
          </c:cat>
          <c:val>
            <c:numRef>
              <c:f>(年齢別_人間ドック受診率!$AI$17:$AJ$17,年齢別_人間ドック受診率!$AI$18:$AJ$18,年齢別_人間ドック受診率!$AI$19:$AJ$19,年齢別_人間ドック受診率!$AI$20:$AJ$20,年齢別_人間ドック受診率!$AI$21:$AJ$21,年齢別_人間ドック受診率!$AI$22:$AJ$22,年齢別_人間ドック受診率!$AI$23:$AJ$23)</c:f>
              <c:numCache>
                <c:formatCode>0.0%</c:formatCode>
                <c:ptCount val="14"/>
                <c:pt idx="0">
                  <c:v>7.0000000000000001E-3</c:v>
                </c:pt>
                <c:pt idx="1">
                  <c:v>3.2000000000000001E-2</c:v>
                </c:pt>
                <c:pt idx="2">
                  <c:v>8.0000000000000002E-3</c:v>
                </c:pt>
                <c:pt idx="3">
                  <c:v>2.7E-2</c:v>
                </c:pt>
                <c:pt idx="4">
                  <c:v>5.0000000000000001E-3</c:v>
                </c:pt>
                <c:pt idx="5">
                  <c:v>2.5999999999999999E-2</c:v>
                </c:pt>
                <c:pt idx="6">
                  <c:v>2E-3</c:v>
                </c:pt>
                <c:pt idx="7">
                  <c:v>1.2999999999999999E-2</c:v>
                </c:pt>
                <c:pt idx="8">
                  <c:v>0</c:v>
                </c:pt>
                <c:pt idx="9">
                  <c:v>4.0000000000000001E-3</c:v>
                </c:pt>
                <c:pt idx="10">
                  <c:v>0</c:v>
                </c:pt>
                <c:pt idx="11">
                  <c:v>3.0000000000000001E-3</c:v>
                </c:pt>
                <c:pt idx="12">
                  <c:v>5.0000000000000001E-3</c:v>
                </c:pt>
                <c:pt idx="13">
                  <c:v>2.1999999999999999E-2</c:v>
                </c:pt>
              </c:numCache>
            </c:numRef>
          </c:val>
          <c:extLst>
            <c:ext xmlns:c16="http://schemas.microsoft.com/office/drawing/2014/chart" uri="{C3380CC4-5D6E-409C-BE32-E72D297353CC}">
              <c16:uniqueId val="{00000016-70A3-43A8-9406-7461ABDD4C90}"/>
            </c:ext>
          </c:extLst>
        </c:ser>
        <c:dLbls>
          <c:showLegendKey val="0"/>
          <c:showVal val="0"/>
          <c:showCatName val="0"/>
          <c:showSerName val="0"/>
          <c:showPercent val="0"/>
          <c:showBubbleSize val="0"/>
        </c:dLbls>
        <c:gapWidth val="150"/>
        <c:axId val="449393664"/>
        <c:axId val="448519488"/>
      </c:barChart>
      <c:catAx>
        <c:axId val="44939366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3396777777777778"/>
          <c:y val="6.0476190476190473E-3"/>
          <c:w val="0.35132065217391312"/>
          <c:h val="2.610555555555555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4724720233567"/>
          <c:y val="7.2786615342291999E-2"/>
          <c:w val="0.78781050724637691"/>
          <c:h val="0.92166103060674787"/>
        </c:manualLayout>
      </c:layout>
      <c:barChart>
        <c:barDir val="bar"/>
        <c:grouping val="stacked"/>
        <c:varyColors val="0"/>
        <c:ser>
          <c:idx val="0"/>
          <c:order val="0"/>
          <c:tx>
            <c:strRef>
              <c:f>市区町村別_医療機関受診状況!$EI$4</c:f>
              <c:strCache>
                <c:ptCount val="1"/>
                <c:pt idx="0">
                  <c:v>生活習慣病あり</c:v>
                </c:pt>
              </c:strCache>
            </c:strRef>
          </c:tx>
          <c:spPr>
            <a:solidFill>
              <a:srgbClr val="FFC000"/>
            </a:solidFill>
            <a:ln>
              <a:noFill/>
            </a:ln>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市区町村別_医療機関受診状況!$EI$7:$EI$50</c:f>
              <c:numCache>
                <c:formatCode>0.0%</c:formatCode>
                <c:ptCount val="44"/>
                <c:pt idx="0">
                  <c:v>0.84789644012944987</c:v>
                </c:pt>
                <c:pt idx="1">
                  <c:v>0.80936454849498329</c:v>
                </c:pt>
                <c:pt idx="2">
                  <c:v>0.94117647058823528</c:v>
                </c:pt>
                <c:pt idx="3">
                  <c:v>0.84848484848484851</c:v>
                </c:pt>
                <c:pt idx="4">
                  <c:v>0.875</c:v>
                </c:pt>
                <c:pt idx="5">
                  <c:v>0.75806451612903225</c:v>
                </c:pt>
                <c:pt idx="6">
                  <c:v>0.75</c:v>
                </c:pt>
                <c:pt idx="7">
                  <c:v>0.84033613445378152</c:v>
                </c:pt>
                <c:pt idx="8">
                  <c:v>0.75</c:v>
                </c:pt>
                <c:pt idx="9">
                  <c:v>0.8571428571428571</c:v>
                </c:pt>
                <c:pt idx="10">
                  <c:v>0.85620915032679734</c:v>
                </c:pt>
                <c:pt idx="11">
                  <c:v>0.86274509803921573</c:v>
                </c:pt>
                <c:pt idx="12">
                  <c:v>1</c:v>
                </c:pt>
                <c:pt idx="13">
                  <c:v>0.89473684210526316</c:v>
                </c:pt>
                <c:pt idx="14">
                  <c:v>0.82258064516129037</c:v>
                </c:pt>
                <c:pt idx="15">
                  <c:v>0.76086956521739135</c:v>
                </c:pt>
                <c:pt idx="16">
                  <c:v>0.8529411764705882</c:v>
                </c:pt>
                <c:pt idx="17">
                  <c:v>0.95833333333333337</c:v>
                </c:pt>
                <c:pt idx="18">
                  <c:v>0.8928571428571429</c:v>
                </c:pt>
                <c:pt idx="19">
                  <c:v>0.86885245901639341</c:v>
                </c:pt>
                <c:pt idx="20">
                  <c:v>0.8203125</c:v>
                </c:pt>
                <c:pt idx="21">
                  <c:v>0.8571428571428571</c:v>
                </c:pt>
                <c:pt idx="22">
                  <c:v>0.92500000000000004</c:v>
                </c:pt>
                <c:pt idx="23">
                  <c:v>0.81818181818181823</c:v>
                </c:pt>
                <c:pt idx="24">
                  <c:v>0.88888888888888884</c:v>
                </c:pt>
                <c:pt idx="25">
                  <c:v>0.68421052631578949</c:v>
                </c:pt>
                <c:pt idx="26">
                  <c:v>0.625</c:v>
                </c:pt>
                <c:pt idx="27">
                  <c:v>0.90740740740740744</c:v>
                </c:pt>
                <c:pt idx="28">
                  <c:v>0.73333333333333328</c:v>
                </c:pt>
                <c:pt idx="29">
                  <c:v>0.8</c:v>
                </c:pt>
                <c:pt idx="30">
                  <c:v>0.83333333333333337</c:v>
                </c:pt>
                <c:pt idx="31">
                  <c:v>0.7857142857142857</c:v>
                </c:pt>
                <c:pt idx="32">
                  <c:v>0.77777777777777779</c:v>
                </c:pt>
                <c:pt idx="33">
                  <c:v>1</c:v>
                </c:pt>
                <c:pt idx="34">
                  <c:v>1</c:v>
                </c:pt>
                <c:pt idx="35">
                  <c:v>1</c:v>
                </c:pt>
                <c:pt idx="36">
                  <c:v>0</c:v>
                </c:pt>
                <c:pt idx="37">
                  <c:v>0.8666666666666667</c:v>
                </c:pt>
                <c:pt idx="38">
                  <c:v>0</c:v>
                </c:pt>
                <c:pt idx="39">
                  <c:v>0.75</c:v>
                </c:pt>
                <c:pt idx="40">
                  <c:v>1</c:v>
                </c:pt>
                <c:pt idx="41">
                  <c:v>0.875</c:v>
                </c:pt>
                <c:pt idx="42">
                  <c:v>1</c:v>
                </c:pt>
                <c:pt idx="43">
                  <c:v>0.83989501312335957</c:v>
                </c:pt>
              </c:numCache>
            </c:numRef>
          </c:val>
          <c:extLst>
            <c:ext xmlns:c16="http://schemas.microsoft.com/office/drawing/2014/chart" uri="{C3380CC4-5D6E-409C-BE32-E72D297353CC}">
              <c16:uniqueId val="{00000000-6C73-4DBD-B8D4-B61324A53582}"/>
            </c:ext>
          </c:extLst>
        </c:ser>
        <c:ser>
          <c:idx val="1"/>
          <c:order val="1"/>
          <c:tx>
            <c:strRef>
              <c:f>市区町村別_医療機関受診状況!$EL$4</c:f>
              <c:strCache>
                <c:ptCount val="1"/>
                <c:pt idx="0">
                  <c:v>生活習慣病なし</c:v>
                </c:pt>
              </c:strCache>
            </c:strRef>
          </c:tx>
          <c:spPr>
            <a:solidFill>
              <a:schemeClr val="accent1">
                <a:lumMod val="40000"/>
                <a:lumOff val="60000"/>
              </a:schemeClr>
            </a:solidFill>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市区町村別_医療機関受診状況!$EL$7:$EL$50</c:f>
              <c:numCache>
                <c:formatCode>0.0%</c:formatCode>
                <c:ptCount val="44"/>
                <c:pt idx="0">
                  <c:v>0.13915857605177995</c:v>
                </c:pt>
                <c:pt idx="1">
                  <c:v>0.18394648829431437</c:v>
                </c:pt>
                <c:pt idx="2">
                  <c:v>5.8823529411764719E-2</c:v>
                </c:pt>
                <c:pt idx="3">
                  <c:v>0.13636363636363635</c:v>
                </c:pt>
                <c:pt idx="4">
                  <c:v>8.333333333333337E-2</c:v>
                </c:pt>
                <c:pt idx="5">
                  <c:v>0.24193548387096775</c:v>
                </c:pt>
                <c:pt idx="6">
                  <c:v>0.25</c:v>
                </c:pt>
                <c:pt idx="7">
                  <c:v>0.15126050420168069</c:v>
                </c:pt>
                <c:pt idx="8">
                  <c:v>0.25</c:v>
                </c:pt>
                <c:pt idx="9">
                  <c:v>0.1428571428571429</c:v>
                </c:pt>
                <c:pt idx="10">
                  <c:v>0.13725490196078438</c:v>
                </c:pt>
                <c:pt idx="11">
                  <c:v>0.13725490196078427</c:v>
                </c:pt>
                <c:pt idx="12">
                  <c:v>0</c:v>
                </c:pt>
                <c:pt idx="13">
                  <c:v>0.10526315789473684</c:v>
                </c:pt>
                <c:pt idx="14">
                  <c:v>0.14516129032258063</c:v>
                </c:pt>
                <c:pt idx="15">
                  <c:v>0.21739130434782605</c:v>
                </c:pt>
                <c:pt idx="16">
                  <c:v>0.11764705882352944</c:v>
                </c:pt>
                <c:pt idx="17">
                  <c:v>4.166666666666663E-2</c:v>
                </c:pt>
                <c:pt idx="18">
                  <c:v>7.1428571428571397E-2</c:v>
                </c:pt>
                <c:pt idx="19">
                  <c:v>9.8360655737704916E-2</c:v>
                </c:pt>
                <c:pt idx="20">
                  <c:v>0.171875</c:v>
                </c:pt>
                <c:pt idx="21">
                  <c:v>0.1428571428571429</c:v>
                </c:pt>
                <c:pt idx="22">
                  <c:v>7.4999999999999956E-2</c:v>
                </c:pt>
                <c:pt idx="23">
                  <c:v>0.18181818181818177</c:v>
                </c:pt>
                <c:pt idx="24">
                  <c:v>0.11111111111111116</c:v>
                </c:pt>
                <c:pt idx="25">
                  <c:v>0.21052631578947367</c:v>
                </c:pt>
                <c:pt idx="26">
                  <c:v>0.375</c:v>
                </c:pt>
                <c:pt idx="27">
                  <c:v>9.259259259259256E-2</c:v>
                </c:pt>
                <c:pt idx="28">
                  <c:v>0.26666666666666672</c:v>
                </c:pt>
                <c:pt idx="29">
                  <c:v>0.19999999999999996</c:v>
                </c:pt>
                <c:pt idx="30">
                  <c:v>0.16666666666666663</c:v>
                </c:pt>
                <c:pt idx="31">
                  <c:v>0.2142857142857143</c:v>
                </c:pt>
                <c:pt idx="32">
                  <c:v>0.22222222222222221</c:v>
                </c:pt>
                <c:pt idx="33">
                  <c:v>0</c:v>
                </c:pt>
                <c:pt idx="34">
                  <c:v>0</c:v>
                </c:pt>
                <c:pt idx="35">
                  <c:v>0</c:v>
                </c:pt>
                <c:pt idx="36">
                  <c:v>0</c:v>
                </c:pt>
                <c:pt idx="37">
                  <c:v>0.1333333333333333</c:v>
                </c:pt>
                <c:pt idx="38">
                  <c:v>0</c:v>
                </c:pt>
                <c:pt idx="39">
                  <c:v>0.25</c:v>
                </c:pt>
                <c:pt idx="40">
                  <c:v>0</c:v>
                </c:pt>
                <c:pt idx="41">
                  <c:v>0.125</c:v>
                </c:pt>
                <c:pt idx="42">
                  <c:v>0</c:v>
                </c:pt>
                <c:pt idx="43">
                  <c:v>0.14908136482939638</c:v>
                </c:pt>
              </c:numCache>
            </c:numRef>
          </c:val>
          <c:extLst>
            <c:ext xmlns:c16="http://schemas.microsoft.com/office/drawing/2014/chart" uri="{C3380CC4-5D6E-409C-BE32-E72D297353CC}">
              <c16:uniqueId val="{00000001-6C73-4DBD-B8D4-B61324A53582}"/>
            </c:ext>
          </c:extLst>
        </c:ser>
        <c:ser>
          <c:idx val="2"/>
          <c:order val="2"/>
          <c:tx>
            <c:strRef>
              <c:f>市区町村別_医療機関受診状況!$EO$4</c:f>
              <c:strCache>
                <c:ptCount val="1"/>
                <c:pt idx="0">
                  <c:v>医療機関未受診</c:v>
                </c:pt>
              </c:strCache>
            </c:strRef>
          </c:tx>
          <c:spPr>
            <a:solidFill>
              <a:srgbClr val="D9D9D9"/>
            </a:solidFill>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市区町村別_医療機関受診状況!$EO$7:$EO$50</c:f>
              <c:numCache>
                <c:formatCode>0.0%</c:formatCode>
                <c:ptCount val="44"/>
                <c:pt idx="0">
                  <c:v>1.2944983818770184E-2</c:v>
                </c:pt>
                <c:pt idx="1">
                  <c:v>6.6889632107023367E-3</c:v>
                </c:pt>
                <c:pt idx="2">
                  <c:v>0</c:v>
                </c:pt>
                <c:pt idx="3">
                  <c:v>1.5151515151515138E-2</c:v>
                </c:pt>
                <c:pt idx="4">
                  <c:v>4.166666666666663E-2</c:v>
                </c:pt>
                <c:pt idx="5">
                  <c:v>0</c:v>
                </c:pt>
                <c:pt idx="6">
                  <c:v>0</c:v>
                </c:pt>
                <c:pt idx="7">
                  <c:v>8.4033613445377853E-3</c:v>
                </c:pt>
                <c:pt idx="8">
                  <c:v>0</c:v>
                </c:pt>
                <c:pt idx="9">
                  <c:v>0</c:v>
                </c:pt>
                <c:pt idx="10">
                  <c:v>6.5359477124182774E-3</c:v>
                </c:pt>
                <c:pt idx="11">
                  <c:v>0</c:v>
                </c:pt>
                <c:pt idx="12">
                  <c:v>0</c:v>
                </c:pt>
                <c:pt idx="13">
                  <c:v>0</c:v>
                </c:pt>
                <c:pt idx="14">
                  <c:v>3.2258064516129004E-2</c:v>
                </c:pt>
                <c:pt idx="15">
                  <c:v>2.1739130434782594E-2</c:v>
                </c:pt>
                <c:pt idx="16">
                  <c:v>2.9411764705882359E-2</c:v>
                </c:pt>
                <c:pt idx="17">
                  <c:v>0</c:v>
                </c:pt>
                <c:pt idx="18">
                  <c:v>3.5714285714285698E-2</c:v>
                </c:pt>
                <c:pt idx="19">
                  <c:v>3.2786885245901676E-2</c:v>
                </c:pt>
                <c:pt idx="20">
                  <c:v>7.8125E-3</c:v>
                </c:pt>
                <c:pt idx="21">
                  <c:v>0</c:v>
                </c:pt>
                <c:pt idx="22">
                  <c:v>0</c:v>
                </c:pt>
                <c:pt idx="23">
                  <c:v>0</c:v>
                </c:pt>
                <c:pt idx="24">
                  <c:v>0</c:v>
                </c:pt>
                <c:pt idx="25">
                  <c:v>0.10526315789473684</c:v>
                </c:pt>
                <c:pt idx="26">
                  <c:v>0</c:v>
                </c:pt>
                <c:pt idx="27">
                  <c:v>0</c:v>
                </c:pt>
                <c:pt idx="28">
                  <c:v>0</c:v>
                </c:pt>
                <c:pt idx="29">
                  <c:v>0</c:v>
                </c:pt>
                <c:pt idx="30">
                  <c:v>0</c:v>
                </c:pt>
                <c:pt idx="31">
                  <c:v>0</c:v>
                </c:pt>
                <c:pt idx="32">
                  <c:v>0</c:v>
                </c:pt>
                <c:pt idx="33">
                  <c:v>0</c:v>
                </c:pt>
                <c:pt idx="34">
                  <c:v>0</c:v>
                </c:pt>
                <c:pt idx="35">
                  <c:v>0</c:v>
                </c:pt>
                <c:pt idx="36">
                  <c:v>1</c:v>
                </c:pt>
                <c:pt idx="37">
                  <c:v>0</c:v>
                </c:pt>
                <c:pt idx="38">
                  <c:v>0</c:v>
                </c:pt>
                <c:pt idx="39">
                  <c:v>0</c:v>
                </c:pt>
                <c:pt idx="40">
                  <c:v>0</c:v>
                </c:pt>
                <c:pt idx="41">
                  <c:v>0</c:v>
                </c:pt>
                <c:pt idx="42">
                  <c:v>0</c:v>
                </c:pt>
                <c:pt idx="43">
                  <c:v>1.1023622047244053E-2</c:v>
                </c:pt>
              </c:numCache>
            </c:numRef>
          </c:val>
          <c:extLst>
            <c:ext xmlns:c16="http://schemas.microsoft.com/office/drawing/2014/chart" uri="{C3380CC4-5D6E-409C-BE32-E72D297353CC}">
              <c16:uniqueId val="{00000000-0A57-4701-8E16-A1E52CCC32EA}"/>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0114832660333309"/>
          <c:y val="1.2388494436009383E-2"/>
          <c:w val="0.67867724867724866"/>
          <c:h val="3.6049479166666669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市区町村別_医療機関受診状況!$EB$6</c:f>
              <c:strCache>
                <c:ptCount val="1"/>
                <c:pt idx="0">
                  <c:v>前年度との差分(生活習慣病あり)</c:v>
                </c:pt>
              </c:strCache>
            </c:strRef>
          </c:tx>
          <c:spPr>
            <a:solidFill>
              <a:schemeClr val="accent1"/>
            </a:solidFill>
            <a:ln>
              <a:noFill/>
            </a:ln>
          </c:spPr>
          <c:invertIfNegative val="0"/>
          <c:dLbls>
            <c:dLbl>
              <c:idx val="0"/>
              <c:layout>
                <c:manualLayout>
                  <c:x val="-4.6004830917874395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AA-42E7-A90E-37704E163629}"/>
                </c:ext>
              </c:extLst>
            </c:dLbl>
            <c:dLbl>
              <c:idx val="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0C-4CEE-AF66-206D3BED6A48}"/>
                </c:ext>
              </c:extLst>
            </c:dLbl>
            <c:dLbl>
              <c:idx val="2"/>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0C-4CEE-AF66-206D3BED6A48}"/>
                </c:ext>
              </c:extLst>
            </c:dLbl>
            <c:dLbl>
              <c:idx val="3"/>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0C-4CEE-AF66-206D3BED6A48}"/>
                </c:ext>
              </c:extLst>
            </c:dLbl>
            <c:dLbl>
              <c:idx val="4"/>
              <c:layout>
                <c:manualLayout>
                  <c:x val="-2.70809178743966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A-42E7-A90E-37704E163629}"/>
                </c:ext>
              </c:extLst>
            </c:dLbl>
            <c:dLbl>
              <c:idx val="5"/>
              <c:layout>
                <c:manualLayout>
                  <c:x val="-3.42367149758454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A-42E7-A90E-37704E163629}"/>
                </c:ext>
              </c:extLst>
            </c:dLbl>
            <c:dLbl>
              <c:idx val="6"/>
              <c:layout>
                <c:manualLayout>
                  <c:x val="-3.54347826086956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AA-42E7-A90E-37704E163629}"/>
                </c:ext>
              </c:extLst>
            </c:dLbl>
            <c:dLbl>
              <c:idx val="7"/>
              <c:layout>
                <c:manualLayout>
                  <c:x val="-4.7935990338164253E-3"/>
                  <c:y val="-1.00777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A-42E7-A90E-37704E163629}"/>
                </c:ext>
              </c:extLst>
            </c:dLbl>
            <c:dLbl>
              <c:idx val="8"/>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0C-4CEE-AF66-206D3BED6A48}"/>
                </c:ext>
              </c:extLst>
            </c:dLbl>
            <c:dLbl>
              <c:idx val="9"/>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0C-4CEE-AF66-206D3BED6A48}"/>
                </c:ext>
              </c:extLst>
            </c:dLbl>
            <c:dLbl>
              <c:idx val="10"/>
              <c:layout>
                <c:manualLayout>
                  <c:x val="-2.80664251207729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AA-42E7-A90E-37704E163629}"/>
                </c:ext>
              </c:extLst>
            </c:dLbl>
            <c:dLbl>
              <c:idx val="11"/>
              <c:layout>
                <c:manualLayout>
                  <c:x val="-3.16666666666666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AA-42E7-A90E-37704E163629}"/>
                </c:ext>
              </c:extLst>
            </c:dLbl>
            <c:dLbl>
              <c:idx val="12"/>
              <c:layout>
                <c:manualLayout>
                  <c:x val="-2.60615942028991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EAA-42E7-A90E-37704E163629}"/>
                </c:ext>
              </c:extLst>
            </c:dLbl>
            <c:dLbl>
              <c:idx val="13"/>
              <c:layout>
                <c:manualLayout>
                  <c:x val="-2.46533816425115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AA-42E7-A90E-37704E163629}"/>
                </c:ext>
              </c:extLst>
            </c:dLbl>
            <c:dLbl>
              <c:idx val="14"/>
              <c:layout>
                <c:manualLayout>
                  <c:x val="-2.810024154589372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AA-42E7-A90E-37704E163629}"/>
                </c:ext>
              </c:extLst>
            </c:dLbl>
            <c:dLbl>
              <c:idx val="15"/>
              <c:layout>
                <c:manualLayout>
                  <c:x val="2.71433470918784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AA-42E7-A90E-37704E163629}"/>
                </c:ext>
              </c:extLst>
            </c:dLbl>
            <c:dLbl>
              <c:idx val="16"/>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0C-4CEE-AF66-206D3BED6A48}"/>
                </c:ext>
              </c:extLst>
            </c:dLbl>
            <c:dLbl>
              <c:idx val="17"/>
              <c:layout>
                <c:manualLayout>
                  <c:x val="-2.929951690821312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EAA-42E7-A90E-37704E163629}"/>
                </c:ext>
              </c:extLst>
            </c:dLbl>
            <c:dLbl>
              <c:idx val="18"/>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0C-4CEE-AF66-206D3BED6A48}"/>
                </c:ext>
              </c:extLst>
            </c:dLbl>
            <c:dLbl>
              <c:idx val="1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0C-4CEE-AF66-206D3BED6A48}"/>
                </c:ext>
              </c:extLst>
            </c:dLbl>
            <c:dLbl>
              <c:idx val="20"/>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40C-4CEE-AF66-206D3BED6A48}"/>
                </c:ext>
              </c:extLst>
            </c:dLbl>
            <c:dLbl>
              <c:idx val="21"/>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0C-4CEE-AF66-206D3BED6A48}"/>
                </c:ext>
              </c:extLst>
            </c:dLbl>
            <c:dLbl>
              <c:idx val="22"/>
              <c:layout>
                <c:manualLayout>
                  <c:x val="-2.82789855072469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EAA-42E7-A90E-37704E163629}"/>
                </c:ext>
              </c:extLst>
            </c:dLbl>
            <c:dLbl>
              <c:idx val="23"/>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40C-4CEE-AF66-206D3BED6A48}"/>
                </c:ext>
              </c:extLst>
            </c:dLbl>
            <c:dLbl>
              <c:idx val="24"/>
              <c:layout>
                <c:manualLayout>
                  <c:x val="-3.2300724637680878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EAA-42E7-A90E-37704E163629}"/>
                </c:ext>
              </c:extLst>
            </c:dLbl>
            <c:dLbl>
              <c:idx val="25"/>
              <c:layout>
                <c:manualLayout>
                  <c:x val="-3.2299516908212561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EAA-42E7-A90E-37704E163629}"/>
                </c:ext>
              </c:extLst>
            </c:dLbl>
            <c:dLbl>
              <c:idx val="26"/>
              <c:layout>
                <c:manualLayout>
                  <c:x val="-3.2301932367149759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EAA-42E7-A90E-37704E163629}"/>
                </c:ext>
              </c:extLst>
            </c:dLbl>
            <c:dLbl>
              <c:idx val="27"/>
              <c:layout>
                <c:manualLayout>
                  <c:x val="-4.32910628019329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EAA-42E7-A90E-37704E163629}"/>
                </c:ext>
              </c:extLst>
            </c:dLbl>
            <c:dLbl>
              <c:idx val="28"/>
              <c:layout>
                <c:manualLayout>
                  <c:x val="-3.628140096618413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EAA-42E7-A90E-37704E163629}"/>
                </c:ext>
              </c:extLst>
            </c:dLbl>
            <c:dLbl>
              <c:idx val="29"/>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40C-4CEE-AF66-206D3BED6A48}"/>
                </c:ext>
              </c:extLst>
            </c:dLbl>
            <c:dLbl>
              <c:idx val="30"/>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40C-4CEE-AF66-206D3BED6A48}"/>
                </c:ext>
              </c:extLst>
            </c:dLbl>
            <c:dLbl>
              <c:idx val="31"/>
              <c:layout>
                <c:manualLayout>
                  <c:x val="-3.762681159420289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EAA-42E7-A90E-37704E163629}"/>
                </c:ext>
              </c:extLst>
            </c:dLbl>
            <c:dLbl>
              <c:idx val="3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40C-4CEE-AF66-206D3BED6A48}"/>
                </c:ext>
              </c:extLst>
            </c:dLbl>
            <c:dLbl>
              <c:idx val="33"/>
              <c:layout>
                <c:manualLayout>
                  <c:x val="-4.2419082125604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EAA-42E7-A90E-37704E163629}"/>
                </c:ext>
              </c:extLst>
            </c:dLbl>
            <c:dLbl>
              <c:idx val="34"/>
              <c:layout>
                <c:manualLayout>
                  <c:x val="-3.271591762141056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EAA-42E7-A90E-37704E163629}"/>
                </c:ext>
              </c:extLst>
            </c:dLbl>
            <c:dLbl>
              <c:idx val="35"/>
              <c:layout>
                <c:manualLayout>
                  <c:x val="3.10024154589366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EAA-42E7-A90E-37704E163629}"/>
                </c:ext>
              </c:extLst>
            </c:dLbl>
            <c:dLbl>
              <c:idx val="36"/>
              <c:layout>
                <c:manualLayout>
                  <c:x val="-3.0346618357487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EAA-42E7-A90E-37704E163629}"/>
                </c:ext>
              </c:extLst>
            </c:dLbl>
            <c:dLbl>
              <c:idx val="37"/>
              <c:layout>
                <c:manualLayout>
                  <c:x val="-3.03502415458937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EAA-42E7-A90E-37704E163629}"/>
                </c:ext>
              </c:extLst>
            </c:dLbl>
            <c:dLbl>
              <c:idx val="38"/>
              <c:layout>
                <c:manualLayout>
                  <c:x val="-3.40615942028985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EAA-42E7-A90E-37704E163629}"/>
                </c:ext>
              </c:extLst>
            </c:dLbl>
            <c:dLbl>
              <c:idx val="39"/>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40C-4CEE-AF66-206D3BED6A48}"/>
                </c:ext>
              </c:extLst>
            </c:dLbl>
            <c:dLbl>
              <c:idx val="40"/>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40C-4CEE-AF66-206D3BED6A48}"/>
                </c:ext>
              </c:extLst>
            </c:dLbl>
            <c:dLbl>
              <c:idx val="4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40C-4CEE-AF66-206D3BED6A48}"/>
                </c:ext>
              </c:extLst>
            </c:dLbl>
            <c:dLbl>
              <c:idx val="42"/>
              <c:layout>
                <c:manualLayout>
                  <c:x val="-3.62801932367149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EAA-42E7-A90E-37704E163629}"/>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EAA-42E7-A90E-37704E163629}"/>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EAA-42E7-A90E-37704E163629}"/>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市区町村別_医療機関受診状況!$EB$7:$EB$49</c:f>
              <c:numCache>
                <c:formatCode>General</c:formatCode>
                <c:ptCount val="43"/>
                <c:pt idx="0">
                  <c:v>-0.70000000000000062</c:v>
                </c:pt>
                <c:pt idx="1">
                  <c:v>2.0000000000000018</c:v>
                </c:pt>
                <c:pt idx="2">
                  <c:v>-3.9999999999999925</c:v>
                </c:pt>
                <c:pt idx="3">
                  <c:v>4.7000000000000046</c:v>
                </c:pt>
                <c:pt idx="4">
                  <c:v>7.399999999999995</c:v>
                </c:pt>
                <c:pt idx="5">
                  <c:v>-0.99999999999998979</c:v>
                </c:pt>
                <c:pt idx="6">
                  <c:v>-6.9000000000000057</c:v>
                </c:pt>
                <c:pt idx="7">
                  <c:v>-4.4000000000000039</c:v>
                </c:pt>
                <c:pt idx="8">
                  <c:v>10.299999999999997</c:v>
                </c:pt>
                <c:pt idx="9">
                  <c:v>-8.3999999999999968</c:v>
                </c:pt>
                <c:pt idx="10">
                  <c:v>-1.100000000000001</c:v>
                </c:pt>
                <c:pt idx="11">
                  <c:v>1.6000000000000014</c:v>
                </c:pt>
                <c:pt idx="12">
                  <c:v>4.2000000000000037</c:v>
                </c:pt>
                <c:pt idx="13">
                  <c:v>6.6999999999999948</c:v>
                </c:pt>
                <c:pt idx="14">
                  <c:v>-1.4000000000000012</c:v>
                </c:pt>
                <c:pt idx="15">
                  <c:v>0</c:v>
                </c:pt>
                <c:pt idx="16">
                  <c:v>-6.6999999999999948</c:v>
                </c:pt>
                <c:pt idx="17">
                  <c:v>3.7000000000000033</c:v>
                </c:pt>
                <c:pt idx="18">
                  <c:v>-4.0000000000000036</c:v>
                </c:pt>
                <c:pt idx="19">
                  <c:v>3.6999999999999922</c:v>
                </c:pt>
                <c:pt idx="20">
                  <c:v>2.4000000000000021</c:v>
                </c:pt>
                <c:pt idx="21">
                  <c:v>-0.9000000000000008</c:v>
                </c:pt>
                <c:pt idx="22">
                  <c:v>6.399999999999995</c:v>
                </c:pt>
                <c:pt idx="23">
                  <c:v>10.199999999999998</c:v>
                </c:pt>
                <c:pt idx="24">
                  <c:v>-12</c:v>
                </c:pt>
                <c:pt idx="25">
                  <c:v>-3.5999999999999921</c:v>
                </c:pt>
                <c:pt idx="26">
                  <c:v>-0.20000000000000018</c:v>
                </c:pt>
                <c:pt idx="27">
                  <c:v>7.4999999999999956</c:v>
                </c:pt>
                <c:pt idx="28">
                  <c:v>2.300000000000002</c:v>
                </c:pt>
                <c:pt idx="29">
                  <c:v>-1.0000000000000009</c:v>
                </c:pt>
                <c:pt idx="30">
                  <c:v>1.6000000000000014</c:v>
                </c:pt>
                <c:pt idx="31">
                  <c:v>17.400000000000006</c:v>
                </c:pt>
                <c:pt idx="32">
                  <c:v>4.0999999999999925</c:v>
                </c:pt>
                <c:pt idx="33">
                  <c:v>4.4000000000000039</c:v>
                </c:pt>
                <c:pt idx="34">
                  <c:v>8.0000000000000071</c:v>
                </c:pt>
                <c:pt idx="35">
                  <c:v>0</c:v>
                </c:pt>
                <c:pt idx="36">
                  <c:v>-16.700000000000003</c:v>
                </c:pt>
                <c:pt idx="37">
                  <c:v>3.2000000000000028</c:v>
                </c:pt>
                <c:pt idx="38">
                  <c:v>66.7</c:v>
                </c:pt>
                <c:pt idx="39">
                  <c:v>-18.700000000000006</c:v>
                </c:pt>
                <c:pt idx="40">
                  <c:v>6.2000000000000055</c:v>
                </c:pt>
                <c:pt idx="41">
                  <c:v>8.8999999999999968</c:v>
                </c:pt>
                <c:pt idx="42">
                  <c:v>1.7999999999999905</c:v>
                </c:pt>
              </c:numCache>
            </c:numRef>
          </c:val>
          <c:extLst>
            <c:ext xmlns:c16="http://schemas.microsoft.com/office/drawing/2014/chart" uri="{C3380CC4-5D6E-409C-BE32-E72D297353CC}">
              <c16:uniqueId val="{0000001C-2EAA-42E7-A90E-37704E163629}"/>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2EAA-42E7-A90E-37704E163629}"/>
              </c:ext>
            </c:extLst>
          </c:dPt>
          <c:dLbls>
            <c:dLbl>
              <c:idx val="0"/>
              <c:layout>
                <c:manualLayout>
                  <c:x val="3.3743961352657004E-2"/>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2EAA-42E7-A90E-37704E163629}"/>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市区町村別_医療機関受診状況!$FN$7:$FN$49</c:f>
              <c:numCache>
                <c:formatCode>General</c:formatCode>
                <c:ptCount val="43"/>
                <c:pt idx="0">
                  <c:v>0.70000000000000062</c:v>
                </c:pt>
                <c:pt idx="1">
                  <c:v>0.70000000000000062</c:v>
                </c:pt>
                <c:pt idx="2">
                  <c:v>0.70000000000000062</c:v>
                </c:pt>
                <c:pt idx="3">
                  <c:v>0.70000000000000062</c:v>
                </c:pt>
                <c:pt idx="4">
                  <c:v>0.70000000000000062</c:v>
                </c:pt>
                <c:pt idx="5">
                  <c:v>0.70000000000000062</c:v>
                </c:pt>
                <c:pt idx="6">
                  <c:v>0.70000000000000062</c:v>
                </c:pt>
                <c:pt idx="7">
                  <c:v>0.70000000000000062</c:v>
                </c:pt>
                <c:pt idx="8">
                  <c:v>0.70000000000000062</c:v>
                </c:pt>
                <c:pt idx="9">
                  <c:v>0.70000000000000062</c:v>
                </c:pt>
                <c:pt idx="10">
                  <c:v>0.70000000000000062</c:v>
                </c:pt>
                <c:pt idx="11">
                  <c:v>0.70000000000000062</c:v>
                </c:pt>
                <c:pt idx="12">
                  <c:v>0.70000000000000062</c:v>
                </c:pt>
                <c:pt idx="13">
                  <c:v>0.70000000000000062</c:v>
                </c:pt>
                <c:pt idx="14">
                  <c:v>0.70000000000000062</c:v>
                </c:pt>
                <c:pt idx="15">
                  <c:v>0.70000000000000062</c:v>
                </c:pt>
                <c:pt idx="16">
                  <c:v>0.70000000000000062</c:v>
                </c:pt>
                <c:pt idx="17">
                  <c:v>0.70000000000000062</c:v>
                </c:pt>
                <c:pt idx="18">
                  <c:v>0.70000000000000062</c:v>
                </c:pt>
                <c:pt idx="19">
                  <c:v>0.70000000000000062</c:v>
                </c:pt>
                <c:pt idx="20">
                  <c:v>0.70000000000000062</c:v>
                </c:pt>
                <c:pt idx="21">
                  <c:v>0.70000000000000062</c:v>
                </c:pt>
                <c:pt idx="22">
                  <c:v>0.70000000000000062</c:v>
                </c:pt>
                <c:pt idx="23">
                  <c:v>0.70000000000000062</c:v>
                </c:pt>
                <c:pt idx="24">
                  <c:v>0.70000000000000062</c:v>
                </c:pt>
                <c:pt idx="25">
                  <c:v>0.70000000000000062</c:v>
                </c:pt>
                <c:pt idx="26">
                  <c:v>0.70000000000000062</c:v>
                </c:pt>
                <c:pt idx="27">
                  <c:v>0.70000000000000062</c:v>
                </c:pt>
                <c:pt idx="28">
                  <c:v>0.70000000000000062</c:v>
                </c:pt>
                <c:pt idx="29">
                  <c:v>0.70000000000000062</c:v>
                </c:pt>
                <c:pt idx="30">
                  <c:v>0.70000000000000062</c:v>
                </c:pt>
                <c:pt idx="31">
                  <c:v>0.70000000000000062</c:v>
                </c:pt>
                <c:pt idx="32">
                  <c:v>0.70000000000000062</c:v>
                </c:pt>
                <c:pt idx="33">
                  <c:v>0.70000000000000062</c:v>
                </c:pt>
                <c:pt idx="34">
                  <c:v>0.70000000000000062</c:v>
                </c:pt>
                <c:pt idx="35">
                  <c:v>0.70000000000000062</c:v>
                </c:pt>
                <c:pt idx="36">
                  <c:v>0.70000000000000062</c:v>
                </c:pt>
                <c:pt idx="37">
                  <c:v>0.70000000000000062</c:v>
                </c:pt>
                <c:pt idx="38">
                  <c:v>0.70000000000000062</c:v>
                </c:pt>
                <c:pt idx="39">
                  <c:v>0.70000000000000062</c:v>
                </c:pt>
                <c:pt idx="40">
                  <c:v>0.70000000000000062</c:v>
                </c:pt>
                <c:pt idx="41">
                  <c:v>0.70000000000000062</c:v>
                </c:pt>
                <c:pt idx="42">
                  <c:v>0.70000000000000062</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2EAA-42E7-A90E-37704E163629}"/>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市区町村別_医療機関受診状況!$EE$6</c:f>
              <c:strCache>
                <c:ptCount val="1"/>
                <c:pt idx="0">
                  <c:v>前年度との差分(生活習慣病なし)</c:v>
                </c:pt>
              </c:strCache>
            </c:strRef>
          </c:tx>
          <c:spPr>
            <a:solidFill>
              <a:schemeClr val="accent1"/>
            </a:solidFill>
            <a:ln>
              <a:noFill/>
            </a:ln>
          </c:spPr>
          <c:invertIfNegative val="0"/>
          <c:dLbls>
            <c:dLbl>
              <c:idx val="0"/>
              <c:layout>
                <c:manualLayout>
                  <c:x val="-3.0676328502415458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D2-4B20-842A-576A258BB9D3}"/>
                </c:ext>
              </c:extLst>
            </c:dLbl>
            <c:dLbl>
              <c:idx val="1"/>
              <c:layout>
                <c:manualLayout>
                  <c:x val="-3.06727053140096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84-4623-998A-976B6AEC0C5D}"/>
                </c:ext>
              </c:extLst>
            </c:dLbl>
            <c:dLbl>
              <c:idx val="2"/>
              <c:layout>
                <c:manualLayout>
                  <c:x val="-4.601449275362431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84-4623-998A-976B6AEC0C5D}"/>
                </c:ext>
              </c:extLst>
            </c:dLbl>
            <c:dLbl>
              <c:idx val="3"/>
              <c:layout>
                <c:manualLayout>
                  <c:x val="-3.06727053140096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84-4623-998A-976B6AEC0C5D}"/>
                </c:ext>
              </c:extLst>
            </c:dLbl>
            <c:dLbl>
              <c:idx val="4"/>
              <c:layout>
                <c:manualLayout>
                  <c:x val="-4.24130434782608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D2-4B20-842A-576A258BB9D3}"/>
                </c:ext>
              </c:extLst>
            </c:dLbl>
            <c:dLbl>
              <c:idx val="5"/>
              <c:layout>
                <c:manualLayout>
                  <c:x val="-3.42403381642512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D2-4B20-842A-576A258BB9D3}"/>
                </c:ext>
              </c:extLst>
            </c:dLbl>
            <c:dLbl>
              <c:idx val="6"/>
              <c:layout>
                <c:manualLayout>
                  <c:x val="-3.54384057971014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D2-4B20-842A-576A258BB9D3}"/>
                </c:ext>
              </c:extLst>
            </c:dLbl>
            <c:dLbl>
              <c:idx val="7"/>
              <c:layout>
                <c:manualLayout>
                  <c:x val="-3.2600241545894843E-3"/>
                  <c:y val="-1.00777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D2-4B20-842A-576A258BB9D3}"/>
                </c:ext>
              </c:extLst>
            </c:dLbl>
            <c:dLbl>
              <c:idx val="8"/>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84-4623-998A-976B6AEC0C5D}"/>
                </c:ext>
              </c:extLst>
            </c:dLbl>
            <c:dLbl>
              <c:idx val="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84-4623-998A-976B6AEC0C5D}"/>
                </c:ext>
              </c:extLst>
            </c:dLbl>
            <c:dLbl>
              <c:idx val="10"/>
              <c:layout>
                <c:manualLayout>
                  <c:x val="-2.80688405797101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D2-4B20-842A-576A258BB9D3}"/>
                </c:ext>
              </c:extLst>
            </c:dLbl>
            <c:dLbl>
              <c:idx val="11"/>
              <c:layout>
                <c:manualLayout>
                  <c:x val="-4.70012077294685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D2-4B20-842A-576A258BB9D3}"/>
                </c:ext>
              </c:extLst>
            </c:dLbl>
            <c:dLbl>
              <c:idx val="12"/>
              <c:layout>
                <c:manualLayout>
                  <c:x val="-4.13949275362307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D2-4B20-842A-576A258BB9D3}"/>
                </c:ext>
              </c:extLst>
            </c:dLbl>
            <c:dLbl>
              <c:idx val="13"/>
              <c:layout>
                <c:manualLayout>
                  <c:x val="-3.99867149758454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D2-4B20-842A-576A258BB9D3}"/>
                </c:ext>
              </c:extLst>
            </c:dLbl>
            <c:dLbl>
              <c:idx val="14"/>
              <c:layout>
                <c:manualLayout>
                  <c:x val="-2.81014492753623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D2-4B20-842A-576A258BB9D3}"/>
                </c:ext>
              </c:extLst>
            </c:dLbl>
            <c:dLbl>
              <c:idx val="15"/>
              <c:layout>
                <c:manualLayout>
                  <c:x val="-3.42089371980687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D2-4B20-842A-576A258BB9D3}"/>
                </c:ext>
              </c:extLst>
            </c:dLbl>
            <c:dLbl>
              <c:idx val="16"/>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84-4623-998A-976B6AEC0C5D}"/>
                </c:ext>
              </c:extLst>
            </c:dLbl>
            <c:dLbl>
              <c:idx val="17"/>
              <c:layout>
                <c:manualLayout>
                  <c:x val="-2.9295893719806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D2-4B20-842A-576A258BB9D3}"/>
                </c:ext>
              </c:extLst>
            </c:dLbl>
            <c:dLbl>
              <c:idx val="18"/>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84-4623-998A-976B6AEC0C5D}"/>
                </c:ext>
              </c:extLst>
            </c:dLbl>
            <c:dLbl>
              <c:idx val="19"/>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84-4623-998A-976B6AEC0C5D}"/>
                </c:ext>
              </c:extLst>
            </c:dLbl>
            <c:dLbl>
              <c:idx val="20"/>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84-4623-998A-976B6AEC0C5D}"/>
                </c:ext>
              </c:extLst>
            </c:dLbl>
            <c:dLbl>
              <c:idx val="2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84-4623-998A-976B6AEC0C5D}"/>
                </c:ext>
              </c:extLst>
            </c:dLbl>
            <c:dLbl>
              <c:idx val="22"/>
              <c:layout>
                <c:manualLayout>
                  <c:x val="-4.36135265700483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FD2-4B20-842A-576A258BB9D3}"/>
                </c:ext>
              </c:extLst>
            </c:dLbl>
            <c:dLbl>
              <c:idx val="23"/>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84-4623-998A-976B6AEC0C5D}"/>
                </c:ext>
              </c:extLst>
            </c:dLbl>
            <c:dLbl>
              <c:idx val="24"/>
              <c:layout>
                <c:manualLayout>
                  <c:x val="-4.7643719806763282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FD2-4B20-842A-576A258BB9D3}"/>
                </c:ext>
              </c:extLst>
            </c:dLbl>
            <c:dLbl>
              <c:idx val="25"/>
              <c:layout>
                <c:manualLayout>
                  <c:x val="-4.764371980676441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FD2-4B20-842A-576A258BB9D3}"/>
                </c:ext>
              </c:extLst>
            </c:dLbl>
            <c:dLbl>
              <c:idx val="26"/>
              <c:layout>
                <c:manualLayout>
                  <c:x val="-4.7643719806763282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FD2-4B20-842A-576A258BB9D3}"/>
                </c:ext>
              </c:extLst>
            </c:dLbl>
            <c:dLbl>
              <c:idx val="27"/>
              <c:layout>
                <c:manualLayout>
                  <c:x val="-4.32886473429951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FD2-4B20-842A-576A258BB9D3}"/>
                </c:ext>
              </c:extLst>
            </c:dLbl>
            <c:dLbl>
              <c:idx val="28"/>
              <c:layout>
                <c:manualLayout>
                  <c:x val="-3.62801932367149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FD2-4B20-842A-576A258BB9D3}"/>
                </c:ext>
              </c:extLst>
            </c:dLbl>
            <c:dLbl>
              <c:idx val="2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84-4623-998A-976B6AEC0C5D}"/>
                </c:ext>
              </c:extLst>
            </c:dLbl>
            <c:dLbl>
              <c:idx val="30"/>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84-4623-998A-976B6AEC0C5D}"/>
                </c:ext>
              </c:extLst>
            </c:dLbl>
            <c:dLbl>
              <c:idx val="31"/>
              <c:layout>
                <c:manualLayout>
                  <c:x val="-3.76231884057959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FD2-4B20-842A-576A258BB9D3}"/>
                </c:ext>
              </c:extLst>
            </c:dLbl>
            <c:dLbl>
              <c:idx val="32"/>
              <c:layout>
                <c:manualLayout>
                  <c:x val="-3.06751207729457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84-4623-998A-976B6AEC0C5D}"/>
                </c:ext>
              </c:extLst>
            </c:dLbl>
            <c:dLbl>
              <c:idx val="33"/>
              <c:layout>
                <c:manualLayout>
                  <c:x val="-4.24190821256049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FD2-4B20-842A-576A258BB9D3}"/>
                </c:ext>
              </c:extLst>
            </c:dLbl>
            <c:dLbl>
              <c:idx val="34"/>
              <c:layout>
                <c:manualLayout>
                  <c:x val="-4.80531400966172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FD2-4B20-842A-576A258BB9D3}"/>
                </c:ext>
              </c:extLst>
            </c:dLbl>
            <c:dLbl>
              <c:idx val="35"/>
              <c:layout>
                <c:manualLayout>
                  <c:x val="-4.5688602792161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FD2-4B20-842A-576A258BB9D3}"/>
                </c:ext>
              </c:extLst>
            </c:dLbl>
            <c:dLbl>
              <c:idx val="36"/>
              <c:layout>
                <c:manualLayout>
                  <c:x val="-4.5688405797101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FD2-4B20-842A-576A258BB9D3}"/>
                </c:ext>
              </c:extLst>
            </c:dLbl>
            <c:dLbl>
              <c:idx val="37"/>
              <c:layout>
                <c:manualLayout>
                  <c:x val="-3.03466183574879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FD2-4B20-842A-576A258BB9D3}"/>
                </c:ext>
              </c:extLst>
            </c:dLbl>
            <c:dLbl>
              <c:idx val="38"/>
              <c:layout>
                <c:manualLayout>
                  <c:x val="-3.40591787439613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FD2-4B20-842A-576A258BB9D3}"/>
                </c:ext>
              </c:extLst>
            </c:dLbl>
            <c:dLbl>
              <c:idx val="3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84-4623-998A-976B6AEC0C5D}"/>
                </c:ext>
              </c:extLst>
            </c:dLbl>
            <c:dLbl>
              <c:idx val="40"/>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84-4623-998A-976B6AEC0C5D}"/>
                </c:ext>
              </c:extLst>
            </c:dLbl>
            <c:dLbl>
              <c:idx val="41"/>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84-4623-998A-976B6AEC0C5D}"/>
                </c:ext>
              </c:extLst>
            </c:dLbl>
            <c:dLbl>
              <c:idx val="42"/>
              <c:layout>
                <c:manualLayout>
                  <c:x val="-3.62789855072452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FD2-4B20-842A-576A258BB9D3}"/>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FD2-4B20-842A-576A258BB9D3}"/>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FD2-4B20-842A-576A258BB9D3}"/>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市区町村別_医療機関受診状況!$EE$7:$EE$49</c:f>
              <c:numCache>
                <c:formatCode>General</c:formatCode>
                <c:ptCount val="43"/>
                <c:pt idx="0">
                  <c:v>0.49999999999999767</c:v>
                </c:pt>
                <c:pt idx="1">
                  <c:v>-1.4999999999999987</c:v>
                </c:pt>
                <c:pt idx="2">
                  <c:v>2.9</c:v>
                </c:pt>
                <c:pt idx="3">
                  <c:v>-3.8000000000000007</c:v>
                </c:pt>
                <c:pt idx="4">
                  <c:v>-7.4000000000000012</c:v>
                </c:pt>
                <c:pt idx="5">
                  <c:v>2.1999999999999993</c:v>
                </c:pt>
                <c:pt idx="6">
                  <c:v>6.9</c:v>
                </c:pt>
                <c:pt idx="7">
                  <c:v>4.7999999999999989</c:v>
                </c:pt>
                <c:pt idx="8">
                  <c:v>-9.3000000000000007</c:v>
                </c:pt>
                <c:pt idx="9">
                  <c:v>8.4</c:v>
                </c:pt>
                <c:pt idx="10">
                  <c:v>0.10000000000000009</c:v>
                </c:pt>
                <c:pt idx="11">
                  <c:v>-1.5999999999999988</c:v>
                </c:pt>
                <c:pt idx="12">
                  <c:v>-3.6999999999999993</c:v>
                </c:pt>
                <c:pt idx="13">
                  <c:v>-6.7</c:v>
                </c:pt>
                <c:pt idx="14">
                  <c:v>0.79999999999999793</c:v>
                </c:pt>
                <c:pt idx="15">
                  <c:v>0.89999999999999802</c:v>
                </c:pt>
                <c:pt idx="16">
                  <c:v>5.700000000000002</c:v>
                </c:pt>
                <c:pt idx="17">
                  <c:v>-3.700000000000002</c:v>
                </c:pt>
                <c:pt idx="18">
                  <c:v>3.4000000000000004</c:v>
                </c:pt>
                <c:pt idx="19">
                  <c:v>-5.0999999999999988</c:v>
                </c:pt>
                <c:pt idx="20">
                  <c:v>-1.7000000000000015</c:v>
                </c:pt>
                <c:pt idx="21">
                  <c:v>2.5000000000000009</c:v>
                </c:pt>
                <c:pt idx="22">
                  <c:v>-6.3</c:v>
                </c:pt>
                <c:pt idx="23">
                  <c:v>-10.200000000000001</c:v>
                </c:pt>
                <c:pt idx="24">
                  <c:v>12</c:v>
                </c:pt>
                <c:pt idx="25">
                  <c:v>1.9000000000000004</c:v>
                </c:pt>
                <c:pt idx="26">
                  <c:v>0.1999999999999974</c:v>
                </c:pt>
                <c:pt idx="27">
                  <c:v>-6.6000000000000005</c:v>
                </c:pt>
                <c:pt idx="28">
                  <c:v>-2.1999999999999993</c:v>
                </c:pt>
                <c:pt idx="29">
                  <c:v>1.0000000000000009</c:v>
                </c:pt>
                <c:pt idx="30">
                  <c:v>-1.6000000000000014</c:v>
                </c:pt>
                <c:pt idx="31">
                  <c:v>-13</c:v>
                </c:pt>
                <c:pt idx="32">
                  <c:v>-2.300000000000002</c:v>
                </c:pt>
                <c:pt idx="33">
                  <c:v>6.7</c:v>
                </c:pt>
                <c:pt idx="34">
                  <c:v>-10.999999999999998</c:v>
                </c:pt>
                <c:pt idx="35">
                  <c:v>0</c:v>
                </c:pt>
                <c:pt idx="36">
                  <c:v>16.7</c:v>
                </c:pt>
                <c:pt idx="37">
                  <c:v>-1.9999999999999991</c:v>
                </c:pt>
                <c:pt idx="38">
                  <c:v>-66.7</c:v>
                </c:pt>
                <c:pt idx="39">
                  <c:v>15.9</c:v>
                </c:pt>
                <c:pt idx="40">
                  <c:v>-1.6000000000000014</c:v>
                </c:pt>
                <c:pt idx="41">
                  <c:v>-8.9</c:v>
                </c:pt>
                <c:pt idx="42">
                  <c:v>-0.9000000000000008</c:v>
                </c:pt>
              </c:numCache>
            </c:numRef>
          </c:val>
          <c:extLst>
            <c:ext xmlns:c16="http://schemas.microsoft.com/office/drawing/2014/chart" uri="{C3380CC4-5D6E-409C-BE32-E72D297353CC}">
              <c16:uniqueId val="{0000001C-9FD2-4B20-842A-576A258BB9D3}"/>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9FD2-4B20-842A-576A258BB9D3}"/>
              </c:ext>
            </c:extLst>
          </c:dPt>
          <c:dLbls>
            <c:dLbl>
              <c:idx val="0"/>
              <c:layout>
                <c:manualLayout>
                  <c:x val="-0.17945652173913054"/>
                  <c:y val="-0.89605555555555561"/>
                </c:manualLayout>
              </c:layout>
              <c:tx>
                <c:rich>
                  <a:bodyPr/>
                  <a:lstStyle/>
                  <a:p>
                    <a:fld id="{85B5DDE2-4653-4C4F-A8BE-95000A0C9836}" type="SERIESNAME">
                      <a:rPr lang="ja-JP" altLang="en-US"/>
                      <a:pPr/>
                      <a:t>[系列名]</a:t>
                    </a:fld>
                    <a:r>
                      <a:rPr lang="ja-JP" altLang="en-US" baseline="0"/>
                      <a:t>
</a:t>
                    </a:r>
                    <a:fld id="{0D5C74C2-A15F-42B3-A697-169AE11AD602}"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E-9FD2-4B20-842A-576A258BB9D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市区町村別_医療機関受診状況!$FQ$7:$FQ$49</c:f>
              <c:numCache>
                <c:formatCode>General</c:formatCode>
                <c:ptCount val="43"/>
                <c:pt idx="0">
                  <c:v>-0.60000000000000053</c:v>
                </c:pt>
                <c:pt idx="1">
                  <c:v>-0.60000000000000053</c:v>
                </c:pt>
                <c:pt idx="2">
                  <c:v>-0.60000000000000053</c:v>
                </c:pt>
                <c:pt idx="3">
                  <c:v>-0.60000000000000053</c:v>
                </c:pt>
                <c:pt idx="4">
                  <c:v>-0.60000000000000053</c:v>
                </c:pt>
                <c:pt idx="5">
                  <c:v>-0.60000000000000053</c:v>
                </c:pt>
                <c:pt idx="6">
                  <c:v>-0.60000000000000053</c:v>
                </c:pt>
                <c:pt idx="7">
                  <c:v>-0.60000000000000053</c:v>
                </c:pt>
                <c:pt idx="8">
                  <c:v>-0.60000000000000053</c:v>
                </c:pt>
                <c:pt idx="9">
                  <c:v>-0.60000000000000053</c:v>
                </c:pt>
                <c:pt idx="10">
                  <c:v>-0.60000000000000053</c:v>
                </c:pt>
                <c:pt idx="11">
                  <c:v>-0.60000000000000053</c:v>
                </c:pt>
                <c:pt idx="12">
                  <c:v>-0.60000000000000053</c:v>
                </c:pt>
                <c:pt idx="13">
                  <c:v>-0.60000000000000053</c:v>
                </c:pt>
                <c:pt idx="14">
                  <c:v>-0.60000000000000053</c:v>
                </c:pt>
                <c:pt idx="15">
                  <c:v>-0.60000000000000053</c:v>
                </c:pt>
                <c:pt idx="16">
                  <c:v>-0.60000000000000053</c:v>
                </c:pt>
                <c:pt idx="17">
                  <c:v>-0.60000000000000053</c:v>
                </c:pt>
                <c:pt idx="18">
                  <c:v>-0.60000000000000053</c:v>
                </c:pt>
                <c:pt idx="19">
                  <c:v>-0.60000000000000053</c:v>
                </c:pt>
                <c:pt idx="20">
                  <c:v>-0.60000000000000053</c:v>
                </c:pt>
                <c:pt idx="21">
                  <c:v>-0.60000000000000053</c:v>
                </c:pt>
                <c:pt idx="22">
                  <c:v>-0.60000000000000053</c:v>
                </c:pt>
                <c:pt idx="23">
                  <c:v>-0.60000000000000053</c:v>
                </c:pt>
                <c:pt idx="24">
                  <c:v>-0.60000000000000053</c:v>
                </c:pt>
                <c:pt idx="25">
                  <c:v>-0.60000000000000053</c:v>
                </c:pt>
                <c:pt idx="26">
                  <c:v>-0.60000000000000053</c:v>
                </c:pt>
                <c:pt idx="27">
                  <c:v>-0.60000000000000053</c:v>
                </c:pt>
                <c:pt idx="28">
                  <c:v>-0.60000000000000053</c:v>
                </c:pt>
                <c:pt idx="29">
                  <c:v>-0.60000000000000053</c:v>
                </c:pt>
                <c:pt idx="30">
                  <c:v>-0.60000000000000053</c:v>
                </c:pt>
                <c:pt idx="31">
                  <c:v>-0.60000000000000053</c:v>
                </c:pt>
                <c:pt idx="32">
                  <c:v>-0.60000000000000053</c:v>
                </c:pt>
                <c:pt idx="33">
                  <c:v>-0.60000000000000053</c:v>
                </c:pt>
                <c:pt idx="34">
                  <c:v>-0.60000000000000053</c:v>
                </c:pt>
                <c:pt idx="35">
                  <c:v>-0.60000000000000053</c:v>
                </c:pt>
                <c:pt idx="36">
                  <c:v>-0.60000000000000053</c:v>
                </c:pt>
                <c:pt idx="37">
                  <c:v>-0.60000000000000053</c:v>
                </c:pt>
                <c:pt idx="38">
                  <c:v>-0.60000000000000053</c:v>
                </c:pt>
                <c:pt idx="39">
                  <c:v>-0.60000000000000053</c:v>
                </c:pt>
                <c:pt idx="40">
                  <c:v>-0.60000000000000053</c:v>
                </c:pt>
                <c:pt idx="41">
                  <c:v>-0.60000000000000053</c:v>
                </c:pt>
                <c:pt idx="42">
                  <c:v>-0.60000000000000053</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9FD2-4B20-842A-576A258BB9D3}"/>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市区町村別_医療機関受診状況!$EH$6</c:f>
              <c:strCache>
                <c:ptCount val="1"/>
                <c:pt idx="0">
                  <c:v>前年度との差分(医療機関未受診)</c:v>
                </c:pt>
              </c:strCache>
            </c:strRef>
          </c:tx>
          <c:spPr>
            <a:solidFill>
              <a:schemeClr val="accent1"/>
            </a:solidFill>
            <a:ln>
              <a:noFill/>
            </a:ln>
          </c:spPr>
          <c:invertIfNegative val="0"/>
          <c:dLbls>
            <c:dLbl>
              <c:idx val="0"/>
              <c:layout>
                <c:manualLayout>
                  <c:x val="-3.0676328502416586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64-4F23-BDB8-FA462961B543}"/>
                </c:ext>
              </c:extLst>
            </c:dLbl>
            <c:dLbl>
              <c:idx val="1"/>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22-497C-8449-38825DD458DC}"/>
                </c:ext>
              </c:extLst>
            </c:dLbl>
            <c:dLbl>
              <c:idx val="2"/>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22-497C-8449-38825DD458DC}"/>
                </c:ext>
              </c:extLst>
            </c:dLbl>
            <c:dLbl>
              <c:idx val="3"/>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22-497C-8449-38825DD458DC}"/>
                </c:ext>
              </c:extLst>
            </c:dLbl>
            <c:dLbl>
              <c:idx val="4"/>
              <c:layout>
                <c:manualLayout>
                  <c:x val="-4.241908212560386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64-4F23-BDB8-FA462961B543}"/>
                </c:ext>
              </c:extLst>
            </c:dLbl>
            <c:dLbl>
              <c:idx val="5"/>
              <c:layout>
                <c:manualLayout>
                  <c:x val="-3.42367149758454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64-4F23-BDB8-FA462961B543}"/>
                </c:ext>
              </c:extLst>
            </c:dLbl>
            <c:dLbl>
              <c:idx val="6"/>
              <c:layout>
                <c:manualLayout>
                  <c:x val="-5.0776570048309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64-4F23-BDB8-FA462961B543}"/>
                </c:ext>
              </c:extLst>
            </c:dLbl>
            <c:dLbl>
              <c:idx val="7"/>
              <c:layout>
                <c:manualLayout>
                  <c:x val="-4.7935990338164253E-3"/>
                  <c:y val="-1.00777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64-4F23-BDB8-FA462961B543}"/>
                </c:ext>
              </c:extLst>
            </c:dLbl>
            <c:dLbl>
              <c:idx val="8"/>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22-497C-8449-38825DD458DC}"/>
                </c:ext>
              </c:extLst>
            </c:dLbl>
            <c:dLbl>
              <c:idx val="9"/>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22-497C-8449-38825DD458DC}"/>
                </c:ext>
              </c:extLst>
            </c:dLbl>
            <c:dLbl>
              <c:idx val="10"/>
              <c:layout>
                <c:manualLayout>
                  <c:x val="-2.80688405797101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64-4F23-BDB8-FA462961B543}"/>
                </c:ext>
              </c:extLst>
            </c:dLbl>
            <c:dLbl>
              <c:idx val="11"/>
              <c:layout>
                <c:manualLayout>
                  <c:x val="-4.700483091787552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64-4F23-BDB8-FA462961B543}"/>
                </c:ext>
              </c:extLst>
            </c:dLbl>
            <c:dLbl>
              <c:idx val="12"/>
              <c:layout>
                <c:manualLayout>
                  <c:x val="-2.60579710144927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64-4F23-BDB8-FA462961B543}"/>
                </c:ext>
              </c:extLst>
            </c:dLbl>
            <c:dLbl>
              <c:idx val="13"/>
              <c:layout>
                <c:manualLayout>
                  <c:x val="-3.99915458937209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64-4F23-BDB8-FA462961B543}"/>
                </c:ext>
              </c:extLst>
            </c:dLbl>
            <c:dLbl>
              <c:idx val="14"/>
              <c:layout>
                <c:manualLayout>
                  <c:x val="-2.81014492753634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64-4F23-BDB8-FA462961B543}"/>
                </c:ext>
              </c:extLst>
            </c:dLbl>
            <c:dLbl>
              <c:idx val="15"/>
              <c:layout>
                <c:manualLayout>
                  <c:x val="-3.42041062801932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64-4F23-BDB8-FA462961B543}"/>
                </c:ext>
              </c:extLst>
            </c:dLbl>
            <c:dLbl>
              <c:idx val="16"/>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22-497C-8449-38825DD458DC}"/>
                </c:ext>
              </c:extLst>
            </c:dLbl>
            <c:dLbl>
              <c:idx val="17"/>
              <c:layout>
                <c:manualLayout>
                  <c:x val="-4.46376811594214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64-4F23-BDB8-FA462961B543}"/>
                </c:ext>
              </c:extLst>
            </c:dLbl>
            <c:dLbl>
              <c:idx val="18"/>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22-497C-8449-38825DD458DC}"/>
                </c:ext>
              </c:extLst>
            </c:dLbl>
            <c:dLbl>
              <c:idx val="19"/>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22-497C-8449-38825DD458DC}"/>
                </c:ext>
              </c:extLst>
            </c:dLbl>
            <c:dLbl>
              <c:idx val="20"/>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B22-497C-8449-38825DD458DC}"/>
                </c:ext>
              </c:extLst>
            </c:dLbl>
            <c:dLbl>
              <c:idx val="21"/>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22-497C-8449-38825DD458DC}"/>
                </c:ext>
              </c:extLst>
            </c:dLbl>
            <c:dLbl>
              <c:idx val="22"/>
              <c:layout>
                <c:manualLayout>
                  <c:x val="-4.36171497584541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64-4F23-BDB8-FA462961B543}"/>
                </c:ext>
              </c:extLst>
            </c:dLbl>
            <c:dLbl>
              <c:idx val="23"/>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22-497C-8449-38825DD458DC}"/>
                </c:ext>
              </c:extLst>
            </c:dLbl>
            <c:dLbl>
              <c:idx val="24"/>
              <c:layout>
                <c:manualLayout>
                  <c:x val="-4.7643719806763282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64-4F23-BDB8-FA462961B543}"/>
                </c:ext>
              </c:extLst>
            </c:dLbl>
            <c:dLbl>
              <c:idx val="25"/>
              <c:layout>
                <c:manualLayout>
                  <c:x val="-4.764371980676441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64-4F23-BDB8-FA462961B543}"/>
                </c:ext>
              </c:extLst>
            </c:dLbl>
            <c:dLbl>
              <c:idx val="26"/>
              <c:layout>
                <c:manualLayout>
                  <c:x val="-4.7643719806763282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964-4F23-BDB8-FA462961B543}"/>
                </c:ext>
              </c:extLst>
            </c:dLbl>
            <c:dLbl>
              <c:idx val="27"/>
              <c:layout>
                <c:manualLayout>
                  <c:x val="-2.794927536231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964-4F23-BDB8-FA462961B543}"/>
                </c:ext>
              </c:extLst>
            </c:dLbl>
            <c:dLbl>
              <c:idx val="28"/>
              <c:layout>
                <c:manualLayout>
                  <c:x val="-2.09408212560386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964-4F23-BDB8-FA462961B543}"/>
                </c:ext>
              </c:extLst>
            </c:dLbl>
            <c:dLbl>
              <c:idx val="29"/>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22-497C-8449-38825DD458DC}"/>
                </c:ext>
              </c:extLst>
            </c:dLbl>
            <c:dLbl>
              <c:idx val="30"/>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22-497C-8449-38825DD458DC}"/>
                </c:ext>
              </c:extLst>
            </c:dLbl>
            <c:dLbl>
              <c:idx val="31"/>
              <c:layout>
                <c:manualLayout>
                  <c:x val="-3.76231884057959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964-4F23-BDB8-FA462961B543}"/>
                </c:ext>
              </c:extLst>
            </c:dLbl>
            <c:dLbl>
              <c:idx val="32"/>
              <c:layout>
                <c:manualLayout>
                  <c:x val="-3.06751207729457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22-497C-8449-38825DD458DC}"/>
                </c:ext>
              </c:extLst>
            </c:dLbl>
            <c:dLbl>
              <c:idx val="33"/>
              <c:layout>
                <c:manualLayout>
                  <c:x val="-7.3089371980676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964-4F23-BDB8-FA462961B543}"/>
                </c:ext>
              </c:extLst>
            </c:dLbl>
            <c:dLbl>
              <c:idx val="34"/>
              <c:layout>
                <c:manualLayout>
                  <c:x val="-4.80543478260880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964-4F23-BDB8-FA462961B543}"/>
                </c:ext>
              </c:extLst>
            </c:dLbl>
            <c:dLbl>
              <c:idx val="35"/>
              <c:layout>
                <c:manualLayout>
                  <c:x val="-4.5688602792161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964-4F23-BDB8-FA462961B543}"/>
                </c:ext>
              </c:extLst>
            </c:dLbl>
            <c:dLbl>
              <c:idx val="36"/>
              <c:layout>
                <c:manualLayout>
                  <c:x val="-4.5688602792161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964-4F23-BDB8-FA462961B543}"/>
                </c:ext>
              </c:extLst>
            </c:dLbl>
            <c:dLbl>
              <c:idx val="37"/>
              <c:layout>
                <c:manualLayout>
                  <c:x val="-4.56859903381631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964-4F23-BDB8-FA462961B543}"/>
                </c:ext>
              </c:extLst>
            </c:dLbl>
            <c:dLbl>
              <c:idx val="38"/>
              <c:layout>
                <c:manualLayout>
                  <c:x val="-3.3852736399543441E-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964-4F23-BDB8-FA462961B543}"/>
                </c:ext>
              </c:extLst>
            </c:dLbl>
            <c:dLbl>
              <c:idx val="39"/>
              <c:layout>
                <c:manualLayout>
                  <c:x val="-4.60144927536220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B22-497C-8449-38825DD458DC}"/>
                </c:ext>
              </c:extLst>
            </c:dLbl>
            <c:dLbl>
              <c:idx val="40"/>
              <c:layout>
                <c:manualLayout>
                  <c:x val="-3.06702898550713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B22-497C-8449-38825DD458DC}"/>
                </c:ext>
              </c:extLst>
            </c:dLbl>
            <c:dLbl>
              <c:idx val="42"/>
              <c:layout>
                <c:manualLayout>
                  <c:x val="-3.62789855072463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964-4F23-BDB8-FA462961B543}"/>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964-4F23-BDB8-FA462961B543}"/>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964-4F23-BDB8-FA462961B543}"/>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市区町村別_医療機関受診状況!$EH$7:$EH$49</c:f>
              <c:numCache>
                <c:formatCode>General</c:formatCode>
                <c:ptCount val="43"/>
                <c:pt idx="0">
                  <c:v>0.2</c:v>
                </c:pt>
                <c:pt idx="1">
                  <c:v>-0.49999999999999994</c:v>
                </c:pt>
                <c:pt idx="2">
                  <c:v>1.0000000000000002</c:v>
                </c:pt>
                <c:pt idx="3">
                  <c:v>-0.89999999999999991</c:v>
                </c:pt>
                <c:pt idx="4">
                  <c:v>0</c:v>
                </c:pt>
                <c:pt idx="5">
                  <c:v>-1.2</c:v>
                </c:pt>
                <c:pt idx="6">
                  <c:v>0</c:v>
                </c:pt>
                <c:pt idx="7">
                  <c:v>-0.4</c:v>
                </c:pt>
                <c:pt idx="8">
                  <c:v>-0.8999999999999998</c:v>
                </c:pt>
                <c:pt idx="9">
                  <c:v>0</c:v>
                </c:pt>
                <c:pt idx="10">
                  <c:v>1.0000000000000002</c:v>
                </c:pt>
                <c:pt idx="11">
                  <c:v>0</c:v>
                </c:pt>
                <c:pt idx="12">
                  <c:v>-0.5</c:v>
                </c:pt>
                <c:pt idx="13">
                  <c:v>0</c:v>
                </c:pt>
                <c:pt idx="14">
                  <c:v>0.7</c:v>
                </c:pt>
                <c:pt idx="15">
                  <c:v>-1</c:v>
                </c:pt>
                <c:pt idx="16">
                  <c:v>1</c:v>
                </c:pt>
                <c:pt idx="17">
                  <c:v>0</c:v>
                </c:pt>
                <c:pt idx="18">
                  <c:v>0.70000000000000007</c:v>
                </c:pt>
                <c:pt idx="19">
                  <c:v>1.3</c:v>
                </c:pt>
                <c:pt idx="20">
                  <c:v>-0.7</c:v>
                </c:pt>
                <c:pt idx="21">
                  <c:v>-1.6</c:v>
                </c:pt>
                <c:pt idx="22">
                  <c:v>0</c:v>
                </c:pt>
                <c:pt idx="23">
                  <c:v>0</c:v>
                </c:pt>
                <c:pt idx="24">
                  <c:v>0</c:v>
                </c:pt>
                <c:pt idx="25">
                  <c:v>1.7000000000000002</c:v>
                </c:pt>
                <c:pt idx="26">
                  <c:v>0</c:v>
                </c:pt>
                <c:pt idx="27">
                  <c:v>-0.90000000000000013</c:v>
                </c:pt>
                <c:pt idx="28">
                  <c:v>-0.1</c:v>
                </c:pt>
                <c:pt idx="29">
                  <c:v>0</c:v>
                </c:pt>
                <c:pt idx="30">
                  <c:v>0</c:v>
                </c:pt>
                <c:pt idx="31">
                  <c:v>-4.3</c:v>
                </c:pt>
                <c:pt idx="32">
                  <c:v>-1.7999999999999998</c:v>
                </c:pt>
                <c:pt idx="33">
                  <c:v>-11.1</c:v>
                </c:pt>
                <c:pt idx="34">
                  <c:v>2.9000000000000004</c:v>
                </c:pt>
                <c:pt idx="35">
                  <c:v>0</c:v>
                </c:pt>
                <c:pt idx="36">
                  <c:v>0</c:v>
                </c:pt>
                <c:pt idx="37">
                  <c:v>-1.2</c:v>
                </c:pt>
                <c:pt idx="38">
                  <c:v>0</c:v>
                </c:pt>
                <c:pt idx="39">
                  <c:v>2.8000000000000003</c:v>
                </c:pt>
                <c:pt idx="40">
                  <c:v>-4.5</c:v>
                </c:pt>
                <c:pt idx="41">
                  <c:v>0</c:v>
                </c:pt>
                <c:pt idx="42">
                  <c:v>-0.9000000000000008</c:v>
                </c:pt>
              </c:numCache>
            </c:numRef>
          </c:val>
          <c:extLst>
            <c:ext xmlns:c16="http://schemas.microsoft.com/office/drawing/2014/chart" uri="{C3380CC4-5D6E-409C-BE32-E72D297353CC}">
              <c16:uniqueId val="{0000001C-9964-4F23-BDB8-FA462961B543}"/>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9964-4F23-BDB8-FA462961B543}"/>
              </c:ext>
            </c:extLst>
          </c:dPt>
          <c:dLbls>
            <c:dLbl>
              <c:idx val="0"/>
              <c:layout>
                <c:manualLayout>
                  <c:x val="-0.18712560386473429"/>
                  <c:y val="-0.89605555555555561"/>
                </c:manualLayout>
              </c:layout>
              <c:tx>
                <c:rich>
                  <a:bodyPr/>
                  <a:lstStyle/>
                  <a:p>
                    <a:fld id="{B8523F01-642B-4C63-AA7A-98E51E0367F1}" type="SERIESNAME">
                      <a:rPr lang="ja-JP" altLang="en-US"/>
                      <a:pPr/>
                      <a:t>[系列名]</a:t>
                    </a:fld>
                    <a:r>
                      <a:rPr lang="ja-JP" altLang="en-US" baseline="0"/>
                      <a:t>
</a:t>
                    </a:r>
                    <a:fld id="{8FF00A1B-6FCA-45C8-82CF-73C6CE549178}"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E-9964-4F23-BDB8-FA462961B54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市区町村別_医療機関受診状況!$FT$7:$FT$49</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9964-4F23-BDB8-FA462961B543}"/>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市区町村別_医療機関受診状況!$EK$6</c:f>
              <c:strCache>
                <c:ptCount val="1"/>
                <c:pt idx="0">
                  <c:v>前年度との差分(生活習慣病あり)</c:v>
                </c:pt>
              </c:strCache>
            </c:strRef>
          </c:tx>
          <c:spPr>
            <a:solidFill>
              <a:schemeClr val="accent1"/>
            </a:solidFill>
            <a:ln>
              <a:noFill/>
            </a:ln>
          </c:spPr>
          <c:invertIfNegative val="0"/>
          <c:dLbls>
            <c:dLbl>
              <c:idx val="0"/>
              <c:layout>
                <c:manualLayout>
                  <c:x val="-3.0665458937198069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03-43CC-B2DE-3B341AA2A394}"/>
                </c:ext>
              </c:extLst>
            </c:dLbl>
            <c:dLbl>
              <c:idx val="1"/>
              <c:layout>
                <c:manualLayout>
                  <c:x val="-1.53381642512077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83-43E6-A01E-A20FE19987B1}"/>
                </c:ext>
              </c:extLst>
            </c:dLbl>
            <c:dLbl>
              <c:idx val="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83-43E6-A01E-A20FE19987B1}"/>
                </c:ext>
              </c:extLst>
            </c:dLbl>
            <c:dLbl>
              <c:idx val="3"/>
              <c:layout>
                <c:manualLayout>
                  <c:x val="6.135265700483091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83-43E6-A01E-A20FE19987B1}"/>
                </c:ext>
              </c:extLst>
            </c:dLbl>
            <c:dLbl>
              <c:idx val="4"/>
              <c:layout>
                <c:manualLayout>
                  <c:x val="-2.7076086956521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03-43CC-B2DE-3B341AA2A394}"/>
                </c:ext>
              </c:extLst>
            </c:dLbl>
            <c:dLbl>
              <c:idx val="5"/>
              <c:layout>
                <c:manualLayout>
                  <c:x val="-3.4234299516908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03-43CC-B2DE-3B341AA2A394}"/>
                </c:ext>
              </c:extLst>
            </c:dLbl>
            <c:dLbl>
              <c:idx val="6"/>
              <c:layout>
                <c:manualLayout>
                  <c:x val="-3.54323671497584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03-43CC-B2DE-3B341AA2A394}"/>
                </c:ext>
              </c:extLst>
            </c:dLbl>
            <c:dLbl>
              <c:idx val="7"/>
              <c:layout>
                <c:manualLayout>
                  <c:x val="-3.2600241545893719E-3"/>
                  <c:y val="-1.0077777777777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03-43CC-B2DE-3B341AA2A394}"/>
                </c:ext>
              </c:extLst>
            </c:dLbl>
            <c:dLbl>
              <c:idx val="8"/>
              <c:layout>
                <c:manualLayout>
                  <c:x val="-3.06727053140096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83-43E6-A01E-A20FE19987B1}"/>
                </c:ext>
              </c:extLst>
            </c:dLbl>
            <c:dLbl>
              <c:idx val="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83-43E6-A01E-A20FE19987B1}"/>
                </c:ext>
              </c:extLst>
            </c:dLbl>
            <c:dLbl>
              <c:idx val="10"/>
              <c:layout>
                <c:manualLayout>
                  <c:x val="-4.34070048309184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03-43CC-B2DE-3B341AA2A394}"/>
                </c:ext>
              </c:extLst>
            </c:dLbl>
            <c:dLbl>
              <c:idx val="11"/>
              <c:layout>
                <c:manualLayout>
                  <c:x val="-3.16666666666666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03-43CC-B2DE-3B341AA2A394}"/>
                </c:ext>
              </c:extLst>
            </c:dLbl>
            <c:dLbl>
              <c:idx val="12"/>
              <c:layout>
                <c:manualLayout>
                  <c:x val="-4.13997584541062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03-43CC-B2DE-3B341AA2A394}"/>
                </c:ext>
              </c:extLst>
            </c:dLbl>
            <c:dLbl>
              <c:idx val="13"/>
              <c:layout>
                <c:manualLayout>
                  <c:x val="-3.9991545893719805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03-43CC-B2DE-3B341AA2A394}"/>
                </c:ext>
              </c:extLst>
            </c:dLbl>
            <c:dLbl>
              <c:idx val="14"/>
              <c:layout>
                <c:manualLayout>
                  <c:x val="-4.3439613526570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03-43CC-B2DE-3B341AA2A394}"/>
                </c:ext>
              </c:extLst>
            </c:dLbl>
            <c:dLbl>
              <c:idx val="15"/>
              <c:layout>
                <c:manualLayout>
                  <c:x val="-3.42016908212560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03-43CC-B2DE-3B341AA2A394}"/>
                </c:ext>
              </c:extLst>
            </c:dLbl>
            <c:dLbl>
              <c:idx val="16"/>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83-43E6-A01E-A20FE19987B1}"/>
                </c:ext>
              </c:extLst>
            </c:dLbl>
            <c:dLbl>
              <c:idx val="17"/>
              <c:layout>
                <c:manualLayout>
                  <c:x val="-4.46376811594208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03-43CC-B2DE-3B341AA2A394}"/>
                </c:ext>
              </c:extLst>
            </c:dLbl>
            <c:dLbl>
              <c:idx val="18"/>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83-43E6-A01E-A20FE19987B1}"/>
                </c:ext>
              </c:extLst>
            </c:dLbl>
            <c:dLbl>
              <c:idx val="19"/>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83-43E6-A01E-A20FE19987B1}"/>
                </c:ext>
              </c:extLst>
            </c:dLbl>
            <c:dLbl>
              <c:idx val="2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83-43E6-A01E-A20FE19987B1}"/>
                </c:ext>
              </c:extLst>
            </c:dLbl>
            <c:dLbl>
              <c:idx val="2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83-43E6-A01E-A20FE19987B1}"/>
                </c:ext>
              </c:extLst>
            </c:dLbl>
            <c:dLbl>
              <c:idx val="22"/>
              <c:layout>
                <c:manualLayout>
                  <c:x val="-4.36171497584541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03-43CC-B2DE-3B341AA2A394}"/>
                </c:ext>
              </c:extLst>
            </c:dLbl>
            <c:dLbl>
              <c:idx val="23"/>
              <c:layout>
                <c:manualLayout>
                  <c:x val="-3.06727053140096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83-43E6-A01E-A20FE19987B1}"/>
                </c:ext>
              </c:extLst>
            </c:dLbl>
            <c:dLbl>
              <c:idx val="24"/>
              <c:layout>
                <c:manualLayout>
                  <c:x val="-3.2305555555555555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03-43CC-B2DE-3B341AA2A394}"/>
                </c:ext>
              </c:extLst>
            </c:dLbl>
            <c:dLbl>
              <c:idx val="25"/>
              <c:layout>
                <c:manualLayout>
                  <c:x val="-3.2300724637680596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703-43CC-B2DE-3B341AA2A394}"/>
                </c:ext>
              </c:extLst>
            </c:dLbl>
            <c:dLbl>
              <c:idx val="26"/>
              <c:layout>
                <c:manualLayout>
                  <c:x val="-6.297342995169054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703-43CC-B2DE-3B341AA2A394}"/>
                </c:ext>
              </c:extLst>
            </c:dLbl>
            <c:dLbl>
              <c:idx val="27"/>
              <c:layout>
                <c:manualLayout>
                  <c:x val="-2.79528985507246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703-43CC-B2DE-3B341AA2A394}"/>
                </c:ext>
              </c:extLst>
            </c:dLbl>
            <c:dLbl>
              <c:idx val="28"/>
              <c:layout>
                <c:manualLayout>
                  <c:x val="-3.627777777777749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703-43CC-B2DE-3B341AA2A394}"/>
                </c:ext>
              </c:extLst>
            </c:dLbl>
            <c:dLbl>
              <c:idx val="29"/>
              <c:layout>
                <c:manualLayout>
                  <c:x val="-3.06727053140096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83-43E6-A01E-A20FE19987B1}"/>
                </c:ext>
              </c:extLst>
            </c:dLbl>
            <c:dLbl>
              <c:idx val="3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83-43E6-A01E-A20FE19987B1}"/>
                </c:ext>
              </c:extLst>
            </c:dLbl>
            <c:dLbl>
              <c:idx val="31"/>
              <c:layout>
                <c:manualLayout>
                  <c:x val="-3.7620772946859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703-43CC-B2DE-3B341AA2A394}"/>
                </c:ext>
              </c:extLst>
            </c:dLbl>
            <c:dLbl>
              <c:idx val="32"/>
              <c:layout>
                <c:manualLayout>
                  <c:x val="-3.067028985507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83-43E6-A01E-A20FE19987B1}"/>
                </c:ext>
              </c:extLst>
            </c:dLbl>
            <c:dLbl>
              <c:idx val="33"/>
              <c:layout>
                <c:manualLayout>
                  <c:x val="-4.2419082125604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703-43CC-B2DE-3B341AA2A394}"/>
                </c:ext>
              </c:extLst>
            </c:dLbl>
            <c:dLbl>
              <c:idx val="34"/>
              <c:layout>
                <c:manualLayout>
                  <c:x val="-4.8054347826087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703-43CC-B2DE-3B341AA2A394}"/>
                </c:ext>
              </c:extLst>
            </c:dLbl>
            <c:dLbl>
              <c:idx val="35"/>
              <c:layout>
                <c:manualLayout>
                  <c:x val="-3.03502415458937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703-43CC-B2DE-3B341AA2A394}"/>
                </c:ext>
              </c:extLst>
            </c:dLbl>
            <c:dLbl>
              <c:idx val="36"/>
              <c:layout>
                <c:manualLayout>
                  <c:x val="6.167874396135265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703-43CC-B2DE-3B341AA2A394}"/>
                </c:ext>
              </c:extLst>
            </c:dLbl>
            <c:dLbl>
              <c:idx val="37"/>
              <c:layout>
                <c:manualLayout>
                  <c:x val="-3.03502415458937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703-43CC-B2DE-3B341AA2A394}"/>
                </c:ext>
              </c:extLst>
            </c:dLbl>
            <c:dLbl>
              <c:idx val="38"/>
              <c:layout>
                <c:manualLayout>
                  <c:x val="7.33055555555555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703-43CC-B2DE-3B341AA2A394}"/>
                </c:ext>
              </c:extLst>
            </c:dLbl>
            <c:dLbl>
              <c:idx val="39"/>
              <c:layout>
                <c:manualLayout>
                  <c:x val="7.66908212560386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83-43E6-A01E-A20FE19987B1}"/>
                </c:ext>
              </c:extLst>
            </c:dLbl>
            <c:dLbl>
              <c:idx val="40"/>
              <c:layout>
                <c:manualLayout>
                  <c:x val="7.66908212560386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83-43E6-A01E-A20FE19987B1}"/>
                </c:ext>
              </c:extLst>
            </c:dLbl>
            <c:dLbl>
              <c:idx val="4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83-43E6-A01E-A20FE19987B1}"/>
                </c:ext>
              </c:extLst>
            </c:dLbl>
            <c:dLbl>
              <c:idx val="42"/>
              <c:layout>
                <c:manualLayout>
                  <c:x val="7.10869565217385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703-43CC-B2DE-3B341AA2A394}"/>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703-43CC-B2DE-3B341AA2A394}"/>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703-43CC-B2DE-3B341AA2A394}"/>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市区町村別_医療機関受診状況!$EK$7:$EK$49</c:f>
              <c:numCache>
                <c:formatCode>General</c:formatCode>
                <c:ptCount val="43"/>
                <c:pt idx="0">
                  <c:v>-1.7000000000000015</c:v>
                </c:pt>
                <c:pt idx="1">
                  <c:v>1.8000000000000016</c:v>
                </c:pt>
                <c:pt idx="2">
                  <c:v>6.5999999999999943</c:v>
                </c:pt>
                <c:pt idx="3">
                  <c:v>0.10000000000000009</c:v>
                </c:pt>
                <c:pt idx="4">
                  <c:v>-8.1999999999999957</c:v>
                </c:pt>
                <c:pt idx="5">
                  <c:v>-6.399999999999995</c:v>
                </c:pt>
                <c:pt idx="6">
                  <c:v>-19.999999999999996</c:v>
                </c:pt>
                <c:pt idx="7">
                  <c:v>3.6999999999999922</c:v>
                </c:pt>
                <c:pt idx="8">
                  <c:v>-6.7999999999999954</c:v>
                </c:pt>
                <c:pt idx="9">
                  <c:v>5.699999999999994</c:v>
                </c:pt>
                <c:pt idx="10">
                  <c:v>6.199999999999994</c:v>
                </c:pt>
                <c:pt idx="11">
                  <c:v>7.8999999999999959</c:v>
                </c:pt>
                <c:pt idx="12">
                  <c:v>16.900000000000006</c:v>
                </c:pt>
                <c:pt idx="13">
                  <c:v>6.2000000000000055</c:v>
                </c:pt>
                <c:pt idx="14">
                  <c:v>3.499999999999992</c:v>
                </c:pt>
                <c:pt idx="15">
                  <c:v>-2.6000000000000023</c:v>
                </c:pt>
                <c:pt idx="16">
                  <c:v>6.199999999999994</c:v>
                </c:pt>
                <c:pt idx="17">
                  <c:v>4.4999999999999929</c:v>
                </c:pt>
                <c:pt idx="18">
                  <c:v>24.3</c:v>
                </c:pt>
                <c:pt idx="19">
                  <c:v>3.6000000000000032</c:v>
                </c:pt>
                <c:pt idx="20">
                  <c:v>4.8999999999999932</c:v>
                </c:pt>
                <c:pt idx="21">
                  <c:v>5.699999999999994</c:v>
                </c:pt>
                <c:pt idx="22">
                  <c:v>2.5000000000000022</c:v>
                </c:pt>
                <c:pt idx="23">
                  <c:v>-11.10000000000001</c:v>
                </c:pt>
                <c:pt idx="24">
                  <c:v>16.200000000000003</c:v>
                </c:pt>
                <c:pt idx="25">
                  <c:v>-9.3999999999999968</c:v>
                </c:pt>
                <c:pt idx="26">
                  <c:v>-30.800000000000004</c:v>
                </c:pt>
                <c:pt idx="27">
                  <c:v>3.2000000000000028</c:v>
                </c:pt>
                <c:pt idx="28">
                  <c:v>-17.200000000000003</c:v>
                </c:pt>
                <c:pt idx="29">
                  <c:v>-10.899999999999999</c:v>
                </c:pt>
                <c:pt idx="30">
                  <c:v>8.9999999999999964</c:v>
                </c:pt>
                <c:pt idx="31">
                  <c:v>-9.5999999999999979</c:v>
                </c:pt>
                <c:pt idx="32">
                  <c:v>-11.099999999999998</c:v>
                </c:pt>
                <c:pt idx="33">
                  <c:v>14.3</c:v>
                </c:pt>
                <c:pt idx="34">
                  <c:v>27.3</c:v>
                </c:pt>
                <c:pt idx="35">
                  <c:v>100</c:v>
                </c:pt>
                <c:pt idx="36">
                  <c:v>0</c:v>
                </c:pt>
                <c:pt idx="37">
                  <c:v>9.7999999999999972</c:v>
                </c:pt>
                <c:pt idx="38">
                  <c:v>0</c:v>
                </c:pt>
                <c:pt idx="39">
                  <c:v>0</c:v>
                </c:pt>
                <c:pt idx="40">
                  <c:v>0</c:v>
                </c:pt>
                <c:pt idx="41">
                  <c:v>12.5</c:v>
                </c:pt>
                <c:pt idx="42">
                  <c:v>0</c:v>
                </c:pt>
              </c:numCache>
            </c:numRef>
          </c:val>
          <c:extLst>
            <c:ext xmlns:c16="http://schemas.microsoft.com/office/drawing/2014/chart" uri="{C3380CC4-5D6E-409C-BE32-E72D297353CC}">
              <c16:uniqueId val="{0000001C-F703-43CC-B2DE-3B341AA2A394}"/>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F703-43CC-B2DE-3B341AA2A394}"/>
              </c:ext>
            </c:extLst>
          </c:dPt>
          <c:dLbls>
            <c:dLbl>
              <c:idx val="0"/>
              <c:layout>
                <c:manualLayout>
                  <c:x val="3.3743961352657004E-2"/>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F703-43CC-B2DE-3B341AA2A39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市区町村別_医療機関受診状況!$FW$7:$FW$49</c:f>
              <c:numCache>
                <c:formatCode>General</c:formatCode>
                <c:ptCount val="43"/>
                <c:pt idx="0">
                  <c:v>1.8000000000000016</c:v>
                </c:pt>
                <c:pt idx="1">
                  <c:v>1.8000000000000016</c:v>
                </c:pt>
                <c:pt idx="2">
                  <c:v>1.8000000000000016</c:v>
                </c:pt>
                <c:pt idx="3">
                  <c:v>1.8000000000000016</c:v>
                </c:pt>
                <c:pt idx="4">
                  <c:v>1.8000000000000016</c:v>
                </c:pt>
                <c:pt idx="5">
                  <c:v>1.8000000000000016</c:v>
                </c:pt>
                <c:pt idx="6">
                  <c:v>1.8000000000000016</c:v>
                </c:pt>
                <c:pt idx="7">
                  <c:v>1.8000000000000016</c:v>
                </c:pt>
                <c:pt idx="8">
                  <c:v>1.8000000000000016</c:v>
                </c:pt>
                <c:pt idx="9">
                  <c:v>1.8000000000000016</c:v>
                </c:pt>
                <c:pt idx="10">
                  <c:v>1.8000000000000016</c:v>
                </c:pt>
                <c:pt idx="11">
                  <c:v>1.8000000000000016</c:v>
                </c:pt>
                <c:pt idx="12">
                  <c:v>1.8000000000000016</c:v>
                </c:pt>
                <c:pt idx="13">
                  <c:v>1.8000000000000016</c:v>
                </c:pt>
                <c:pt idx="14">
                  <c:v>1.8000000000000016</c:v>
                </c:pt>
                <c:pt idx="15">
                  <c:v>1.8000000000000016</c:v>
                </c:pt>
                <c:pt idx="16">
                  <c:v>1.8000000000000016</c:v>
                </c:pt>
                <c:pt idx="17">
                  <c:v>1.8000000000000016</c:v>
                </c:pt>
                <c:pt idx="18">
                  <c:v>1.8000000000000016</c:v>
                </c:pt>
                <c:pt idx="19">
                  <c:v>1.8000000000000016</c:v>
                </c:pt>
                <c:pt idx="20">
                  <c:v>1.8000000000000016</c:v>
                </c:pt>
                <c:pt idx="21">
                  <c:v>1.8000000000000016</c:v>
                </c:pt>
                <c:pt idx="22">
                  <c:v>1.8000000000000016</c:v>
                </c:pt>
                <c:pt idx="23">
                  <c:v>1.8000000000000016</c:v>
                </c:pt>
                <c:pt idx="24">
                  <c:v>1.8000000000000016</c:v>
                </c:pt>
                <c:pt idx="25">
                  <c:v>1.8000000000000016</c:v>
                </c:pt>
                <c:pt idx="26">
                  <c:v>1.8000000000000016</c:v>
                </c:pt>
                <c:pt idx="27">
                  <c:v>1.8000000000000016</c:v>
                </c:pt>
                <c:pt idx="28">
                  <c:v>1.8000000000000016</c:v>
                </c:pt>
                <c:pt idx="29">
                  <c:v>1.8000000000000016</c:v>
                </c:pt>
                <c:pt idx="30">
                  <c:v>1.8000000000000016</c:v>
                </c:pt>
                <c:pt idx="31">
                  <c:v>1.8000000000000016</c:v>
                </c:pt>
                <c:pt idx="32">
                  <c:v>1.8000000000000016</c:v>
                </c:pt>
                <c:pt idx="33">
                  <c:v>1.8000000000000016</c:v>
                </c:pt>
                <c:pt idx="34">
                  <c:v>1.8000000000000016</c:v>
                </c:pt>
                <c:pt idx="35">
                  <c:v>1.8000000000000016</c:v>
                </c:pt>
                <c:pt idx="36">
                  <c:v>1.8000000000000016</c:v>
                </c:pt>
                <c:pt idx="37">
                  <c:v>1.8000000000000016</c:v>
                </c:pt>
                <c:pt idx="38">
                  <c:v>1.8000000000000016</c:v>
                </c:pt>
                <c:pt idx="39">
                  <c:v>1.8000000000000016</c:v>
                </c:pt>
                <c:pt idx="40">
                  <c:v>1.8000000000000016</c:v>
                </c:pt>
                <c:pt idx="41">
                  <c:v>1.8000000000000016</c:v>
                </c:pt>
                <c:pt idx="42">
                  <c:v>1.8000000000000016</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F703-43CC-B2DE-3B341AA2A394}"/>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max val="100"/>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市区町村別_医療機関受診状況!$EN$6</c:f>
              <c:strCache>
                <c:ptCount val="1"/>
                <c:pt idx="0">
                  <c:v>前年度との差分(生活習慣病なし)</c:v>
                </c:pt>
              </c:strCache>
            </c:strRef>
          </c:tx>
          <c:spPr>
            <a:solidFill>
              <a:schemeClr val="accent1"/>
            </a:solidFill>
            <a:ln>
              <a:noFill/>
            </a:ln>
          </c:spPr>
          <c:invertIfNegative val="0"/>
          <c:dLbls>
            <c:dLbl>
              <c:idx val="0"/>
              <c:layout>
                <c:manualLayout>
                  <c:x val="-4.6014492753623185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6B-429D-9FCC-18EA4C69180D}"/>
                </c:ext>
              </c:extLst>
            </c:dLbl>
            <c:dLbl>
              <c:idx val="1"/>
              <c:layout>
                <c:manualLayout>
                  <c:x val="-4.6009661835748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D5-473F-8CA3-7F761BE5228A}"/>
                </c:ext>
              </c:extLst>
            </c:dLbl>
            <c:dLbl>
              <c:idx val="2"/>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D5-473F-8CA3-7F761BE5228A}"/>
                </c:ext>
              </c:extLst>
            </c:dLbl>
            <c:dLbl>
              <c:idx val="3"/>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D5-473F-8CA3-7F761BE5228A}"/>
                </c:ext>
              </c:extLst>
            </c:dLbl>
            <c:dLbl>
              <c:idx val="4"/>
              <c:layout>
                <c:manualLayout>
                  <c:x val="-4.241908212560386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6B-429D-9FCC-18EA4C69180D}"/>
                </c:ext>
              </c:extLst>
            </c:dLbl>
            <c:dLbl>
              <c:idx val="5"/>
              <c:layout>
                <c:manualLayout>
                  <c:x val="-3.42403381642512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6B-429D-9FCC-18EA4C69180D}"/>
                </c:ext>
              </c:extLst>
            </c:dLbl>
            <c:dLbl>
              <c:idx val="6"/>
              <c:layout>
                <c:manualLayout>
                  <c:x val="-3.54384057971014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6B-429D-9FCC-18EA4C69180D}"/>
                </c:ext>
              </c:extLst>
            </c:dLbl>
            <c:dLbl>
              <c:idx val="7"/>
              <c:layout>
                <c:manualLayout>
                  <c:x val="-3.2599033816425121E-3"/>
                  <c:y val="-1.00777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6B-429D-9FCC-18EA4C69180D}"/>
                </c:ext>
              </c:extLst>
            </c:dLbl>
            <c:dLbl>
              <c:idx val="8"/>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D5-473F-8CA3-7F761BE5228A}"/>
                </c:ext>
              </c:extLst>
            </c:dLbl>
            <c:dLbl>
              <c:idx val="9"/>
              <c:layout>
                <c:manualLayout>
                  <c:x val="1.534057971014492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D5-473F-8CA3-7F761BE5228A}"/>
                </c:ext>
              </c:extLst>
            </c:dLbl>
            <c:dLbl>
              <c:idx val="10"/>
              <c:layout>
                <c:manualLayout>
                  <c:x val="-4.34033816425120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6B-429D-9FCC-18EA4C69180D}"/>
                </c:ext>
              </c:extLst>
            </c:dLbl>
            <c:dLbl>
              <c:idx val="11"/>
              <c:layout>
                <c:manualLayout>
                  <c:x val="-4.70012077294685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6B-429D-9FCC-18EA4C69180D}"/>
                </c:ext>
              </c:extLst>
            </c:dLbl>
            <c:dLbl>
              <c:idx val="12"/>
              <c:layout>
                <c:manualLayout>
                  <c:x val="-4.13949275362307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6B-429D-9FCC-18EA4C69180D}"/>
                </c:ext>
              </c:extLst>
            </c:dLbl>
            <c:dLbl>
              <c:idx val="13"/>
              <c:layout>
                <c:manualLayout>
                  <c:x val="-3.99915458937198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6B-429D-9FCC-18EA4C69180D}"/>
                </c:ext>
              </c:extLst>
            </c:dLbl>
            <c:dLbl>
              <c:idx val="14"/>
              <c:layout>
                <c:manualLayout>
                  <c:x val="-4.34371980676328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6B-429D-9FCC-18EA4C69180D}"/>
                </c:ext>
              </c:extLst>
            </c:dLbl>
            <c:dLbl>
              <c:idx val="15"/>
              <c:layout>
                <c:manualLayout>
                  <c:x val="-3.42089371980687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A6B-429D-9FCC-18EA4C69180D}"/>
                </c:ext>
              </c:extLst>
            </c:dLbl>
            <c:dLbl>
              <c:idx val="16"/>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D5-473F-8CA3-7F761BE5228A}"/>
                </c:ext>
              </c:extLst>
            </c:dLbl>
            <c:dLbl>
              <c:idx val="17"/>
              <c:layout>
                <c:manualLayout>
                  <c:x val="-4.46352657004830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A6B-429D-9FCC-18EA4C69180D}"/>
                </c:ext>
              </c:extLst>
            </c:dLbl>
            <c:dLbl>
              <c:idx val="18"/>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D5-473F-8CA3-7F761BE5228A}"/>
                </c:ext>
              </c:extLst>
            </c:dLbl>
            <c:dLbl>
              <c:idx val="19"/>
              <c:layout>
                <c:manualLayout>
                  <c:x val="-4.60120772946848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D5-473F-8CA3-7F761BE5228A}"/>
                </c:ext>
              </c:extLst>
            </c:dLbl>
            <c:dLbl>
              <c:idx val="20"/>
              <c:layout>
                <c:manualLayout>
                  <c:x val="-4.60120772946848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D5-473F-8CA3-7F761BE5228A}"/>
                </c:ext>
              </c:extLst>
            </c:dLbl>
            <c:dLbl>
              <c:idx val="21"/>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D5-473F-8CA3-7F761BE5228A}"/>
                </c:ext>
              </c:extLst>
            </c:dLbl>
            <c:dLbl>
              <c:idx val="22"/>
              <c:layout>
                <c:manualLayout>
                  <c:x val="-4.36135265700483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6B-429D-9FCC-18EA4C69180D}"/>
                </c:ext>
              </c:extLst>
            </c:dLbl>
            <c:dLbl>
              <c:idx val="23"/>
              <c:layout>
                <c:manualLayout>
                  <c:x val="-4.601449275362431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D5-473F-8CA3-7F761BE5228A}"/>
                </c:ext>
              </c:extLst>
            </c:dLbl>
            <c:dLbl>
              <c:idx val="24"/>
              <c:layout>
                <c:manualLayout>
                  <c:x val="-4.764009661835749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A6B-429D-9FCC-18EA4C69180D}"/>
                </c:ext>
              </c:extLst>
            </c:dLbl>
            <c:dLbl>
              <c:idx val="25"/>
              <c:layout>
                <c:manualLayout>
                  <c:x val="-1.6207729468599035E-4"/>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A6B-429D-9FCC-18EA4C69180D}"/>
                </c:ext>
              </c:extLst>
            </c:dLbl>
            <c:dLbl>
              <c:idx val="26"/>
              <c:layout>
                <c:manualLayout>
                  <c:x val="-3.2305555555556678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A6B-429D-9FCC-18EA4C69180D}"/>
                </c:ext>
              </c:extLst>
            </c:dLbl>
            <c:dLbl>
              <c:idx val="27"/>
              <c:layout>
                <c:manualLayout>
                  <c:x val="-4.32914501154811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A6B-429D-9FCC-18EA4C69180D}"/>
                </c:ext>
              </c:extLst>
            </c:dLbl>
            <c:dLbl>
              <c:idx val="28"/>
              <c:layout>
                <c:manualLayout>
                  <c:x val="-3.62814009661846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A6B-429D-9FCC-18EA4C69180D}"/>
                </c:ext>
              </c:extLst>
            </c:dLbl>
            <c:dLbl>
              <c:idx val="29"/>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D5-473F-8CA3-7F761BE5228A}"/>
                </c:ext>
              </c:extLst>
            </c:dLbl>
            <c:dLbl>
              <c:idx val="30"/>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D5-473F-8CA3-7F761BE5228A}"/>
                </c:ext>
              </c:extLst>
            </c:dLbl>
            <c:dLbl>
              <c:idx val="31"/>
              <c:layout>
                <c:manualLayout>
                  <c:x val="-3.762681159420289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A6B-429D-9FCC-18EA4C69180D}"/>
                </c:ext>
              </c:extLst>
            </c:dLbl>
            <c:dLbl>
              <c:idx val="32"/>
              <c:layout>
                <c:manualLayout>
                  <c:x val="-4.601449275362431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D5-473F-8CA3-7F761BE5228A}"/>
                </c:ext>
              </c:extLst>
            </c:dLbl>
            <c:dLbl>
              <c:idx val="33"/>
              <c:layout>
                <c:manualLayout>
                  <c:x val="-2.70785024154589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A6B-429D-9FCC-18EA4C69180D}"/>
                </c:ext>
              </c:extLst>
            </c:dLbl>
            <c:dLbl>
              <c:idx val="34"/>
              <c:layout>
                <c:manualLayout>
                  <c:x val="-3.27137681159420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A6B-429D-9FCC-18EA4C69180D}"/>
                </c:ext>
              </c:extLst>
            </c:dLbl>
            <c:dLbl>
              <c:idx val="35"/>
              <c:layout>
                <c:manualLayout>
                  <c:x val="-5.8250966183574879E-2"/>
                  <c:y val="-1.310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A6B-429D-9FCC-18EA4C69180D}"/>
                </c:ext>
              </c:extLst>
            </c:dLbl>
            <c:dLbl>
              <c:idx val="36"/>
              <c:layout>
                <c:manualLayout>
                  <c:x val="-4.5688602792161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A6B-429D-9FCC-18EA4C69180D}"/>
                </c:ext>
              </c:extLst>
            </c:dLbl>
            <c:dLbl>
              <c:idx val="37"/>
              <c:layout>
                <c:manualLayout>
                  <c:x val="-3.03466183574879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A6B-429D-9FCC-18EA4C69180D}"/>
                </c:ext>
              </c:extLst>
            </c:dLbl>
            <c:dLbl>
              <c:idx val="38"/>
              <c:layout>
                <c:manualLayout>
                  <c:x val="-3.3852736399543441E-4"/>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A6B-429D-9FCC-18EA4C69180D}"/>
                </c:ext>
              </c:extLst>
            </c:dLbl>
            <c:dLbl>
              <c:idx val="41"/>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D5-473F-8CA3-7F761BE5228A}"/>
                </c:ext>
              </c:extLst>
            </c:dLbl>
            <c:dLbl>
              <c:idx val="42"/>
              <c:layout>
                <c:manualLayout>
                  <c:x val="-2.09424083769636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A6B-429D-9FCC-18EA4C69180D}"/>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A6B-429D-9FCC-18EA4C69180D}"/>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A6B-429D-9FCC-18EA4C69180D}"/>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市区町村別_医療機関受診状況!$EN$7:$EN$49</c:f>
              <c:numCache>
                <c:formatCode>General</c:formatCode>
                <c:ptCount val="43"/>
                <c:pt idx="0">
                  <c:v>2.3000000000000007</c:v>
                </c:pt>
                <c:pt idx="1">
                  <c:v>-1.8000000000000016</c:v>
                </c:pt>
                <c:pt idx="2">
                  <c:v>-6.6000000000000005</c:v>
                </c:pt>
                <c:pt idx="3">
                  <c:v>0.70000000000000062</c:v>
                </c:pt>
                <c:pt idx="4">
                  <c:v>4.0000000000000009</c:v>
                </c:pt>
                <c:pt idx="5">
                  <c:v>8.6</c:v>
                </c:pt>
                <c:pt idx="6">
                  <c:v>20</c:v>
                </c:pt>
                <c:pt idx="7">
                  <c:v>-2.8</c:v>
                </c:pt>
                <c:pt idx="8">
                  <c:v>6.8000000000000007</c:v>
                </c:pt>
                <c:pt idx="9">
                  <c:v>-0.70000000000000062</c:v>
                </c:pt>
                <c:pt idx="10">
                  <c:v>-5.3999999999999995</c:v>
                </c:pt>
                <c:pt idx="11">
                  <c:v>-7.8999999999999986</c:v>
                </c:pt>
                <c:pt idx="12">
                  <c:v>-15.5</c:v>
                </c:pt>
                <c:pt idx="13">
                  <c:v>2.1999999999999993</c:v>
                </c:pt>
                <c:pt idx="14">
                  <c:v>-4.7000000000000011</c:v>
                </c:pt>
                <c:pt idx="15">
                  <c:v>0.40000000000000036</c:v>
                </c:pt>
                <c:pt idx="16">
                  <c:v>-2.200000000000002</c:v>
                </c:pt>
                <c:pt idx="17">
                  <c:v>-4.4999999999999991</c:v>
                </c:pt>
                <c:pt idx="18">
                  <c:v>-22.9</c:v>
                </c:pt>
                <c:pt idx="19">
                  <c:v>-6.9</c:v>
                </c:pt>
                <c:pt idx="20">
                  <c:v>-4.7000000000000011</c:v>
                </c:pt>
                <c:pt idx="21">
                  <c:v>-5.700000000000002</c:v>
                </c:pt>
                <c:pt idx="22">
                  <c:v>-2.5000000000000009</c:v>
                </c:pt>
                <c:pt idx="23">
                  <c:v>11.1</c:v>
                </c:pt>
                <c:pt idx="24">
                  <c:v>-16.200000000000003</c:v>
                </c:pt>
                <c:pt idx="25">
                  <c:v>-1.100000000000001</c:v>
                </c:pt>
                <c:pt idx="26">
                  <c:v>30.8</c:v>
                </c:pt>
                <c:pt idx="27">
                  <c:v>-1.6</c:v>
                </c:pt>
                <c:pt idx="28">
                  <c:v>17.200000000000003</c:v>
                </c:pt>
                <c:pt idx="29">
                  <c:v>20</c:v>
                </c:pt>
                <c:pt idx="30">
                  <c:v>-6.2</c:v>
                </c:pt>
                <c:pt idx="31">
                  <c:v>9.6</c:v>
                </c:pt>
                <c:pt idx="32">
                  <c:v>11.1</c:v>
                </c:pt>
                <c:pt idx="33">
                  <c:v>-14.299999999999999</c:v>
                </c:pt>
                <c:pt idx="34">
                  <c:v>-18.2</c:v>
                </c:pt>
                <c:pt idx="35">
                  <c:v>-100</c:v>
                </c:pt>
                <c:pt idx="36">
                  <c:v>0</c:v>
                </c:pt>
                <c:pt idx="37">
                  <c:v>-2.0999999999999992</c:v>
                </c:pt>
                <c:pt idx="38">
                  <c:v>0</c:v>
                </c:pt>
                <c:pt idx="39">
                  <c:v>0</c:v>
                </c:pt>
                <c:pt idx="40">
                  <c:v>0</c:v>
                </c:pt>
                <c:pt idx="41">
                  <c:v>-12.5</c:v>
                </c:pt>
                <c:pt idx="42">
                  <c:v>0</c:v>
                </c:pt>
              </c:numCache>
            </c:numRef>
          </c:val>
          <c:extLst>
            <c:ext xmlns:c16="http://schemas.microsoft.com/office/drawing/2014/chart" uri="{C3380CC4-5D6E-409C-BE32-E72D297353CC}">
              <c16:uniqueId val="{0000001C-CA6B-429D-9FCC-18EA4C69180D}"/>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CA6B-429D-9FCC-18EA4C69180D}"/>
              </c:ext>
            </c:extLst>
          </c:dPt>
          <c:dLbls>
            <c:dLbl>
              <c:idx val="0"/>
              <c:layout>
                <c:manualLayout>
                  <c:x val="-0.18252415458937199"/>
                  <c:y val="-0.89605555555555561"/>
                </c:manualLayout>
              </c:layout>
              <c:tx>
                <c:rich>
                  <a:bodyPr/>
                  <a:lstStyle/>
                  <a:p>
                    <a:fld id="{8C6E8063-7C7D-4C4F-A4E2-716F14A3051D}" type="SERIESNAME">
                      <a:rPr lang="ja-JP" altLang="en-US"/>
                      <a:pPr/>
                      <a:t>[系列名]</a:t>
                    </a:fld>
                    <a:r>
                      <a:rPr lang="ja-JP" altLang="en-US" baseline="0"/>
                      <a:t>
</a:t>
                    </a:r>
                    <a:fld id="{8BFD4A74-8EE3-4649-A168-62723795BC0F}"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E-CA6B-429D-9FCC-18EA4C69180D}"/>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市区町村別_医療機関受診状況!$FZ$7:$FZ$49</c:f>
              <c:numCache>
                <c:formatCode>General</c:formatCode>
                <c:ptCount val="43"/>
                <c:pt idx="0">
                  <c:v>-1.3000000000000012</c:v>
                </c:pt>
                <c:pt idx="1">
                  <c:v>-1.3000000000000012</c:v>
                </c:pt>
                <c:pt idx="2">
                  <c:v>-1.3000000000000012</c:v>
                </c:pt>
                <c:pt idx="3">
                  <c:v>-1.3000000000000012</c:v>
                </c:pt>
                <c:pt idx="4">
                  <c:v>-1.3000000000000012</c:v>
                </c:pt>
                <c:pt idx="5">
                  <c:v>-1.3000000000000012</c:v>
                </c:pt>
                <c:pt idx="6">
                  <c:v>-1.3000000000000012</c:v>
                </c:pt>
                <c:pt idx="7">
                  <c:v>-1.3000000000000012</c:v>
                </c:pt>
                <c:pt idx="8">
                  <c:v>-1.3000000000000012</c:v>
                </c:pt>
                <c:pt idx="9">
                  <c:v>-1.3000000000000012</c:v>
                </c:pt>
                <c:pt idx="10">
                  <c:v>-1.3000000000000012</c:v>
                </c:pt>
                <c:pt idx="11">
                  <c:v>-1.3000000000000012</c:v>
                </c:pt>
                <c:pt idx="12">
                  <c:v>-1.3000000000000012</c:v>
                </c:pt>
                <c:pt idx="13">
                  <c:v>-1.3000000000000012</c:v>
                </c:pt>
                <c:pt idx="14">
                  <c:v>-1.3000000000000012</c:v>
                </c:pt>
                <c:pt idx="15">
                  <c:v>-1.3000000000000012</c:v>
                </c:pt>
                <c:pt idx="16">
                  <c:v>-1.3000000000000012</c:v>
                </c:pt>
                <c:pt idx="17">
                  <c:v>-1.3000000000000012</c:v>
                </c:pt>
                <c:pt idx="18">
                  <c:v>-1.3000000000000012</c:v>
                </c:pt>
                <c:pt idx="19">
                  <c:v>-1.3000000000000012</c:v>
                </c:pt>
                <c:pt idx="20">
                  <c:v>-1.3000000000000012</c:v>
                </c:pt>
                <c:pt idx="21">
                  <c:v>-1.3000000000000012</c:v>
                </c:pt>
                <c:pt idx="22">
                  <c:v>-1.3000000000000012</c:v>
                </c:pt>
                <c:pt idx="23">
                  <c:v>-1.3000000000000012</c:v>
                </c:pt>
                <c:pt idx="24">
                  <c:v>-1.3000000000000012</c:v>
                </c:pt>
                <c:pt idx="25">
                  <c:v>-1.3000000000000012</c:v>
                </c:pt>
                <c:pt idx="26">
                  <c:v>-1.3000000000000012</c:v>
                </c:pt>
                <c:pt idx="27">
                  <c:v>-1.3000000000000012</c:v>
                </c:pt>
                <c:pt idx="28">
                  <c:v>-1.3000000000000012</c:v>
                </c:pt>
                <c:pt idx="29">
                  <c:v>-1.3000000000000012</c:v>
                </c:pt>
                <c:pt idx="30">
                  <c:v>-1.3000000000000012</c:v>
                </c:pt>
                <c:pt idx="31">
                  <c:v>-1.3000000000000012</c:v>
                </c:pt>
                <c:pt idx="32">
                  <c:v>-1.3000000000000012</c:v>
                </c:pt>
                <c:pt idx="33">
                  <c:v>-1.3000000000000012</c:v>
                </c:pt>
                <c:pt idx="34">
                  <c:v>-1.3000000000000012</c:v>
                </c:pt>
                <c:pt idx="35">
                  <c:v>-1.3000000000000012</c:v>
                </c:pt>
                <c:pt idx="36">
                  <c:v>-1.3000000000000012</c:v>
                </c:pt>
                <c:pt idx="37">
                  <c:v>-1.3000000000000012</c:v>
                </c:pt>
                <c:pt idx="38">
                  <c:v>-1.3000000000000012</c:v>
                </c:pt>
                <c:pt idx="39">
                  <c:v>-1.3000000000000012</c:v>
                </c:pt>
                <c:pt idx="40">
                  <c:v>-1.3000000000000012</c:v>
                </c:pt>
                <c:pt idx="41">
                  <c:v>-1.3000000000000012</c:v>
                </c:pt>
                <c:pt idx="42">
                  <c:v>-1.3000000000000012</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CA6B-429D-9FCC-18EA4C69180D}"/>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min val="-100"/>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市区町村別_医療機関受診状況!$EQ$6</c:f>
              <c:strCache>
                <c:ptCount val="1"/>
                <c:pt idx="0">
                  <c:v>前年度との差分(医療機関未受診)</c:v>
                </c:pt>
              </c:strCache>
            </c:strRef>
          </c:tx>
          <c:spPr>
            <a:solidFill>
              <a:schemeClr val="accent1"/>
            </a:solidFill>
            <a:ln>
              <a:noFill/>
            </a:ln>
          </c:spPr>
          <c:invertIfNegative val="0"/>
          <c:dLbls>
            <c:dLbl>
              <c:idx val="0"/>
              <c:layout>
                <c:manualLayout>
                  <c:x val="-3.0665458937197505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83-48F8-BAA4-39E6415C04E3}"/>
                </c:ext>
              </c:extLst>
            </c:dLbl>
            <c:dLbl>
              <c:idx val="1"/>
              <c:layout>
                <c:manualLayout>
                  <c:x val="7.66980676328496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D3-4998-86F3-0DABBEE2BCD3}"/>
                </c:ext>
              </c:extLst>
            </c:dLbl>
            <c:dLbl>
              <c:idx val="2"/>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D3-4998-86F3-0DABBEE2BCD3}"/>
                </c:ext>
              </c:extLst>
            </c:dLbl>
            <c:dLbl>
              <c:idx val="3"/>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D3-4998-86F3-0DABBEE2BCD3}"/>
                </c:ext>
              </c:extLst>
            </c:dLbl>
            <c:dLbl>
              <c:idx val="4"/>
              <c:layout>
                <c:manualLayout>
                  <c:x val="-4.241908212560386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83-48F8-BAA4-39E6415C04E3}"/>
                </c:ext>
              </c:extLst>
            </c:dLbl>
            <c:dLbl>
              <c:idx val="5"/>
              <c:layout>
                <c:manualLayout>
                  <c:x val="-3.42367149758454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83-48F8-BAA4-39E6415C04E3}"/>
                </c:ext>
              </c:extLst>
            </c:dLbl>
            <c:dLbl>
              <c:idx val="6"/>
              <c:layout>
                <c:manualLayout>
                  <c:x val="-3.54384057971025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83-48F8-BAA4-39E6415C04E3}"/>
                </c:ext>
              </c:extLst>
            </c:dLbl>
            <c:dLbl>
              <c:idx val="7"/>
              <c:layout>
                <c:manualLayout>
                  <c:x val="-3.2599033816425121E-3"/>
                  <c:y val="-1.00777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83-48F8-BAA4-39E6415C04E3}"/>
                </c:ext>
              </c:extLst>
            </c:dLbl>
            <c:dLbl>
              <c:idx val="8"/>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D3-4998-86F3-0DABBEE2BCD3}"/>
                </c:ext>
              </c:extLst>
            </c:dLbl>
            <c:dLbl>
              <c:idx val="9"/>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D3-4998-86F3-0DABBEE2BCD3}"/>
                </c:ext>
              </c:extLst>
            </c:dLbl>
            <c:dLbl>
              <c:idx val="10"/>
              <c:layout>
                <c:manualLayout>
                  <c:x val="-4.34033816425115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83-48F8-BAA4-39E6415C04E3}"/>
                </c:ext>
              </c:extLst>
            </c:dLbl>
            <c:dLbl>
              <c:idx val="11"/>
              <c:layout>
                <c:manualLayout>
                  <c:x val="-3.16666666666666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83-48F8-BAA4-39E6415C04E3}"/>
                </c:ext>
              </c:extLst>
            </c:dLbl>
            <c:dLbl>
              <c:idx val="12"/>
              <c:layout>
                <c:manualLayout>
                  <c:x val="-4.1394927536231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83-48F8-BAA4-39E6415C04E3}"/>
                </c:ext>
              </c:extLst>
            </c:dLbl>
            <c:dLbl>
              <c:idx val="13"/>
              <c:layout>
                <c:manualLayout>
                  <c:x val="-2.464975845410571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83-48F8-BAA4-39E6415C04E3}"/>
                </c:ext>
              </c:extLst>
            </c:dLbl>
            <c:dLbl>
              <c:idx val="14"/>
              <c:layout>
                <c:manualLayout>
                  <c:x val="-2.81014492753623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83-48F8-BAA4-39E6415C04E3}"/>
                </c:ext>
              </c:extLst>
            </c:dLbl>
            <c:dLbl>
              <c:idx val="15"/>
              <c:layout>
                <c:manualLayout>
                  <c:x val="-3.42089371980676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83-48F8-BAA4-39E6415C04E3}"/>
                </c:ext>
              </c:extLst>
            </c:dLbl>
            <c:dLbl>
              <c:idx val="16"/>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D3-4998-86F3-0DABBEE2BCD3}"/>
                </c:ext>
              </c:extLst>
            </c:dLbl>
            <c:dLbl>
              <c:idx val="17"/>
              <c:layout>
                <c:manualLayout>
                  <c:x val="-2.92995169082136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83-48F8-BAA4-39E6415C04E3}"/>
                </c:ext>
              </c:extLst>
            </c:dLbl>
            <c:dLbl>
              <c:idx val="18"/>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7D3-4998-86F3-0DABBEE2BCD3}"/>
                </c:ext>
              </c:extLst>
            </c:dLbl>
            <c:dLbl>
              <c:idx val="19"/>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7D3-4998-86F3-0DABBEE2BCD3}"/>
                </c:ext>
              </c:extLst>
            </c:dLbl>
            <c:dLbl>
              <c:idx val="20"/>
              <c:layout>
                <c:manualLayout>
                  <c:x val="6.136111111111111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7D3-4998-86F3-0DABBEE2BCD3}"/>
                </c:ext>
              </c:extLst>
            </c:dLbl>
            <c:dLbl>
              <c:idx val="21"/>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7D3-4998-86F3-0DABBEE2BCD3}"/>
                </c:ext>
              </c:extLst>
            </c:dLbl>
            <c:dLbl>
              <c:idx val="22"/>
              <c:layout>
                <c:manualLayout>
                  <c:x val="-4.36171497584541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F83-48F8-BAA4-39E6415C04E3}"/>
                </c:ext>
              </c:extLst>
            </c:dLbl>
            <c:dLbl>
              <c:idx val="23"/>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7D3-4998-86F3-0DABBEE2BCD3}"/>
                </c:ext>
              </c:extLst>
            </c:dLbl>
            <c:dLbl>
              <c:idx val="24"/>
              <c:layout>
                <c:manualLayout>
                  <c:x val="-3.230555555555555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F83-48F8-BAA4-39E6415C04E3}"/>
                </c:ext>
              </c:extLst>
            </c:dLbl>
            <c:dLbl>
              <c:idx val="25"/>
              <c:layout>
                <c:manualLayout>
                  <c:x val="-4.7643719806763282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F83-48F8-BAA4-39E6415C04E3}"/>
                </c:ext>
              </c:extLst>
            </c:dLbl>
            <c:dLbl>
              <c:idx val="26"/>
              <c:layout>
                <c:manualLayout>
                  <c:x val="-4.7643719806763282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F83-48F8-BAA4-39E6415C04E3}"/>
                </c:ext>
              </c:extLst>
            </c:dLbl>
            <c:dLbl>
              <c:idx val="27"/>
              <c:layout>
                <c:manualLayout>
                  <c:x val="-2.794927536231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F83-48F8-BAA4-39E6415C04E3}"/>
                </c:ext>
              </c:extLst>
            </c:dLbl>
            <c:dLbl>
              <c:idx val="28"/>
              <c:layout>
                <c:manualLayout>
                  <c:x val="-3.62814009661835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F83-48F8-BAA4-39E6415C04E3}"/>
                </c:ext>
              </c:extLst>
            </c:dLbl>
            <c:dLbl>
              <c:idx val="29"/>
              <c:layout>
                <c:manualLayout>
                  <c:x val="-3.067028985507246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7D3-4998-86F3-0DABBEE2BCD3}"/>
                </c:ext>
              </c:extLst>
            </c:dLbl>
            <c:dLbl>
              <c:idx val="30"/>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7D3-4998-86F3-0DABBEE2BCD3}"/>
                </c:ext>
              </c:extLst>
            </c:dLbl>
            <c:dLbl>
              <c:idx val="31"/>
              <c:layout>
                <c:manualLayout>
                  <c:x val="-3.7626811594204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F83-48F8-BAA4-39E6415C04E3}"/>
                </c:ext>
              </c:extLst>
            </c:dLbl>
            <c:dLbl>
              <c:idx val="32"/>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7D3-4998-86F3-0DABBEE2BCD3}"/>
                </c:ext>
              </c:extLst>
            </c:dLbl>
            <c:dLbl>
              <c:idx val="33"/>
              <c:layout>
                <c:manualLayout>
                  <c:x val="-2.70809178743961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F83-48F8-BAA4-39E6415C04E3}"/>
                </c:ext>
              </c:extLst>
            </c:dLbl>
            <c:dLbl>
              <c:idx val="34"/>
              <c:layout>
                <c:manualLayout>
                  <c:x val="-3.271376811594146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F83-48F8-BAA4-39E6415C04E3}"/>
                </c:ext>
              </c:extLst>
            </c:dLbl>
            <c:dLbl>
              <c:idx val="35"/>
              <c:layout>
                <c:manualLayout>
                  <c:x val="-3.03502415458937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F83-48F8-BAA4-39E6415C04E3}"/>
                </c:ext>
              </c:extLst>
            </c:dLbl>
            <c:dLbl>
              <c:idx val="36"/>
              <c:layout>
                <c:manualLayout>
                  <c:x val="-3.03502415458937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F83-48F8-BAA4-39E6415C04E3}"/>
                </c:ext>
              </c:extLst>
            </c:dLbl>
            <c:dLbl>
              <c:idx val="37"/>
              <c:layout>
                <c:manualLayout>
                  <c:x val="-3.0346618357487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F83-48F8-BAA4-39E6415C04E3}"/>
                </c:ext>
              </c:extLst>
            </c:dLbl>
            <c:dLbl>
              <c:idx val="38"/>
              <c:layout>
                <c:manualLayout>
                  <c:x val="-3.40615942028985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F83-48F8-BAA4-39E6415C04E3}"/>
                </c:ext>
              </c:extLst>
            </c:dLbl>
            <c:dLbl>
              <c:idx val="3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7D3-4998-86F3-0DABBEE2BCD3}"/>
                </c:ext>
              </c:extLst>
            </c:dLbl>
            <c:dLbl>
              <c:idx val="4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7D3-4998-86F3-0DABBEE2BCD3}"/>
                </c:ext>
              </c:extLst>
            </c:dLbl>
            <c:dLbl>
              <c:idx val="4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7D3-4998-86F3-0DABBEE2BCD3}"/>
                </c:ext>
              </c:extLst>
            </c:dLbl>
            <c:dLbl>
              <c:idx val="42"/>
              <c:layout>
                <c:manualLayout>
                  <c:x val="-3.62801932367149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F83-48F8-BAA4-39E6415C04E3}"/>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F83-48F8-BAA4-39E6415C04E3}"/>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F83-48F8-BAA4-39E6415C04E3}"/>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市区町村別_医療機関受診状況!$EQ$7:$EQ$49</c:f>
              <c:numCache>
                <c:formatCode>General</c:formatCode>
                <c:ptCount val="43"/>
                <c:pt idx="0">
                  <c:v>-0.6</c:v>
                </c:pt>
                <c:pt idx="1">
                  <c:v>-0.1</c:v>
                </c:pt>
                <c:pt idx="2">
                  <c:v>0</c:v>
                </c:pt>
                <c:pt idx="3">
                  <c:v>-0.90000000000000013</c:v>
                </c:pt>
                <c:pt idx="4">
                  <c:v>4.2</c:v>
                </c:pt>
                <c:pt idx="5">
                  <c:v>-2.1999999999999997</c:v>
                </c:pt>
                <c:pt idx="6">
                  <c:v>0</c:v>
                </c:pt>
                <c:pt idx="7">
                  <c:v>-0.90000000000000013</c:v>
                </c:pt>
                <c:pt idx="8">
                  <c:v>0</c:v>
                </c:pt>
                <c:pt idx="9">
                  <c:v>-5</c:v>
                </c:pt>
                <c:pt idx="10">
                  <c:v>-0.8</c:v>
                </c:pt>
                <c:pt idx="11">
                  <c:v>0</c:v>
                </c:pt>
                <c:pt idx="12">
                  <c:v>-1.4000000000000001</c:v>
                </c:pt>
                <c:pt idx="13">
                  <c:v>-8.3000000000000007</c:v>
                </c:pt>
                <c:pt idx="14">
                  <c:v>1.3</c:v>
                </c:pt>
                <c:pt idx="15">
                  <c:v>2.1999999999999997</c:v>
                </c:pt>
                <c:pt idx="16">
                  <c:v>-4.1000000000000005</c:v>
                </c:pt>
                <c:pt idx="17">
                  <c:v>0</c:v>
                </c:pt>
                <c:pt idx="18">
                  <c:v>-1.4000000000000006</c:v>
                </c:pt>
                <c:pt idx="19">
                  <c:v>3.3000000000000003</c:v>
                </c:pt>
                <c:pt idx="20">
                  <c:v>-0.2</c:v>
                </c:pt>
                <c:pt idx="21">
                  <c:v>0</c:v>
                </c:pt>
                <c:pt idx="22">
                  <c:v>0</c:v>
                </c:pt>
                <c:pt idx="23">
                  <c:v>0</c:v>
                </c:pt>
                <c:pt idx="24">
                  <c:v>0</c:v>
                </c:pt>
                <c:pt idx="25">
                  <c:v>10.5</c:v>
                </c:pt>
                <c:pt idx="26">
                  <c:v>0</c:v>
                </c:pt>
                <c:pt idx="27">
                  <c:v>-1.6</c:v>
                </c:pt>
                <c:pt idx="28">
                  <c:v>0</c:v>
                </c:pt>
                <c:pt idx="29">
                  <c:v>-9.1</c:v>
                </c:pt>
                <c:pt idx="30">
                  <c:v>-2.9000000000000004</c:v>
                </c:pt>
                <c:pt idx="31">
                  <c:v>0</c:v>
                </c:pt>
                <c:pt idx="32">
                  <c:v>0</c:v>
                </c:pt>
                <c:pt idx="33">
                  <c:v>0</c:v>
                </c:pt>
                <c:pt idx="34">
                  <c:v>-9.1</c:v>
                </c:pt>
                <c:pt idx="35">
                  <c:v>0</c:v>
                </c:pt>
                <c:pt idx="36">
                  <c:v>0</c:v>
                </c:pt>
                <c:pt idx="37">
                  <c:v>-7.7</c:v>
                </c:pt>
                <c:pt idx="38">
                  <c:v>0</c:v>
                </c:pt>
                <c:pt idx="39">
                  <c:v>0</c:v>
                </c:pt>
                <c:pt idx="40">
                  <c:v>0</c:v>
                </c:pt>
                <c:pt idx="41">
                  <c:v>0</c:v>
                </c:pt>
                <c:pt idx="42">
                  <c:v>0</c:v>
                </c:pt>
              </c:numCache>
            </c:numRef>
          </c:val>
          <c:extLst>
            <c:ext xmlns:c16="http://schemas.microsoft.com/office/drawing/2014/chart" uri="{C3380CC4-5D6E-409C-BE32-E72D297353CC}">
              <c16:uniqueId val="{0000001C-9F83-48F8-BAA4-39E6415C04E3}"/>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9F83-48F8-BAA4-39E6415C04E3}"/>
              </c:ext>
            </c:extLst>
          </c:dPt>
          <c:dLbls>
            <c:dLbl>
              <c:idx val="0"/>
              <c:layout>
                <c:manualLayout>
                  <c:x val="-0.17332125603864734"/>
                  <c:y val="-0.89605555555555561"/>
                </c:manualLayout>
              </c:layout>
              <c:tx>
                <c:rich>
                  <a:bodyPr/>
                  <a:lstStyle/>
                  <a:p>
                    <a:fld id="{2E67979C-B010-4EFE-BEB6-3B28A055C0B5}" type="SERIESNAME">
                      <a:rPr lang="ja-JP" altLang="en-US"/>
                      <a:pPr/>
                      <a:t>[系列名]</a:t>
                    </a:fld>
                    <a:r>
                      <a:rPr lang="ja-JP" altLang="en-US" baseline="0"/>
                      <a:t>
</a:t>
                    </a:r>
                    <a:fld id="{241FE0E2-50A3-4306-836E-2A2EA619F5E8}"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E-9F83-48F8-BAA4-39E6415C04E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市区町村別_医療機関受診状況!$GC$7:$GC$49</c:f>
              <c:numCache>
                <c:formatCode>General</c:formatCode>
                <c:ptCount val="43"/>
                <c:pt idx="0">
                  <c:v>-0.50000000000000011</c:v>
                </c:pt>
                <c:pt idx="1">
                  <c:v>-0.50000000000000011</c:v>
                </c:pt>
                <c:pt idx="2">
                  <c:v>-0.50000000000000011</c:v>
                </c:pt>
                <c:pt idx="3">
                  <c:v>-0.50000000000000011</c:v>
                </c:pt>
                <c:pt idx="4">
                  <c:v>-0.50000000000000011</c:v>
                </c:pt>
                <c:pt idx="5">
                  <c:v>-0.50000000000000011</c:v>
                </c:pt>
                <c:pt idx="6">
                  <c:v>-0.50000000000000011</c:v>
                </c:pt>
                <c:pt idx="7">
                  <c:v>-0.50000000000000011</c:v>
                </c:pt>
                <c:pt idx="8">
                  <c:v>-0.50000000000000011</c:v>
                </c:pt>
                <c:pt idx="9">
                  <c:v>-0.50000000000000011</c:v>
                </c:pt>
                <c:pt idx="10">
                  <c:v>-0.50000000000000011</c:v>
                </c:pt>
                <c:pt idx="11">
                  <c:v>-0.50000000000000011</c:v>
                </c:pt>
                <c:pt idx="12">
                  <c:v>-0.50000000000000011</c:v>
                </c:pt>
                <c:pt idx="13">
                  <c:v>-0.50000000000000011</c:v>
                </c:pt>
                <c:pt idx="14">
                  <c:v>-0.50000000000000011</c:v>
                </c:pt>
                <c:pt idx="15">
                  <c:v>-0.50000000000000011</c:v>
                </c:pt>
                <c:pt idx="16">
                  <c:v>-0.50000000000000011</c:v>
                </c:pt>
                <c:pt idx="17">
                  <c:v>-0.50000000000000011</c:v>
                </c:pt>
                <c:pt idx="18">
                  <c:v>-0.50000000000000011</c:v>
                </c:pt>
                <c:pt idx="19">
                  <c:v>-0.50000000000000011</c:v>
                </c:pt>
                <c:pt idx="20">
                  <c:v>-0.50000000000000011</c:v>
                </c:pt>
                <c:pt idx="21">
                  <c:v>-0.50000000000000011</c:v>
                </c:pt>
                <c:pt idx="22">
                  <c:v>-0.50000000000000011</c:v>
                </c:pt>
                <c:pt idx="23">
                  <c:v>-0.50000000000000011</c:v>
                </c:pt>
                <c:pt idx="24">
                  <c:v>-0.50000000000000011</c:v>
                </c:pt>
                <c:pt idx="25">
                  <c:v>-0.50000000000000011</c:v>
                </c:pt>
                <c:pt idx="26">
                  <c:v>-0.50000000000000011</c:v>
                </c:pt>
                <c:pt idx="27">
                  <c:v>-0.50000000000000011</c:v>
                </c:pt>
                <c:pt idx="28">
                  <c:v>-0.50000000000000011</c:v>
                </c:pt>
                <c:pt idx="29">
                  <c:v>-0.50000000000000011</c:v>
                </c:pt>
                <c:pt idx="30">
                  <c:v>-0.50000000000000011</c:v>
                </c:pt>
                <c:pt idx="31">
                  <c:v>-0.50000000000000011</c:v>
                </c:pt>
                <c:pt idx="32">
                  <c:v>-0.50000000000000011</c:v>
                </c:pt>
                <c:pt idx="33">
                  <c:v>-0.50000000000000011</c:v>
                </c:pt>
                <c:pt idx="34">
                  <c:v>-0.50000000000000011</c:v>
                </c:pt>
                <c:pt idx="35">
                  <c:v>-0.50000000000000011</c:v>
                </c:pt>
                <c:pt idx="36">
                  <c:v>-0.50000000000000011</c:v>
                </c:pt>
                <c:pt idx="37">
                  <c:v>-0.50000000000000011</c:v>
                </c:pt>
                <c:pt idx="38">
                  <c:v>-0.50000000000000011</c:v>
                </c:pt>
                <c:pt idx="39">
                  <c:v>-0.50000000000000011</c:v>
                </c:pt>
                <c:pt idx="40">
                  <c:v>-0.50000000000000011</c:v>
                </c:pt>
                <c:pt idx="41">
                  <c:v>-0.50000000000000011</c:v>
                </c:pt>
                <c:pt idx="42">
                  <c:v>-0.50000000000000011</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9F83-48F8-BAA4-39E6415C04E3}"/>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4724720233567"/>
          <c:y val="7.2786615342291999E-2"/>
          <c:w val="0.78781050724637691"/>
          <c:h val="0.92166103060674787"/>
        </c:manualLayout>
      </c:layout>
      <c:barChart>
        <c:barDir val="bar"/>
        <c:grouping val="stacked"/>
        <c:varyColors val="0"/>
        <c:ser>
          <c:idx val="0"/>
          <c:order val="0"/>
          <c:tx>
            <c:strRef>
              <c:f>市区町村別_医療機関受診状況!$ER$4</c:f>
              <c:strCache>
                <c:ptCount val="1"/>
                <c:pt idx="0">
                  <c:v>生活習慣病あり</c:v>
                </c:pt>
              </c:strCache>
            </c:strRef>
          </c:tx>
          <c:spPr>
            <a:solidFill>
              <a:srgbClr val="FFC000"/>
            </a:solidFill>
            <a:ln>
              <a:noFill/>
            </a:ln>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市区町村別_医療機関受診状況!$ER$7:$ER$50</c:f>
              <c:numCache>
                <c:formatCode>0.0%</c:formatCode>
                <c:ptCount val="44"/>
                <c:pt idx="0">
                  <c:v>0.83553781051483433</c:v>
                </c:pt>
                <c:pt idx="1">
                  <c:v>0.82273413077992641</c:v>
                </c:pt>
                <c:pt idx="2">
                  <c:v>0.84450940185855761</c:v>
                </c:pt>
                <c:pt idx="3">
                  <c:v>0.82259043983690461</c:v>
                </c:pt>
                <c:pt idx="4">
                  <c:v>0.79100281162136832</c:v>
                </c:pt>
                <c:pt idx="5">
                  <c:v>0.81740911731433641</c:v>
                </c:pt>
                <c:pt idx="6">
                  <c:v>0.8440485411825458</c:v>
                </c:pt>
                <c:pt idx="7">
                  <c:v>0.82320495924244641</c:v>
                </c:pt>
                <c:pt idx="8">
                  <c:v>0.82455791774289688</c:v>
                </c:pt>
                <c:pt idx="9">
                  <c:v>0.84907781127062787</c:v>
                </c:pt>
                <c:pt idx="10">
                  <c:v>0.8357072640187404</c:v>
                </c:pt>
                <c:pt idx="11">
                  <c:v>0.810491779893727</c:v>
                </c:pt>
                <c:pt idx="12">
                  <c:v>0.82911682029156042</c:v>
                </c:pt>
                <c:pt idx="13">
                  <c:v>0.86065788325626036</c:v>
                </c:pt>
                <c:pt idx="14">
                  <c:v>0.82075398966926216</c:v>
                </c:pt>
                <c:pt idx="15">
                  <c:v>0.81956845238095233</c:v>
                </c:pt>
                <c:pt idx="16">
                  <c:v>0.82252631578947366</c:v>
                </c:pt>
                <c:pt idx="17">
                  <c:v>0.83891238670694868</c:v>
                </c:pt>
                <c:pt idx="18">
                  <c:v>0.83080260303687636</c:v>
                </c:pt>
                <c:pt idx="19">
                  <c:v>0.80699115576680103</c:v>
                </c:pt>
                <c:pt idx="20">
                  <c:v>0.81228379809389339</c:v>
                </c:pt>
                <c:pt idx="21">
                  <c:v>0.84638161790832644</c:v>
                </c:pt>
                <c:pt idx="22">
                  <c:v>0.81766249807009417</c:v>
                </c:pt>
                <c:pt idx="23">
                  <c:v>0.82729961966474153</c:v>
                </c:pt>
                <c:pt idx="24">
                  <c:v>0.84316691880988404</c:v>
                </c:pt>
                <c:pt idx="25">
                  <c:v>0.84143369175627236</c:v>
                </c:pt>
                <c:pt idx="26">
                  <c:v>0.81513513513513514</c:v>
                </c:pt>
                <c:pt idx="27">
                  <c:v>0.83185313733496669</c:v>
                </c:pt>
                <c:pt idx="28">
                  <c:v>0.83186855177684371</c:v>
                </c:pt>
                <c:pt idx="29">
                  <c:v>0.82701637355973312</c:v>
                </c:pt>
                <c:pt idx="30">
                  <c:v>0.82478549141965674</c:v>
                </c:pt>
                <c:pt idx="31">
                  <c:v>0.82076322115384615</c:v>
                </c:pt>
                <c:pt idx="32">
                  <c:v>0.85318833415719231</c:v>
                </c:pt>
                <c:pt idx="33">
                  <c:v>0.81790881790881786</c:v>
                </c:pt>
                <c:pt idx="34">
                  <c:v>0.76239181746656182</c:v>
                </c:pt>
                <c:pt idx="35">
                  <c:v>0.79791154791154795</c:v>
                </c:pt>
                <c:pt idx="36">
                  <c:v>0.82825112107623322</c:v>
                </c:pt>
                <c:pt idx="37">
                  <c:v>0.82956009571139333</c:v>
                </c:pt>
                <c:pt idx="38">
                  <c:v>0.86990950226244346</c:v>
                </c:pt>
                <c:pt idx="39">
                  <c:v>0.83901135604542421</c:v>
                </c:pt>
                <c:pt idx="40">
                  <c:v>0.84157160963244615</c:v>
                </c:pt>
                <c:pt idx="41">
                  <c:v>0.82080078125</c:v>
                </c:pt>
                <c:pt idx="42">
                  <c:v>0.78472222222222221</c:v>
                </c:pt>
                <c:pt idx="43">
                  <c:v>0.82931072839859654</c:v>
                </c:pt>
              </c:numCache>
            </c:numRef>
          </c:val>
          <c:extLst>
            <c:ext xmlns:c16="http://schemas.microsoft.com/office/drawing/2014/chart" uri="{C3380CC4-5D6E-409C-BE32-E72D297353CC}">
              <c16:uniqueId val="{00000000-6791-40CF-B88D-3FADAE1F8EBD}"/>
            </c:ext>
          </c:extLst>
        </c:ser>
        <c:ser>
          <c:idx val="1"/>
          <c:order val="1"/>
          <c:tx>
            <c:strRef>
              <c:f>市区町村別_医療機関受診状況!$EU$4</c:f>
              <c:strCache>
                <c:ptCount val="1"/>
                <c:pt idx="0">
                  <c:v>生活習慣病なし</c:v>
                </c:pt>
              </c:strCache>
            </c:strRef>
          </c:tx>
          <c:spPr>
            <a:solidFill>
              <a:schemeClr val="accent1">
                <a:lumMod val="40000"/>
                <a:lumOff val="60000"/>
              </a:schemeClr>
            </a:solidFill>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市区町村別_医療機関受診状況!$EU$7:$EU$50</c:f>
              <c:numCache>
                <c:formatCode>0.0%</c:formatCode>
                <c:ptCount val="44"/>
                <c:pt idx="0">
                  <c:v>9.047389807000239E-2</c:v>
                </c:pt>
                <c:pt idx="1">
                  <c:v>0.10915420040036683</c:v>
                </c:pt>
                <c:pt idx="2">
                  <c:v>0.10056280267004059</c:v>
                </c:pt>
                <c:pt idx="3">
                  <c:v>0.11499089095167869</c:v>
                </c:pt>
                <c:pt idx="4">
                  <c:v>0.1296469853170884</c:v>
                </c:pt>
                <c:pt idx="5">
                  <c:v>0.11324792857798027</c:v>
                </c:pt>
                <c:pt idx="6">
                  <c:v>9.5791376194164779E-2</c:v>
                </c:pt>
                <c:pt idx="7">
                  <c:v>0.11543905891540984</c:v>
                </c:pt>
                <c:pt idx="8">
                  <c:v>0.1119610570236439</c:v>
                </c:pt>
                <c:pt idx="9">
                  <c:v>8.4963980994226751E-2</c:v>
                </c:pt>
                <c:pt idx="10">
                  <c:v>0.10238229696095047</c:v>
                </c:pt>
                <c:pt idx="11">
                  <c:v>0.12528083877179852</c:v>
                </c:pt>
                <c:pt idx="12">
                  <c:v>0.11126364646662745</c:v>
                </c:pt>
                <c:pt idx="13">
                  <c:v>8.6728906727161714E-2</c:v>
                </c:pt>
                <c:pt idx="14">
                  <c:v>0.11487163672808576</c:v>
                </c:pt>
                <c:pt idx="15">
                  <c:v>0.10483630952380962</c:v>
                </c:pt>
                <c:pt idx="16">
                  <c:v>0.12308771929824569</c:v>
                </c:pt>
                <c:pt idx="17">
                  <c:v>9.6555891238670699E-2</c:v>
                </c:pt>
                <c:pt idx="18">
                  <c:v>9.7252349963846685E-2</c:v>
                </c:pt>
                <c:pt idx="19">
                  <c:v>0.11978821972203835</c:v>
                </c:pt>
                <c:pt idx="20">
                  <c:v>0.12340275326508998</c:v>
                </c:pt>
                <c:pt idx="21">
                  <c:v>9.7950965296695447E-2</c:v>
                </c:pt>
                <c:pt idx="22">
                  <c:v>0.10822911841902116</c:v>
                </c:pt>
                <c:pt idx="23">
                  <c:v>9.4872517255951583E-2</c:v>
                </c:pt>
                <c:pt idx="24">
                  <c:v>8.9762985375693383E-2</c:v>
                </c:pt>
                <c:pt idx="25">
                  <c:v>9.6917562724014417E-2</c:v>
                </c:pt>
                <c:pt idx="26">
                  <c:v>0.1064092664092664</c:v>
                </c:pt>
                <c:pt idx="27">
                  <c:v>0.10340955492037562</c:v>
                </c:pt>
                <c:pt idx="28">
                  <c:v>0.10610113361355245</c:v>
                </c:pt>
                <c:pt idx="29">
                  <c:v>0.10900545785324445</c:v>
                </c:pt>
                <c:pt idx="30">
                  <c:v>0.11329953198127929</c:v>
                </c:pt>
                <c:pt idx="31">
                  <c:v>0.11944110576923073</c:v>
                </c:pt>
                <c:pt idx="32">
                  <c:v>9.2560553633218023E-2</c:v>
                </c:pt>
                <c:pt idx="33">
                  <c:v>0.11766311766311766</c:v>
                </c:pt>
                <c:pt idx="34">
                  <c:v>0.15342250196695506</c:v>
                </c:pt>
                <c:pt idx="35">
                  <c:v>0.13513513513513509</c:v>
                </c:pt>
                <c:pt idx="36">
                  <c:v>8.6995515695067249E-2</c:v>
                </c:pt>
                <c:pt idx="37">
                  <c:v>0.11319712865819986</c:v>
                </c:pt>
                <c:pt idx="38">
                  <c:v>7.5791855203619862E-2</c:v>
                </c:pt>
                <c:pt idx="39">
                  <c:v>0.10587842351369403</c:v>
                </c:pt>
                <c:pt idx="40">
                  <c:v>9.125475285171103E-2</c:v>
                </c:pt>
                <c:pt idx="41">
                  <c:v>0.10791015625</c:v>
                </c:pt>
                <c:pt idx="42">
                  <c:v>0.13541666666666663</c:v>
                </c:pt>
                <c:pt idx="43">
                  <c:v>0.10295028716740307</c:v>
                </c:pt>
              </c:numCache>
            </c:numRef>
          </c:val>
          <c:extLst>
            <c:ext xmlns:c16="http://schemas.microsoft.com/office/drawing/2014/chart" uri="{C3380CC4-5D6E-409C-BE32-E72D297353CC}">
              <c16:uniqueId val="{00000001-6791-40CF-B88D-3FADAE1F8EBD}"/>
            </c:ext>
          </c:extLst>
        </c:ser>
        <c:ser>
          <c:idx val="2"/>
          <c:order val="2"/>
          <c:tx>
            <c:strRef>
              <c:f>市区町村別_医療機関受診状況!$EX$4</c:f>
              <c:strCache>
                <c:ptCount val="1"/>
                <c:pt idx="0">
                  <c:v>医療機関未受診</c:v>
                </c:pt>
              </c:strCache>
            </c:strRef>
          </c:tx>
          <c:spPr>
            <a:solidFill>
              <a:srgbClr val="D9D9D9"/>
            </a:solidFill>
          </c:spPr>
          <c:invertIfNegative val="0"/>
          <c:cat>
            <c:strRef>
              <c:f>市区町村別_医療機関受診状況!$DP$7:$DP$50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市区町村別_医療機関受診状況!$EX$7:$EX$50</c:f>
              <c:numCache>
                <c:formatCode>0.0%</c:formatCode>
                <c:ptCount val="44"/>
                <c:pt idx="0">
                  <c:v>7.3988291415163276E-2</c:v>
                </c:pt>
                <c:pt idx="1">
                  <c:v>6.8111668819706761E-2</c:v>
                </c:pt>
                <c:pt idx="2">
                  <c:v>5.4927795471401808E-2</c:v>
                </c:pt>
                <c:pt idx="3">
                  <c:v>6.24186692114167E-2</c:v>
                </c:pt>
                <c:pt idx="4">
                  <c:v>7.9350203061543279E-2</c:v>
                </c:pt>
                <c:pt idx="5">
                  <c:v>6.9342954107683319E-2</c:v>
                </c:pt>
                <c:pt idx="6">
                  <c:v>6.0160082623289424E-2</c:v>
                </c:pt>
                <c:pt idx="7">
                  <c:v>6.1355981842143748E-2</c:v>
                </c:pt>
                <c:pt idx="8">
                  <c:v>6.3481025233459221E-2</c:v>
                </c:pt>
                <c:pt idx="9">
                  <c:v>6.595820773514538E-2</c:v>
                </c:pt>
                <c:pt idx="10">
                  <c:v>6.1910439020309127E-2</c:v>
                </c:pt>
                <c:pt idx="11">
                  <c:v>6.4227381334474476E-2</c:v>
                </c:pt>
                <c:pt idx="12">
                  <c:v>5.9619533241812128E-2</c:v>
                </c:pt>
                <c:pt idx="13">
                  <c:v>5.2613210016577927E-2</c:v>
                </c:pt>
                <c:pt idx="14">
                  <c:v>6.437437360265208E-2</c:v>
                </c:pt>
                <c:pt idx="15">
                  <c:v>7.5595238095238049E-2</c:v>
                </c:pt>
                <c:pt idx="16">
                  <c:v>5.4385964912280649E-2</c:v>
                </c:pt>
                <c:pt idx="17">
                  <c:v>6.4531722054380625E-2</c:v>
                </c:pt>
                <c:pt idx="18">
                  <c:v>7.1945046999276951E-2</c:v>
                </c:pt>
                <c:pt idx="19">
                  <c:v>7.3220624511160626E-2</c:v>
                </c:pt>
                <c:pt idx="20">
                  <c:v>6.4313448641016624E-2</c:v>
                </c:pt>
                <c:pt idx="21">
                  <c:v>5.5667416794978108E-2</c:v>
                </c:pt>
                <c:pt idx="22">
                  <c:v>7.4108383510884668E-2</c:v>
                </c:pt>
                <c:pt idx="23">
                  <c:v>7.7827863079306892E-2</c:v>
                </c:pt>
                <c:pt idx="24">
                  <c:v>6.7070095814422581E-2</c:v>
                </c:pt>
                <c:pt idx="25">
                  <c:v>6.1648745519713222E-2</c:v>
                </c:pt>
                <c:pt idx="26">
                  <c:v>7.8455598455598463E-2</c:v>
                </c:pt>
                <c:pt idx="27">
                  <c:v>6.4737307744657691E-2</c:v>
                </c:pt>
                <c:pt idx="28">
                  <c:v>6.2030314609603843E-2</c:v>
                </c:pt>
                <c:pt idx="29">
                  <c:v>6.3978168587022433E-2</c:v>
                </c:pt>
                <c:pt idx="30">
                  <c:v>6.1914976599063976E-2</c:v>
                </c:pt>
                <c:pt idx="31">
                  <c:v>5.9795673076923128E-2</c:v>
                </c:pt>
                <c:pt idx="32">
                  <c:v>5.4251112209589669E-2</c:v>
                </c:pt>
                <c:pt idx="33">
                  <c:v>6.442806442806448E-2</c:v>
                </c:pt>
                <c:pt idx="34">
                  <c:v>8.4185680566483123E-2</c:v>
                </c:pt>
                <c:pt idx="35">
                  <c:v>6.6953316953316966E-2</c:v>
                </c:pt>
                <c:pt idx="36">
                  <c:v>8.475336322869953E-2</c:v>
                </c:pt>
                <c:pt idx="37">
                  <c:v>5.7242775630406806E-2</c:v>
                </c:pt>
                <c:pt idx="38">
                  <c:v>5.4298642533936681E-2</c:v>
                </c:pt>
                <c:pt idx="39">
                  <c:v>5.5110220440881763E-2</c:v>
                </c:pt>
                <c:pt idx="40">
                  <c:v>6.7173637515842821E-2</c:v>
                </c:pt>
                <c:pt idx="41">
                  <c:v>7.12890625E-2</c:v>
                </c:pt>
                <c:pt idx="42">
                  <c:v>7.986111111111116E-2</c:v>
                </c:pt>
                <c:pt idx="43">
                  <c:v>6.7738984434000393E-2</c:v>
                </c:pt>
              </c:numCache>
            </c:numRef>
          </c:val>
          <c:extLst>
            <c:ext xmlns:c16="http://schemas.microsoft.com/office/drawing/2014/chart" uri="{C3380CC4-5D6E-409C-BE32-E72D297353CC}">
              <c16:uniqueId val="{00000000-471A-4CCF-99EC-F38E341F30AF}"/>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0114828042328042"/>
          <c:y val="7.9787326388888885E-3"/>
          <c:w val="0.67027777777777775"/>
          <c:h val="3.825434027777778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市区町村別_医療機関受診状況!$ET$6</c:f>
              <c:strCache>
                <c:ptCount val="1"/>
                <c:pt idx="0">
                  <c:v>前年度との差分(生活習慣病あり)</c:v>
                </c:pt>
              </c:strCache>
            </c:strRef>
          </c:tx>
          <c:spPr>
            <a:solidFill>
              <a:schemeClr val="accent1"/>
            </a:solidFill>
            <a:ln>
              <a:noFill/>
            </a:ln>
          </c:spPr>
          <c:invertIfNegative val="0"/>
          <c:dLbls>
            <c:dLbl>
              <c:idx val="0"/>
              <c:layout>
                <c:manualLayout>
                  <c:x val="-3.0676328502416022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28-4E0C-BA11-B6EE20B41BF8}"/>
                </c:ext>
              </c:extLst>
            </c:dLbl>
            <c:dLbl>
              <c:idx val="1"/>
              <c:layout>
                <c:manualLayout>
                  <c:x val="-1.53381642512077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93-46A0-8574-9D0B150A56BF}"/>
                </c:ext>
              </c:extLst>
            </c:dLbl>
            <c:dLbl>
              <c:idx val="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93-46A0-8574-9D0B150A56BF}"/>
                </c:ext>
              </c:extLst>
            </c:dLbl>
            <c:dLbl>
              <c:idx val="3"/>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93-46A0-8574-9D0B150A56BF}"/>
                </c:ext>
              </c:extLst>
            </c:dLbl>
            <c:dLbl>
              <c:idx val="4"/>
              <c:layout>
                <c:manualLayout>
                  <c:x val="-2.708091787439557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28-4E0C-BA11-B6EE20B41BF8}"/>
                </c:ext>
              </c:extLst>
            </c:dLbl>
            <c:dLbl>
              <c:idx val="5"/>
              <c:layout>
                <c:manualLayout>
                  <c:x val="-1.890217391304460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28-4E0C-BA11-B6EE20B41BF8}"/>
                </c:ext>
              </c:extLst>
            </c:dLbl>
            <c:dLbl>
              <c:idx val="6"/>
              <c:layout>
                <c:manualLayout>
                  <c:x val="-2.010024154589372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28-4E0C-BA11-B6EE20B41BF8}"/>
                </c:ext>
              </c:extLst>
            </c:dLbl>
            <c:dLbl>
              <c:idx val="7"/>
              <c:layout>
                <c:manualLayout>
                  <c:x val="-4.7938405797101451E-3"/>
                  <c:y val="-1.00777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28-4E0C-BA11-B6EE20B41BF8}"/>
                </c:ext>
              </c:extLst>
            </c:dLbl>
            <c:dLbl>
              <c:idx val="8"/>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93-46A0-8574-9D0B150A56BF}"/>
                </c:ext>
              </c:extLst>
            </c:dLbl>
            <c:dLbl>
              <c:idx val="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93-46A0-8574-9D0B150A56BF}"/>
                </c:ext>
              </c:extLst>
            </c:dLbl>
            <c:dLbl>
              <c:idx val="10"/>
              <c:layout>
                <c:manualLayout>
                  <c:x val="-4.3407004830919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28-4E0C-BA11-B6EE20B41BF8}"/>
                </c:ext>
              </c:extLst>
            </c:dLbl>
            <c:dLbl>
              <c:idx val="11"/>
              <c:layout>
                <c:manualLayout>
                  <c:x val="-3.1666666666667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28-4E0C-BA11-B6EE20B41BF8}"/>
                </c:ext>
              </c:extLst>
            </c:dLbl>
            <c:dLbl>
              <c:idx val="12"/>
              <c:layout>
                <c:manualLayout>
                  <c:x val="-4.13900966183574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28-4E0C-BA11-B6EE20B41BF8}"/>
                </c:ext>
              </c:extLst>
            </c:dLbl>
            <c:dLbl>
              <c:idx val="13"/>
              <c:layout>
                <c:manualLayout>
                  <c:x val="-3.99818840579715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28-4E0C-BA11-B6EE20B41BF8}"/>
                </c:ext>
              </c:extLst>
            </c:dLbl>
            <c:dLbl>
              <c:idx val="14"/>
              <c:layout>
                <c:manualLayout>
                  <c:x val="-4.3432367149757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28-4E0C-BA11-B6EE20B41BF8}"/>
                </c:ext>
              </c:extLst>
            </c:dLbl>
            <c:dLbl>
              <c:idx val="15"/>
              <c:layout>
                <c:manualLayout>
                  <c:x val="-3.42089371980687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28-4E0C-BA11-B6EE20B41BF8}"/>
                </c:ext>
              </c:extLst>
            </c:dLbl>
            <c:dLbl>
              <c:idx val="16"/>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93-46A0-8574-9D0B150A56BF}"/>
                </c:ext>
              </c:extLst>
            </c:dLbl>
            <c:dLbl>
              <c:idx val="17"/>
              <c:layout>
                <c:manualLayout>
                  <c:x val="-4.46304347826086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28-4E0C-BA11-B6EE20B41BF8}"/>
                </c:ext>
              </c:extLst>
            </c:dLbl>
            <c:dLbl>
              <c:idx val="18"/>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93-46A0-8574-9D0B150A56BF}"/>
                </c:ext>
              </c:extLst>
            </c:dLbl>
            <c:dLbl>
              <c:idx val="19"/>
              <c:layout>
                <c:manualLayout>
                  <c:x val="-1.53381642512077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93-46A0-8574-9D0B150A56BF}"/>
                </c:ext>
              </c:extLst>
            </c:dLbl>
            <c:dLbl>
              <c:idx val="20"/>
              <c:layout>
                <c:manualLayout>
                  <c:x val="-1.53381642512077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93-46A0-8574-9D0B150A56BF}"/>
                </c:ext>
              </c:extLst>
            </c:dLbl>
            <c:dLbl>
              <c:idx val="21"/>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593-46A0-8574-9D0B150A56BF}"/>
                </c:ext>
              </c:extLst>
            </c:dLbl>
            <c:dLbl>
              <c:idx val="22"/>
              <c:layout>
                <c:manualLayout>
                  <c:x val="-2.82789855072463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28-4E0C-BA11-B6EE20B41BF8}"/>
                </c:ext>
              </c:extLst>
            </c:dLbl>
            <c:dLbl>
              <c:idx val="23"/>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93-46A0-8574-9D0B150A56BF}"/>
                </c:ext>
              </c:extLst>
            </c:dLbl>
            <c:dLbl>
              <c:idx val="24"/>
              <c:layout>
                <c:manualLayout>
                  <c:x val="-1.69673913043478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28-4E0C-BA11-B6EE20B41BF8}"/>
                </c:ext>
              </c:extLst>
            </c:dLbl>
            <c:dLbl>
              <c:idx val="25"/>
              <c:layout>
                <c:manualLayout>
                  <c:x val="-3.2305555555554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28-4E0C-BA11-B6EE20B41BF8}"/>
                </c:ext>
              </c:extLst>
            </c:dLbl>
            <c:dLbl>
              <c:idx val="26"/>
              <c:layout>
                <c:manualLayout>
                  <c:x val="-4.76171497584541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A28-4E0C-BA11-B6EE20B41BF8}"/>
                </c:ext>
              </c:extLst>
            </c:dLbl>
            <c:dLbl>
              <c:idx val="27"/>
              <c:layout>
                <c:manualLayout>
                  <c:x val="-2.79528985507246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A28-4E0C-BA11-B6EE20B41BF8}"/>
                </c:ext>
              </c:extLst>
            </c:dLbl>
            <c:dLbl>
              <c:idx val="28"/>
              <c:layout>
                <c:manualLayout>
                  <c:x val="-3.62753623188405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A28-4E0C-BA11-B6EE20B41BF8}"/>
                </c:ext>
              </c:extLst>
            </c:dLbl>
            <c:dLbl>
              <c:idx val="29"/>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593-46A0-8574-9D0B150A56BF}"/>
                </c:ext>
              </c:extLst>
            </c:dLbl>
            <c:dLbl>
              <c:idx val="30"/>
              <c:layout>
                <c:manualLayout>
                  <c:x val="-4.600724637681159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593-46A0-8574-9D0B150A56BF}"/>
                </c:ext>
              </c:extLst>
            </c:dLbl>
            <c:dLbl>
              <c:idx val="31"/>
              <c:layout>
                <c:manualLayout>
                  <c:x val="-3.762681159420289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A28-4E0C-BA11-B6EE20B41BF8}"/>
                </c:ext>
              </c:extLst>
            </c:dLbl>
            <c:dLbl>
              <c:idx val="3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593-46A0-8574-9D0B150A56BF}"/>
                </c:ext>
              </c:extLst>
            </c:dLbl>
            <c:dLbl>
              <c:idx val="33"/>
              <c:layout>
                <c:manualLayout>
                  <c:x val="-2.70688405797101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A28-4E0C-BA11-B6EE20B41BF8}"/>
                </c:ext>
              </c:extLst>
            </c:dLbl>
            <c:dLbl>
              <c:idx val="34"/>
              <c:layout>
                <c:manualLayout>
                  <c:x val="-4.80543478260869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A28-4E0C-BA11-B6EE20B41BF8}"/>
                </c:ext>
              </c:extLst>
            </c:dLbl>
            <c:dLbl>
              <c:idx val="35"/>
              <c:layout>
                <c:manualLayout>
                  <c:x val="-3.03466183574879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A28-4E0C-BA11-B6EE20B41BF8}"/>
                </c:ext>
              </c:extLst>
            </c:dLbl>
            <c:dLbl>
              <c:idx val="36"/>
              <c:layout>
                <c:manualLayout>
                  <c:x val="-4.56835748792270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A28-4E0C-BA11-B6EE20B41BF8}"/>
                </c:ext>
              </c:extLst>
            </c:dLbl>
            <c:dLbl>
              <c:idx val="37"/>
              <c:layout>
                <c:manualLayout>
                  <c:x val="-3.0346618357487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A28-4E0C-BA11-B6EE20B41BF8}"/>
                </c:ext>
              </c:extLst>
            </c:dLbl>
            <c:dLbl>
              <c:idx val="38"/>
              <c:layout>
                <c:manualLayout>
                  <c:x val="-1.872342995169082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A28-4E0C-BA11-B6EE20B41BF8}"/>
                </c:ext>
              </c:extLst>
            </c:dLbl>
            <c:dLbl>
              <c:idx val="39"/>
              <c:layout>
                <c:manualLayout>
                  <c:x val="-4.60072463768110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593-46A0-8574-9D0B150A56BF}"/>
                </c:ext>
              </c:extLst>
            </c:dLbl>
            <c:dLbl>
              <c:idx val="40"/>
              <c:layout>
                <c:manualLayout>
                  <c:x val="-3.067028985507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593-46A0-8574-9D0B150A56BF}"/>
                </c:ext>
              </c:extLst>
            </c:dLbl>
            <c:dLbl>
              <c:idx val="4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593-46A0-8574-9D0B150A56BF}"/>
                </c:ext>
              </c:extLst>
            </c:dLbl>
            <c:dLbl>
              <c:idx val="42"/>
              <c:layout>
                <c:manualLayout>
                  <c:x val="-3.62741545893714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A28-4E0C-BA11-B6EE20B41BF8}"/>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A28-4E0C-BA11-B6EE20B41BF8}"/>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A28-4E0C-BA11-B6EE20B41BF8}"/>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市区町村別_医療機関受診状況!$ET$7:$ET$49</c:f>
              <c:numCache>
                <c:formatCode>General</c:formatCode>
                <c:ptCount val="43"/>
                <c:pt idx="0">
                  <c:v>0</c:v>
                </c:pt>
                <c:pt idx="1">
                  <c:v>0.10000000000000009</c:v>
                </c:pt>
                <c:pt idx="2">
                  <c:v>0.20000000000000018</c:v>
                </c:pt>
                <c:pt idx="3">
                  <c:v>0.80000000000000071</c:v>
                </c:pt>
                <c:pt idx="4">
                  <c:v>0</c:v>
                </c:pt>
                <c:pt idx="5">
                  <c:v>0.10000000000000009</c:v>
                </c:pt>
                <c:pt idx="6">
                  <c:v>0.10000000000000009</c:v>
                </c:pt>
                <c:pt idx="7">
                  <c:v>0.50000000000000044</c:v>
                </c:pt>
                <c:pt idx="8">
                  <c:v>0.70000000000000062</c:v>
                </c:pt>
                <c:pt idx="9">
                  <c:v>0.20000000000000018</c:v>
                </c:pt>
                <c:pt idx="10">
                  <c:v>0.60000000000000053</c:v>
                </c:pt>
                <c:pt idx="11">
                  <c:v>0</c:v>
                </c:pt>
                <c:pt idx="12">
                  <c:v>-0.10000000000000009</c:v>
                </c:pt>
                <c:pt idx="13">
                  <c:v>-0.10000000000000009</c:v>
                </c:pt>
                <c:pt idx="14">
                  <c:v>-0.40000000000000036</c:v>
                </c:pt>
                <c:pt idx="15">
                  <c:v>0.50000000000000044</c:v>
                </c:pt>
                <c:pt idx="16">
                  <c:v>0.70000000000000062</c:v>
                </c:pt>
                <c:pt idx="17">
                  <c:v>-0.70000000000000062</c:v>
                </c:pt>
                <c:pt idx="18">
                  <c:v>0.9000000000000008</c:v>
                </c:pt>
                <c:pt idx="19">
                  <c:v>0.10000000000000009</c:v>
                </c:pt>
                <c:pt idx="20">
                  <c:v>0.10000000000000009</c:v>
                </c:pt>
                <c:pt idx="21">
                  <c:v>0.50000000000000044</c:v>
                </c:pt>
                <c:pt idx="22">
                  <c:v>0.50000000000000044</c:v>
                </c:pt>
                <c:pt idx="23">
                  <c:v>0.40000000000000036</c:v>
                </c:pt>
                <c:pt idx="24">
                  <c:v>0.10000000000000009</c:v>
                </c:pt>
                <c:pt idx="25">
                  <c:v>0</c:v>
                </c:pt>
                <c:pt idx="26">
                  <c:v>-0.10000000000000009</c:v>
                </c:pt>
                <c:pt idx="27">
                  <c:v>0.20000000000000018</c:v>
                </c:pt>
                <c:pt idx="28">
                  <c:v>-0.10000000000000009</c:v>
                </c:pt>
                <c:pt idx="29">
                  <c:v>0</c:v>
                </c:pt>
                <c:pt idx="30">
                  <c:v>-0.70000000000000062</c:v>
                </c:pt>
                <c:pt idx="31">
                  <c:v>0.50000000000000044</c:v>
                </c:pt>
                <c:pt idx="32">
                  <c:v>0.30000000000000027</c:v>
                </c:pt>
                <c:pt idx="33">
                  <c:v>-0.50000000000000044</c:v>
                </c:pt>
                <c:pt idx="34">
                  <c:v>0.70000000000000062</c:v>
                </c:pt>
                <c:pt idx="35">
                  <c:v>-0.20000000000000018</c:v>
                </c:pt>
                <c:pt idx="36">
                  <c:v>-0.10000000000000009</c:v>
                </c:pt>
                <c:pt idx="37">
                  <c:v>-0.30000000000000027</c:v>
                </c:pt>
                <c:pt idx="38">
                  <c:v>0.10000000000000009</c:v>
                </c:pt>
                <c:pt idx="39">
                  <c:v>-0.40000000000000036</c:v>
                </c:pt>
                <c:pt idx="40">
                  <c:v>-0.30000000000000027</c:v>
                </c:pt>
                <c:pt idx="41">
                  <c:v>0.60000000000000053</c:v>
                </c:pt>
                <c:pt idx="42">
                  <c:v>-0.10000000000000009</c:v>
                </c:pt>
              </c:numCache>
            </c:numRef>
          </c:val>
          <c:extLst>
            <c:ext xmlns:c16="http://schemas.microsoft.com/office/drawing/2014/chart" uri="{C3380CC4-5D6E-409C-BE32-E72D297353CC}">
              <c16:uniqueId val="{0000001C-FA28-4E0C-BA11-B6EE20B41BF8}"/>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FA28-4E0C-BA11-B6EE20B41BF8}"/>
              </c:ext>
            </c:extLst>
          </c:dPt>
          <c:dLbls>
            <c:dLbl>
              <c:idx val="0"/>
              <c:layout>
                <c:manualLayout>
                  <c:x val="3.3743961352657004E-2"/>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FA28-4E0C-BA11-B6EE20B41BF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市区町村別_医療機関受診状況!$GF$7:$GF$49</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FA28-4E0C-BA11-B6EE20B41BF8}"/>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市区町村別_医療機関受診状況!$EW$6</c:f>
              <c:strCache>
                <c:ptCount val="1"/>
                <c:pt idx="0">
                  <c:v>前年度との差分(生活習慣病なし)</c:v>
                </c:pt>
              </c:strCache>
            </c:strRef>
          </c:tx>
          <c:spPr>
            <a:solidFill>
              <a:schemeClr val="accent1"/>
            </a:solidFill>
            <a:ln>
              <a:noFill/>
            </a:ln>
          </c:spPr>
          <c:invertIfNegative val="0"/>
          <c:dLbls>
            <c:dLbl>
              <c:idx val="0"/>
              <c:layout>
                <c:manualLayout>
                  <c:x val="-3.0667874396135266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34-4D9A-B225-3A9E5737BE9F}"/>
                </c:ext>
              </c:extLst>
            </c:dLbl>
            <c:dLbl>
              <c:idx val="1"/>
              <c:layout>
                <c:manualLayout>
                  <c:x val="-1.53381642512077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9B-4F7D-9EA2-011615509FF4}"/>
                </c:ext>
              </c:extLst>
            </c:dLbl>
            <c:dLbl>
              <c:idx val="2"/>
              <c:layout>
                <c:manualLayout>
                  <c:x val="2.30091787439613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9B-4F7D-9EA2-011615509FF4}"/>
                </c:ext>
              </c:extLst>
            </c:dLbl>
            <c:dLbl>
              <c:idx val="3"/>
              <c:layout>
                <c:manualLayout>
                  <c:x val="-4.60120772946854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9B-4F7D-9EA2-011615509FF4}"/>
                </c:ext>
              </c:extLst>
            </c:dLbl>
            <c:dLbl>
              <c:idx val="4"/>
              <c:layout>
                <c:manualLayout>
                  <c:x val="-1.17415458937198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34-4D9A-B225-3A9E5737BE9F}"/>
                </c:ext>
              </c:extLst>
            </c:dLbl>
            <c:dLbl>
              <c:idx val="5"/>
              <c:layout>
                <c:manualLayout>
                  <c:x val="-3.42367149758442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34-4D9A-B225-3A9E5737BE9F}"/>
                </c:ext>
              </c:extLst>
            </c:dLbl>
            <c:dLbl>
              <c:idx val="6"/>
              <c:layout>
                <c:manualLayout>
                  <c:x val="-3.54347826086956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34-4D9A-B225-3A9E5737BE9F}"/>
                </c:ext>
              </c:extLst>
            </c:dLbl>
            <c:dLbl>
              <c:idx val="7"/>
              <c:layout>
                <c:manualLayout>
                  <c:x val="-3.2599033816425121E-3"/>
                  <c:y val="-1.00777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34-4D9A-B225-3A9E5737BE9F}"/>
                </c:ext>
              </c:extLst>
            </c:dLbl>
            <c:dLbl>
              <c:idx val="8"/>
              <c:layout>
                <c:manualLayout>
                  <c:x val="-4.60120772946854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9B-4F7D-9EA2-011615509FF4}"/>
                </c:ext>
              </c:extLst>
            </c:dLbl>
            <c:dLbl>
              <c:idx val="9"/>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9B-4F7D-9EA2-011615509FF4}"/>
                </c:ext>
              </c:extLst>
            </c:dLbl>
            <c:dLbl>
              <c:idx val="10"/>
              <c:layout>
                <c:manualLayout>
                  <c:x val="-4.34033816425120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34-4D9A-B225-3A9E5737BE9F}"/>
                </c:ext>
              </c:extLst>
            </c:dLbl>
            <c:dLbl>
              <c:idx val="11"/>
              <c:layout>
                <c:manualLayout>
                  <c:x val="-3.16666666666666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34-4D9A-B225-3A9E5737BE9F}"/>
                </c:ext>
              </c:extLst>
            </c:dLbl>
            <c:dLbl>
              <c:idx val="12"/>
              <c:layout>
                <c:manualLayout>
                  <c:x val="-4.1394927536231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34-4D9A-B225-3A9E5737BE9F}"/>
                </c:ext>
              </c:extLst>
            </c:dLbl>
            <c:dLbl>
              <c:idx val="13"/>
              <c:layout>
                <c:manualLayout>
                  <c:x val="-3.99915458937198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34-4D9A-B225-3A9E5737BE9F}"/>
                </c:ext>
              </c:extLst>
            </c:dLbl>
            <c:dLbl>
              <c:idx val="14"/>
              <c:layout>
                <c:manualLayout>
                  <c:x val="-4.34396135265711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34-4D9A-B225-3A9E5737BE9F}"/>
                </c:ext>
              </c:extLst>
            </c:dLbl>
            <c:dLbl>
              <c:idx val="15"/>
              <c:layout>
                <c:manualLayout>
                  <c:x val="-3.42041062801932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34-4D9A-B225-3A9E5737BE9F}"/>
                </c:ext>
              </c:extLst>
            </c:dLbl>
            <c:dLbl>
              <c:idx val="16"/>
              <c:layout>
                <c:manualLayout>
                  <c:x val="-3.0675120772947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9B-4F7D-9EA2-011615509FF4}"/>
                </c:ext>
              </c:extLst>
            </c:dLbl>
            <c:dLbl>
              <c:idx val="17"/>
              <c:layout>
                <c:manualLayout>
                  <c:x val="-2.92995169082136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34-4D9A-B225-3A9E5737BE9F}"/>
                </c:ext>
              </c:extLst>
            </c:dLbl>
            <c:dLbl>
              <c:idx val="18"/>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9B-4F7D-9EA2-011615509FF4}"/>
                </c:ext>
              </c:extLst>
            </c:dLbl>
            <c:dLbl>
              <c:idx val="19"/>
              <c:layout>
                <c:manualLayout>
                  <c:x val="2.3007608695652174E-2"/>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9B-4F7D-9EA2-011615509FF4}"/>
                </c:ext>
              </c:extLst>
            </c:dLbl>
            <c:dLbl>
              <c:idx val="20"/>
              <c:layout>
                <c:manualLayout>
                  <c:x val="2.30073671497584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9B-4F7D-9EA2-011615509FF4}"/>
                </c:ext>
              </c:extLst>
            </c:dLbl>
            <c:dLbl>
              <c:idx val="21"/>
              <c:layout>
                <c:manualLayout>
                  <c:x val="-4.60120772946854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29B-4F7D-9EA2-011615509FF4}"/>
                </c:ext>
              </c:extLst>
            </c:dLbl>
            <c:dLbl>
              <c:idx val="22"/>
              <c:layout>
                <c:manualLayout>
                  <c:x val="-1.29396135265700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34-4D9A-B225-3A9E5737BE9F}"/>
                </c:ext>
              </c:extLst>
            </c:dLbl>
            <c:dLbl>
              <c:idx val="23"/>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29B-4F7D-9EA2-011615509FF4}"/>
                </c:ext>
              </c:extLst>
            </c:dLbl>
            <c:dLbl>
              <c:idx val="24"/>
              <c:layout>
                <c:manualLayout>
                  <c:x val="-3.2303140096617234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A34-4D9A-B225-3A9E5737BE9F}"/>
                </c:ext>
              </c:extLst>
            </c:dLbl>
            <c:dLbl>
              <c:idx val="25"/>
              <c:layout>
                <c:manualLayout>
                  <c:x val="-4.7638888888888887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A34-4D9A-B225-3A9E5737BE9F}"/>
                </c:ext>
              </c:extLst>
            </c:dLbl>
            <c:dLbl>
              <c:idx val="26"/>
              <c:layout>
                <c:manualLayout>
                  <c:x val="-1.6962560386473431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A34-4D9A-B225-3A9E5737BE9F}"/>
                </c:ext>
              </c:extLst>
            </c:dLbl>
            <c:dLbl>
              <c:idx val="27"/>
              <c:layout>
                <c:manualLayout>
                  <c:x val="2.3280072463768228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A34-4D9A-B225-3A9E5737BE9F}"/>
                </c:ext>
              </c:extLst>
            </c:dLbl>
            <c:dLbl>
              <c:idx val="28"/>
              <c:layout>
                <c:manualLayout>
                  <c:x val="-3.6280193236713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A34-4D9A-B225-3A9E5737BE9F}"/>
                </c:ext>
              </c:extLst>
            </c:dLbl>
            <c:dLbl>
              <c:idx val="29"/>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29B-4F7D-9EA2-011615509FF4}"/>
                </c:ext>
              </c:extLst>
            </c:dLbl>
            <c:dLbl>
              <c:idx val="30"/>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29B-4F7D-9EA2-011615509FF4}"/>
                </c:ext>
              </c:extLst>
            </c:dLbl>
            <c:dLbl>
              <c:idx val="31"/>
              <c:layout>
                <c:manualLayout>
                  <c:x val="2.3846256038647342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A34-4D9A-B225-3A9E5737BE9F}"/>
                </c:ext>
              </c:extLst>
            </c:dLbl>
            <c:dLbl>
              <c:idx val="32"/>
              <c:layout>
                <c:manualLayout>
                  <c:x val="-3.06751207729468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29B-4F7D-9EA2-011615509FF4}"/>
                </c:ext>
              </c:extLst>
            </c:dLbl>
            <c:dLbl>
              <c:idx val="33"/>
              <c:layout>
                <c:manualLayout>
                  <c:x val="-1.17415458937198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A34-4D9A-B225-3A9E5737BE9F}"/>
                </c:ext>
              </c:extLst>
            </c:dLbl>
            <c:dLbl>
              <c:idx val="34"/>
              <c:layout>
                <c:manualLayout>
                  <c:x val="-4.805314009661835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34-4D9A-B225-3A9E5737BE9F}"/>
                </c:ext>
              </c:extLst>
            </c:dLbl>
            <c:dLbl>
              <c:idx val="35"/>
              <c:layout>
                <c:manualLayout>
                  <c:x val="-4.5688602792161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A34-4D9A-B225-3A9E5737BE9F}"/>
                </c:ext>
              </c:extLst>
            </c:dLbl>
            <c:dLbl>
              <c:idx val="36"/>
              <c:layout>
                <c:manualLayout>
                  <c:x val="-3.0346618357487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A34-4D9A-B225-3A9E5737BE9F}"/>
                </c:ext>
              </c:extLst>
            </c:dLbl>
            <c:dLbl>
              <c:idx val="37"/>
              <c:layout>
                <c:manualLayout>
                  <c:x val="-4.5688602792161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A34-4D9A-B225-3A9E5737BE9F}"/>
                </c:ext>
              </c:extLst>
            </c:dLbl>
            <c:dLbl>
              <c:idx val="38"/>
              <c:layout>
                <c:manualLayout>
                  <c:x val="-3.40591787439613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A34-4D9A-B225-3A9E5737BE9F}"/>
                </c:ext>
              </c:extLst>
            </c:dLbl>
            <c:dLbl>
              <c:idx val="3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29B-4F7D-9EA2-011615509FF4}"/>
                </c:ext>
              </c:extLst>
            </c:dLbl>
            <c:dLbl>
              <c:idx val="40"/>
              <c:layout>
                <c:manualLayout>
                  <c:x val="-4.60120772946854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29B-4F7D-9EA2-011615509FF4}"/>
                </c:ext>
              </c:extLst>
            </c:dLbl>
            <c:dLbl>
              <c:idx val="41"/>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29B-4F7D-9EA2-011615509FF4}"/>
                </c:ext>
              </c:extLst>
            </c:dLbl>
            <c:dLbl>
              <c:idx val="42"/>
              <c:layout>
                <c:manualLayout>
                  <c:x val="-3.62741545893719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A34-4D9A-B225-3A9E5737BE9F}"/>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A34-4D9A-B225-3A9E5737BE9F}"/>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A34-4D9A-B225-3A9E5737BE9F}"/>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市区町村別_医療機関受診状況!$EW$7:$EW$49</c:f>
              <c:numCache>
                <c:formatCode>General</c:formatCode>
                <c:ptCount val="43"/>
                <c:pt idx="0">
                  <c:v>-0.40000000000000036</c:v>
                </c:pt>
                <c:pt idx="1">
                  <c:v>-0.30000000000000027</c:v>
                </c:pt>
                <c:pt idx="2">
                  <c:v>-0.19999999999999879</c:v>
                </c:pt>
                <c:pt idx="3">
                  <c:v>-0.69999999999999929</c:v>
                </c:pt>
                <c:pt idx="4">
                  <c:v>-0.30000000000000027</c:v>
                </c:pt>
                <c:pt idx="5">
                  <c:v>-0.40000000000000036</c:v>
                </c:pt>
                <c:pt idx="6">
                  <c:v>-0.10000000000000009</c:v>
                </c:pt>
                <c:pt idx="7">
                  <c:v>-0.39999999999999897</c:v>
                </c:pt>
                <c:pt idx="8">
                  <c:v>-0.69999999999999929</c:v>
                </c:pt>
                <c:pt idx="9">
                  <c:v>-0.39999999999999897</c:v>
                </c:pt>
                <c:pt idx="10">
                  <c:v>-0.70000000000000062</c:v>
                </c:pt>
                <c:pt idx="11">
                  <c:v>0</c:v>
                </c:pt>
                <c:pt idx="12">
                  <c:v>-0.10000000000000009</c:v>
                </c:pt>
                <c:pt idx="13">
                  <c:v>0</c:v>
                </c:pt>
                <c:pt idx="14">
                  <c:v>0.20000000000000018</c:v>
                </c:pt>
                <c:pt idx="15">
                  <c:v>-0.50000000000000044</c:v>
                </c:pt>
                <c:pt idx="16">
                  <c:v>-0.50000000000000044</c:v>
                </c:pt>
                <c:pt idx="17">
                  <c:v>0.40000000000000036</c:v>
                </c:pt>
                <c:pt idx="18">
                  <c:v>-0.89999999999999947</c:v>
                </c:pt>
                <c:pt idx="19">
                  <c:v>-0.20000000000000018</c:v>
                </c:pt>
                <c:pt idx="20">
                  <c:v>-0.20000000000000018</c:v>
                </c:pt>
                <c:pt idx="21">
                  <c:v>-0.69999999999999929</c:v>
                </c:pt>
                <c:pt idx="22">
                  <c:v>-0.30000000000000027</c:v>
                </c:pt>
                <c:pt idx="23">
                  <c:v>-0.60000000000000053</c:v>
                </c:pt>
                <c:pt idx="24">
                  <c:v>-0.40000000000000036</c:v>
                </c:pt>
                <c:pt idx="25">
                  <c:v>-0.5999999999999992</c:v>
                </c:pt>
                <c:pt idx="26">
                  <c:v>-0.30000000000000027</c:v>
                </c:pt>
                <c:pt idx="27">
                  <c:v>-0.20000000000000018</c:v>
                </c:pt>
                <c:pt idx="28">
                  <c:v>-0.40000000000000036</c:v>
                </c:pt>
                <c:pt idx="29">
                  <c:v>-0.10000000000000009</c:v>
                </c:pt>
                <c:pt idx="30">
                  <c:v>0.20000000000000018</c:v>
                </c:pt>
                <c:pt idx="31">
                  <c:v>-0.20000000000000018</c:v>
                </c:pt>
                <c:pt idx="32">
                  <c:v>-0.40000000000000036</c:v>
                </c:pt>
                <c:pt idx="33">
                  <c:v>-0.30000000000000027</c:v>
                </c:pt>
                <c:pt idx="34">
                  <c:v>-0.10000000000000009</c:v>
                </c:pt>
                <c:pt idx="35">
                  <c:v>0.70000000000000062</c:v>
                </c:pt>
                <c:pt idx="36">
                  <c:v>-1.4000000000000012</c:v>
                </c:pt>
                <c:pt idx="37">
                  <c:v>0.10000000000000009</c:v>
                </c:pt>
                <c:pt idx="38">
                  <c:v>-0.80000000000000071</c:v>
                </c:pt>
                <c:pt idx="39">
                  <c:v>0.30000000000000027</c:v>
                </c:pt>
                <c:pt idx="40">
                  <c:v>-0.70000000000000062</c:v>
                </c:pt>
                <c:pt idx="41">
                  <c:v>-0.9000000000000008</c:v>
                </c:pt>
                <c:pt idx="42">
                  <c:v>-0.10000000000000009</c:v>
                </c:pt>
              </c:numCache>
            </c:numRef>
          </c:val>
          <c:extLst>
            <c:ext xmlns:c16="http://schemas.microsoft.com/office/drawing/2014/chart" uri="{C3380CC4-5D6E-409C-BE32-E72D297353CC}">
              <c16:uniqueId val="{0000001C-1A34-4D9A-B225-3A9E5737BE9F}"/>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1A34-4D9A-B225-3A9E5737BE9F}"/>
              </c:ext>
            </c:extLst>
          </c:dPt>
          <c:dLbls>
            <c:dLbl>
              <c:idx val="0"/>
              <c:layout>
                <c:manualLayout>
                  <c:x val="-0.19479468599033822"/>
                  <c:y val="-0.89605555555555561"/>
                </c:manualLayout>
              </c:layout>
              <c:tx>
                <c:rich>
                  <a:bodyPr/>
                  <a:lstStyle/>
                  <a:p>
                    <a:fld id="{2C17A162-1913-4EDD-8083-15B00E54C00F}" type="SERIESNAME">
                      <a:rPr lang="ja-JP" altLang="en-US"/>
                      <a:pPr/>
                      <a:t>[系列名]</a:t>
                    </a:fld>
                    <a:r>
                      <a:rPr lang="ja-JP" altLang="en-US" baseline="0"/>
                      <a:t>
</a:t>
                    </a:r>
                    <a:fld id="{21FDA621-031B-428F-ADD7-1594C1527BB7}"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E-1A34-4D9A-B225-3A9E5737BE9F}"/>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市区町村別_医療機関受診状況!$GI$7:$GI$49</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1A34-4D9A-B225-3A9E5737BE9F}"/>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地区別_人間ドック受診率!$CW$5</c:f>
              <c:strCache>
                <c:ptCount val="1"/>
                <c:pt idx="0">
                  <c:v>人間ドック受診率(全体)</c:v>
                </c:pt>
              </c:strCache>
            </c:strRef>
          </c:tx>
          <c:spPr>
            <a:solidFill>
              <a:schemeClr val="accent3">
                <a:lumMod val="60000"/>
                <a:lumOff val="40000"/>
              </a:schemeClr>
            </a:solidFill>
            <a:ln>
              <a:noFill/>
            </a:ln>
          </c:spPr>
          <c:invertIfNegative val="0"/>
          <c:dLbls>
            <c:dLbl>
              <c:idx val="0"/>
              <c:layout>
                <c:manualLayout>
                  <c:x val="-3.0676328502415458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63-4E1E-BF92-72FEF0260093}"/>
                </c:ext>
              </c:extLst>
            </c:dLbl>
            <c:dLbl>
              <c:idx val="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B0-47A7-8580-2CA81C7A06A7}"/>
                </c:ext>
              </c:extLst>
            </c:dLbl>
            <c:dLbl>
              <c:idx val="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B0-47A7-8580-2CA81C7A06A7}"/>
                </c:ext>
              </c:extLst>
            </c:dLbl>
            <c:dLbl>
              <c:idx val="3"/>
              <c:layout>
                <c:manualLayout>
                  <c:x val="-1.53381642512077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B0-47A7-8580-2CA81C7A06A7}"/>
                </c:ext>
              </c:extLst>
            </c:dLbl>
            <c:dLbl>
              <c:idx val="4"/>
              <c:layout>
                <c:manualLayout>
                  <c:x val="-1.272101449275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63-4E1E-BF92-72FEF0260093}"/>
                </c:ext>
              </c:extLst>
            </c:dLbl>
            <c:dLbl>
              <c:idx val="5"/>
              <c:layout>
                <c:manualLayout>
                  <c:x val="-1.8875603864735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63-4E1E-BF92-72FEF0260093}"/>
                </c:ext>
              </c:extLst>
            </c:dLbl>
            <c:dLbl>
              <c:idx val="6"/>
              <c:layout>
                <c:manualLayout>
                  <c:x val="-3.5085748792270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63-4E1E-BF92-72FEF0260093}"/>
                </c:ext>
              </c:extLst>
            </c:dLbl>
            <c:dLbl>
              <c:idx val="7"/>
              <c:layout>
                <c:manualLayout>
                  <c:x val="-4.7612318840579712E-3"/>
                  <c:y val="-2.015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63-4E1E-BF92-72FEF0260093}"/>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63-4E1E-BF92-72FEF0260093}"/>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63-4E1E-BF92-72FEF0260093}"/>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63-4E1E-BF92-72FEF0260093}"/>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63-4E1E-BF92-72FEF0260093}"/>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63-4E1E-BF92-72FEF0260093}"/>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63-4E1E-BF92-72FEF0260093}"/>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63-4E1E-BF92-72FEF0260093}"/>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63-4E1E-BF92-72FEF0260093}"/>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63-4E1E-BF92-72FEF0260093}"/>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063-4E1E-BF92-72FEF0260093}"/>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63-4E1E-BF92-72FEF0260093}"/>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63-4E1E-BF92-72FEF0260093}"/>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063-4E1E-BF92-72FEF0260093}"/>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063-4E1E-BF92-72FEF0260093}"/>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63-4E1E-BF92-72FEF0260093}"/>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63-4E1E-BF92-72FEF0260093}"/>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063-4E1E-BF92-72FEF026009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地区別_人間ドック受診率!$CW$6:$CW$13</c:f>
              <c:strCache>
                <c:ptCount val="8"/>
                <c:pt idx="0">
                  <c:v>堺市医療圏</c:v>
                </c:pt>
                <c:pt idx="1">
                  <c:v>泉州医療圏</c:v>
                </c:pt>
                <c:pt idx="2">
                  <c:v>南河内医療圏</c:v>
                </c:pt>
                <c:pt idx="3">
                  <c:v>豊能医療圏</c:v>
                </c:pt>
                <c:pt idx="4">
                  <c:v>北河内医療圏</c:v>
                </c:pt>
                <c:pt idx="5">
                  <c:v>三島医療圏</c:v>
                </c:pt>
                <c:pt idx="6">
                  <c:v>大阪市医療圏</c:v>
                </c:pt>
                <c:pt idx="7">
                  <c:v>中河内医療圏</c:v>
                </c:pt>
              </c:strCache>
            </c:strRef>
          </c:cat>
          <c:val>
            <c:numRef>
              <c:f>地区別_人間ドック受診率!$CY$6:$CY$13</c:f>
              <c:numCache>
                <c:formatCode>0.0%</c:formatCode>
                <c:ptCount val="8"/>
                <c:pt idx="0">
                  <c:v>1.0999999999999999E-2</c:v>
                </c:pt>
                <c:pt idx="1">
                  <c:v>8.9999999999999993E-3</c:v>
                </c:pt>
                <c:pt idx="2">
                  <c:v>8.0000000000000002E-3</c:v>
                </c:pt>
                <c:pt idx="3">
                  <c:v>6.0000000000000001E-3</c:v>
                </c:pt>
                <c:pt idx="4">
                  <c:v>6.0000000000000001E-3</c:v>
                </c:pt>
                <c:pt idx="5">
                  <c:v>6.0000000000000001E-3</c:v>
                </c:pt>
                <c:pt idx="6">
                  <c:v>4.0000000000000001E-3</c:v>
                </c:pt>
                <c:pt idx="7">
                  <c:v>2E-3</c:v>
                </c:pt>
              </c:numCache>
            </c:numRef>
          </c:val>
          <c:extLst>
            <c:ext xmlns:c16="http://schemas.microsoft.com/office/drawing/2014/chart" uri="{C3380CC4-5D6E-409C-BE32-E72D297353CC}">
              <c16:uniqueId val="{00000016-2063-4E1E-BF92-72FEF0260093}"/>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7-2063-4E1E-BF92-72FEF0260093}"/>
              </c:ext>
            </c:extLst>
          </c:dPt>
          <c:dLbls>
            <c:dLbl>
              <c:idx val="0"/>
              <c:layout>
                <c:manualLayout>
                  <c:x val="3.3743961352657004E-2"/>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2063-4E1E-BF92-72FEF02600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地区別_人間ドック受診率!$DA$6:$DA$13</c:f>
              <c:numCache>
                <c:formatCode>0.0%</c:formatCode>
                <c:ptCount val="8"/>
                <c:pt idx="0">
                  <c:v>6.0000000000000001E-3</c:v>
                </c:pt>
                <c:pt idx="1">
                  <c:v>6.0000000000000001E-3</c:v>
                </c:pt>
                <c:pt idx="2">
                  <c:v>6.0000000000000001E-3</c:v>
                </c:pt>
                <c:pt idx="3">
                  <c:v>6.0000000000000001E-3</c:v>
                </c:pt>
                <c:pt idx="4">
                  <c:v>6.0000000000000001E-3</c:v>
                </c:pt>
                <c:pt idx="5">
                  <c:v>6.0000000000000001E-3</c:v>
                </c:pt>
                <c:pt idx="6">
                  <c:v>6.0000000000000001E-3</c:v>
                </c:pt>
                <c:pt idx="7">
                  <c:v>6.0000000000000001E-3</c:v>
                </c:pt>
              </c:numCache>
            </c:numRef>
          </c:xVal>
          <c:yVal>
            <c:numRef>
              <c:f>地区別_人間ドック受診率!$DB$6:$DB$13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9-2063-4E1E-BF92-72FEF0260093}"/>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nextTo"/>
        <c:spPr>
          <a:ln>
            <a:solidFill>
              <a:srgbClr val="7F7F7F"/>
            </a:solidFill>
          </a:ln>
        </c:spPr>
        <c:crossAx val="449176704"/>
        <c:crossesAt val="0"/>
        <c:auto val="1"/>
        <c:lblAlgn val="ctr"/>
        <c:lblOffset val="100"/>
        <c:noMultiLvlLbl val="0"/>
      </c:catAx>
      <c:valAx>
        <c:axId val="44917670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0.0%"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市区町村別_医療機関受診状況!$EZ$6</c:f>
              <c:strCache>
                <c:ptCount val="1"/>
                <c:pt idx="0">
                  <c:v>前年度との差分(医療機関未受診)</c:v>
                </c:pt>
              </c:strCache>
            </c:strRef>
          </c:tx>
          <c:spPr>
            <a:solidFill>
              <a:schemeClr val="accent1"/>
            </a:solidFill>
            <a:ln>
              <a:noFill/>
            </a:ln>
          </c:spPr>
          <c:invertIfNegative val="0"/>
          <c:dLbls>
            <c:dLbl>
              <c:idx val="0"/>
              <c:layout>
                <c:manualLayout>
                  <c:x val="-3.0676328502416586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ED-4019-8BC4-CB708BEB2DBE}"/>
                </c:ext>
              </c:extLst>
            </c:dLbl>
            <c:dLbl>
              <c:idx val="1"/>
              <c:layout>
                <c:manualLayout>
                  <c:x val="-3.0676328502416022E-3"/>
                  <c:y val="-1.00793650793648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90-4E5C-AAC0-A039C2C9F8B3}"/>
                </c:ext>
              </c:extLst>
            </c:dLbl>
            <c:dLbl>
              <c:idx val="2"/>
              <c:layout>
                <c:manualLayout>
                  <c:x val="2.30072463768115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90-4E5C-AAC0-A039C2C9F8B3}"/>
                </c:ext>
              </c:extLst>
            </c:dLbl>
            <c:dLbl>
              <c:idx val="3"/>
              <c:layout>
                <c:manualLayout>
                  <c:x val="-4.60120772946859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90-4E5C-AAC0-A039C2C9F8B3}"/>
                </c:ext>
              </c:extLst>
            </c:dLbl>
            <c:dLbl>
              <c:idx val="4"/>
              <c:layout>
                <c:manualLayout>
                  <c:x val="-2.70809178743966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ED-4019-8BC4-CB708BEB2DBE}"/>
                </c:ext>
              </c:extLst>
            </c:dLbl>
            <c:dLbl>
              <c:idx val="5"/>
              <c:layout>
                <c:manualLayout>
                  <c:x val="-1.89021739130434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ED-4019-8BC4-CB708BEB2DBE}"/>
                </c:ext>
              </c:extLst>
            </c:dLbl>
            <c:dLbl>
              <c:idx val="6"/>
              <c:layout>
                <c:manualLayout>
                  <c:x val="-3.54384057971025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ED-4019-8BC4-CB708BEB2DBE}"/>
                </c:ext>
              </c:extLst>
            </c:dLbl>
            <c:dLbl>
              <c:idx val="7"/>
              <c:layout>
                <c:manualLayout>
                  <c:x val="-3.2599033816424557E-3"/>
                  <c:y val="-1.00777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ED-4019-8BC4-CB708BEB2DBE}"/>
                </c:ext>
              </c:extLst>
            </c:dLbl>
            <c:dLbl>
              <c:idx val="8"/>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90-4E5C-AAC0-A039C2C9F8B3}"/>
                </c:ext>
              </c:extLst>
            </c:dLbl>
            <c:dLbl>
              <c:idx val="9"/>
              <c:layout>
                <c:manualLayout>
                  <c:x val="2.30072463768115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90-4E5C-AAC0-A039C2C9F8B3}"/>
                </c:ext>
              </c:extLst>
            </c:dLbl>
            <c:dLbl>
              <c:idx val="10"/>
              <c:layout>
                <c:manualLayout>
                  <c:x val="2.3267995169082012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ED-4019-8BC4-CB708BEB2DBE}"/>
                </c:ext>
              </c:extLst>
            </c:dLbl>
            <c:dLbl>
              <c:idx val="11"/>
              <c:layout>
                <c:manualLayout>
                  <c:x val="-4.70012077294685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ED-4019-8BC4-CB708BEB2DBE}"/>
                </c:ext>
              </c:extLst>
            </c:dLbl>
            <c:dLbl>
              <c:idx val="12"/>
              <c:layout>
                <c:manualLayout>
                  <c:x val="-2.60615942028996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ED-4019-8BC4-CB708BEB2DBE}"/>
                </c:ext>
              </c:extLst>
            </c:dLbl>
            <c:dLbl>
              <c:idx val="13"/>
              <c:layout>
                <c:manualLayout>
                  <c:x val="-2.46533816425120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ED-4019-8BC4-CB708BEB2DBE}"/>
                </c:ext>
              </c:extLst>
            </c:dLbl>
            <c:dLbl>
              <c:idx val="14"/>
              <c:layout>
                <c:manualLayout>
                  <c:x val="-2.81014492753623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ED-4019-8BC4-CB708BEB2DBE}"/>
                </c:ext>
              </c:extLst>
            </c:dLbl>
            <c:dLbl>
              <c:idx val="15"/>
              <c:layout>
                <c:manualLayout>
                  <c:x val="2.2653985507246378E-2"/>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ED-4019-8BC4-CB708BEB2DBE}"/>
                </c:ext>
              </c:extLst>
            </c:dLbl>
            <c:dLbl>
              <c:idx val="16"/>
              <c:layout>
                <c:manualLayout>
                  <c:x val="-3.067028985507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90-4E5C-AAC0-A039C2C9F8B3}"/>
                </c:ext>
              </c:extLst>
            </c:dLbl>
            <c:dLbl>
              <c:idx val="17"/>
              <c:layout>
                <c:manualLayout>
                  <c:x val="-4.46376811594202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ED-4019-8BC4-CB708BEB2DBE}"/>
                </c:ext>
              </c:extLst>
            </c:dLbl>
            <c:dLbl>
              <c:idx val="18"/>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90-4E5C-AAC0-A039C2C9F8B3}"/>
                </c:ext>
              </c:extLst>
            </c:dLbl>
            <c:dLbl>
              <c:idx val="19"/>
              <c:layout>
                <c:manualLayout>
                  <c:x val="2.3007246376811594E-2"/>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390-4E5C-AAC0-A039C2C9F8B3}"/>
                </c:ext>
              </c:extLst>
            </c:dLbl>
            <c:dLbl>
              <c:idx val="2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90-4E5C-AAC0-A039C2C9F8B3}"/>
                </c:ext>
              </c:extLst>
            </c:dLbl>
            <c:dLbl>
              <c:idx val="21"/>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390-4E5C-AAC0-A039C2C9F8B3}"/>
                </c:ext>
              </c:extLst>
            </c:dLbl>
            <c:dLbl>
              <c:idx val="22"/>
              <c:layout>
                <c:manualLayout>
                  <c:x val="-4.36135265700483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ED-4019-8BC4-CB708BEB2DBE}"/>
                </c:ext>
              </c:extLst>
            </c:dLbl>
            <c:dLbl>
              <c:idx val="23"/>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390-4E5C-AAC0-A039C2C9F8B3}"/>
                </c:ext>
              </c:extLst>
            </c:dLbl>
            <c:dLbl>
              <c:idx val="24"/>
              <c:layout>
                <c:manualLayout>
                  <c:x val="-3.2305555555556119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ED-4019-8BC4-CB708BEB2DBE}"/>
                </c:ext>
              </c:extLst>
            </c:dLbl>
            <c:dLbl>
              <c:idx val="25"/>
              <c:layout>
                <c:manualLayout>
                  <c:x val="-3.230555555555555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ED-4019-8BC4-CB708BEB2DBE}"/>
                </c:ext>
              </c:extLst>
            </c:dLbl>
            <c:dLbl>
              <c:idx val="26"/>
              <c:layout>
                <c:manualLayout>
                  <c:x val="-3.2305555555556119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ED-4019-8BC4-CB708BEB2DBE}"/>
                </c:ext>
              </c:extLst>
            </c:dLbl>
            <c:dLbl>
              <c:idx val="27"/>
              <c:layout>
                <c:manualLayout>
                  <c:x val="-4.32914501154811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ED-4019-8BC4-CB708BEB2DBE}"/>
                </c:ext>
              </c:extLst>
            </c:dLbl>
            <c:dLbl>
              <c:idx val="28"/>
              <c:layout>
                <c:manualLayout>
                  <c:x val="-3.62814009661835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ED-4019-8BC4-CB708BEB2DBE}"/>
                </c:ext>
              </c:extLst>
            </c:dLbl>
            <c:dLbl>
              <c:idx val="29"/>
              <c:layout>
                <c:manualLayout>
                  <c:x val="2.30072463768115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390-4E5C-AAC0-A039C2C9F8B3}"/>
                </c:ext>
              </c:extLst>
            </c:dLbl>
            <c:dLbl>
              <c:idx val="30"/>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390-4E5C-AAC0-A039C2C9F8B3}"/>
                </c:ext>
              </c:extLst>
            </c:dLbl>
            <c:dLbl>
              <c:idx val="31"/>
              <c:layout>
                <c:manualLayout>
                  <c:x val="-3.762318840579710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ED-4019-8BC4-CB708BEB2DBE}"/>
                </c:ext>
              </c:extLst>
            </c:dLbl>
            <c:dLbl>
              <c:idx val="32"/>
              <c:layout>
                <c:manualLayout>
                  <c:x val="2.3007246376811594E-2"/>
                  <c:y val="1.4782898009769501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390-4E5C-AAC0-A039C2C9F8B3}"/>
                </c:ext>
              </c:extLst>
            </c:dLbl>
            <c:dLbl>
              <c:idx val="33"/>
              <c:layout>
                <c:manualLayout>
                  <c:x val="-2.70809178743961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ED-4019-8BC4-CB708BEB2DBE}"/>
                </c:ext>
              </c:extLst>
            </c:dLbl>
            <c:dLbl>
              <c:idx val="34"/>
              <c:layout>
                <c:manualLayout>
                  <c:x val="-3.271591762141056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ED-4019-8BC4-CB708BEB2DBE}"/>
                </c:ext>
              </c:extLst>
            </c:dLbl>
            <c:dLbl>
              <c:idx val="35"/>
              <c:layout>
                <c:manualLayout>
                  <c:x val="-4.5688602792161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ED-4019-8BC4-CB708BEB2DBE}"/>
                </c:ext>
              </c:extLst>
            </c:dLbl>
            <c:dLbl>
              <c:idx val="36"/>
              <c:layout>
                <c:manualLayout>
                  <c:x val="-3.0350241545894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ED-4019-8BC4-CB708BEB2DBE}"/>
                </c:ext>
              </c:extLst>
            </c:dLbl>
            <c:dLbl>
              <c:idx val="37"/>
              <c:layout>
                <c:manualLayout>
                  <c:x val="-3.03502415458937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ED-4019-8BC4-CB708BEB2DBE}"/>
                </c:ext>
              </c:extLst>
            </c:dLbl>
            <c:dLbl>
              <c:idx val="38"/>
              <c:layout>
                <c:manualLayout>
                  <c:x val="-3.40615942028985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ED-4019-8BC4-CB708BEB2DBE}"/>
                </c:ext>
              </c:extLst>
            </c:dLbl>
            <c:dLbl>
              <c:idx val="39"/>
              <c:layout>
                <c:manualLayout>
                  <c:x val="2.30072463768115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390-4E5C-AAC0-A039C2C9F8B3}"/>
                </c:ext>
              </c:extLst>
            </c:dLbl>
            <c:dLbl>
              <c:idx val="40"/>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390-4E5C-AAC0-A039C2C9F8B3}"/>
                </c:ext>
              </c:extLst>
            </c:dLbl>
            <c:dLbl>
              <c:idx val="4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390-4E5C-AAC0-A039C2C9F8B3}"/>
                </c:ext>
              </c:extLst>
            </c:dLbl>
            <c:dLbl>
              <c:idx val="42"/>
              <c:layout>
                <c:manualLayout>
                  <c:x val="-2.09420289855072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ED-4019-8BC4-CB708BEB2DBE}"/>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ED-4019-8BC4-CB708BEB2DBE}"/>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1ED-4019-8BC4-CB708BEB2DBE}"/>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市区町村別_医療機関受診状況!$DP$7:$DP$49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市区町村別_医療機関受診状況!$EZ$7:$EZ$49</c:f>
              <c:numCache>
                <c:formatCode>General</c:formatCode>
                <c:ptCount val="43"/>
                <c:pt idx="0">
                  <c:v>0.39999999999999897</c:v>
                </c:pt>
                <c:pt idx="1">
                  <c:v>0.20000000000000018</c:v>
                </c:pt>
                <c:pt idx="2">
                  <c:v>0.10000000000000009</c:v>
                </c:pt>
                <c:pt idx="3">
                  <c:v>-0.10000000000000009</c:v>
                </c:pt>
                <c:pt idx="4">
                  <c:v>0.30000000000000027</c:v>
                </c:pt>
                <c:pt idx="5">
                  <c:v>0.20000000000000018</c:v>
                </c:pt>
                <c:pt idx="6">
                  <c:v>0</c:v>
                </c:pt>
                <c:pt idx="7">
                  <c:v>-0.20000000000000018</c:v>
                </c:pt>
                <c:pt idx="8">
                  <c:v>0</c:v>
                </c:pt>
                <c:pt idx="9">
                  <c:v>0.10000000000000009</c:v>
                </c:pt>
                <c:pt idx="10">
                  <c:v>0.10000000000000009</c:v>
                </c:pt>
                <c:pt idx="11">
                  <c:v>-0.10000000000000009</c:v>
                </c:pt>
                <c:pt idx="12">
                  <c:v>0.19999999999999948</c:v>
                </c:pt>
                <c:pt idx="13">
                  <c:v>0.20000000000000018</c:v>
                </c:pt>
                <c:pt idx="14">
                  <c:v>0.30000000000000027</c:v>
                </c:pt>
                <c:pt idx="15">
                  <c:v>0.10000000000000009</c:v>
                </c:pt>
                <c:pt idx="16">
                  <c:v>-0.30000000000000027</c:v>
                </c:pt>
                <c:pt idx="17">
                  <c:v>0.50000000000000044</c:v>
                </c:pt>
                <c:pt idx="18">
                  <c:v>0</c:v>
                </c:pt>
                <c:pt idx="19">
                  <c:v>0.10000000000000009</c:v>
                </c:pt>
                <c:pt idx="20">
                  <c:v>0</c:v>
                </c:pt>
                <c:pt idx="21">
                  <c:v>0.20000000000000018</c:v>
                </c:pt>
                <c:pt idx="22">
                  <c:v>-0.20000000000000018</c:v>
                </c:pt>
                <c:pt idx="23">
                  <c:v>0.30000000000000027</c:v>
                </c:pt>
                <c:pt idx="24">
                  <c:v>0.30000000000000027</c:v>
                </c:pt>
                <c:pt idx="25">
                  <c:v>0.59999999999999987</c:v>
                </c:pt>
                <c:pt idx="26">
                  <c:v>0.30000000000000027</c:v>
                </c:pt>
                <c:pt idx="27">
                  <c:v>0</c:v>
                </c:pt>
                <c:pt idx="28">
                  <c:v>0.49999999999999978</c:v>
                </c:pt>
                <c:pt idx="29">
                  <c:v>0.10000000000000009</c:v>
                </c:pt>
                <c:pt idx="30">
                  <c:v>0.49999999999999978</c:v>
                </c:pt>
                <c:pt idx="31">
                  <c:v>-0.30000000000000027</c:v>
                </c:pt>
                <c:pt idx="32">
                  <c:v>0.10000000000000009</c:v>
                </c:pt>
                <c:pt idx="33">
                  <c:v>0.8</c:v>
                </c:pt>
                <c:pt idx="34">
                  <c:v>-0.69999999999999929</c:v>
                </c:pt>
                <c:pt idx="35">
                  <c:v>-0.5999999999999992</c:v>
                </c:pt>
                <c:pt idx="36">
                  <c:v>1.4000000000000012</c:v>
                </c:pt>
                <c:pt idx="37">
                  <c:v>0.20000000000000018</c:v>
                </c:pt>
                <c:pt idx="38">
                  <c:v>0.59999999999999987</c:v>
                </c:pt>
                <c:pt idx="39">
                  <c:v>0.10000000000000009</c:v>
                </c:pt>
                <c:pt idx="40">
                  <c:v>1.0000000000000002</c:v>
                </c:pt>
                <c:pt idx="41">
                  <c:v>0.29999999999999888</c:v>
                </c:pt>
                <c:pt idx="42">
                  <c:v>0.20000000000000018</c:v>
                </c:pt>
              </c:numCache>
            </c:numRef>
          </c:val>
          <c:extLst>
            <c:ext xmlns:c16="http://schemas.microsoft.com/office/drawing/2014/chart" uri="{C3380CC4-5D6E-409C-BE32-E72D297353CC}">
              <c16:uniqueId val="{0000001C-11ED-4019-8BC4-CB708BEB2DBE}"/>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市区町村別_医療機関受診状況!$B$451</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11ED-4019-8BC4-CB708BEB2DBE}"/>
              </c:ext>
            </c:extLst>
          </c:dPt>
          <c:dLbls>
            <c:dLbl>
              <c:idx val="0"/>
              <c:layout>
                <c:manualLayout>
                  <c:x val="9.8164251207729467E-2"/>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11ED-4019-8BC4-CB708BEB2DBE}"/>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市区町村別_医療機関受診状況!$GL$7:$GL$49</c:f>
              <c:numCache>
                <c:formatCode>General</c:formatCode>
                <c:ptCount val="43"/>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numCache>
            </c:numRef>
          </c:xVal>
          <c:yVal>
            <c:numRef>
              <c:f>市区町村別_医療機関受診状況!$GM$7:$GM$49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11ED-4019-8BC4-CB708BEB2DBE}"/>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10221001101926"/>
          <c:y val="5.6221345989689975E-2"/>
          <c:w val="0.79767338535246268"/>
          <c:h val="0.93980388888888888"/>
        </c:manualLayout>
      </c:layout>
      <c:barChart>
        <c:barDir val="bar"/>
        <c:grouping val="stacked"/>
        <c:varyColors val="0"/>
        <c:ser>
          <c:idx val="0"/>
          <c:order val="0"/>
          <c:tx>
            <c:strRef>
              <c:f>地区別_人間ドック受診率!$CW$33</c:f>
              <c:strCache>
                <c:ptCount val="1"/>
                <c:pt idx="0">
                  <c:v>人間ドック受診率</c:v>
                </c:pt>
              </c:strCache>
            </c:strRef>
          </c:tx>
          <c:spPr>
            <a:solidFill>
              <a:srgbClr val="C3D69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地区別_人間ドック受診率!$CW$29:$DN$30</c:f>
              <c:multiLvlStrCache>
                <c:ptCount val="18"/>
                <c:lvl>
                  <c:pt idx="0">
                    <c:v>自己負担割合1割</c:v>
                  </c:pt>
                  <c:pt idx="1">
                    <c:v>自己負担割合3割</c:v>
                  </c:pt>
                  <c:pt idx="2">
                    <c:v>自己負担割合1割</c:v>
                  </c:pt>
                  <c:pt idx="3">
                    <c:v>自己負担割合3割</c:v>
                  </c:pt>
                  <c:pt idx="4">
                    <c:v>自己負担割合1割</c:v>
                  </c:pt>
                  <c:pt idx="5">
                    <c:v>自己負担割合3割</c:v>
                  </c:pt>
                  <c:pt idx="6">
                    <c:v>自己負担割合1割</c:v>
                  </c:pt>
                  <c:pt idx="7">
                    <c:v>自己負担割合3割</c:v>
                  </c:pt>
                  <c:pt idx="8">
                    <c:v>自己負担割合1割</c:v>
                  </c:pt>
                  <c:pt idx="9">
                    <c:v>自己負担割合3割</c:v>
                  </c:pt>
                  <c:pt idx="10">
                    <c:v>自己負担割合1割</c:v>
                  </c:pt>
                  <c:pt idx="11">
                    <c:v>自己負担割合3割</c:v>
                  </c:pt>
                  <c:pt idx="12">
                    <c:v>自己負担割合1割</c:v>
                  </c:pt>
                  <c:pt idx="13">
                    <c:v>自己負担割合3割</c:v>
                  </c:pt>
                  <c:pt idx="14">
                    <c:v>自己負担割合1割</c:v>
                  </c:pt>
                  <c:pt idx="15">
                    <c:v>自己負担割合3割</c:v>
                  </c:pt>
                  <c:pt idx="16">
                    <c:v>自己負担割合1割</c:v>
                  </c:pt>
                  <c:pt idx="17">
                    <c:v>自己負担割合3割</c:v>
                  </c:pt>
                </c:lvl>
                <c:lvl>
                  <c:pt idx="0">
                    <c:v>豊能医療圏</c:v>
                  </c:pt>
                  <c:pt idx="2">
                    <c:v>三島医療圏</c:v>
                  </c:pt>
                  <c:pt idx="4">
                    <c:v>北河内医療圏</c:v>
                  </c:pt>
                  <c:pt idx="6">
                    <c:v>中河内医療圏</c:v>
                  </c:pt>
                  <c:pt idx="8">
                    <c:v>南河内医療圏</c:v>
                  </c:pt>
                  <c:pt idx="10">
                    <c:v>堺市医療圏</c:v>
                  </c:pt>
                  <c:pt idx="12">
                    <c:v>泉州医療圏</c:v>
                  </c:pt>
                  <c:pt idx="14">
                    <c:v>大阪市医療圏</c:v>
                  </c:pt>
                  <c:pt idx="16">
                    <c:v>広域連合全体</c:v>
                  </c:pt>
                </c:lvl>
              </c:multiLvlStrCache>
            </c:multiLvlStrRef>
          </c:cat>
          <c:val>
            <c:numRef>
              <c:f>(地区別_人間ドック受診率!$CZ$17:$DA$17,地区別_人間ドック受診率!$CZ$18:$DA$18,地区別_人間ドック受診率!$CZ$19:$DA$19,地区別_人間ドック受診率!$CZ$20:$DA$20,地区別_人間ドック受診率!$CZ$21:$DA$21,地区別_人間ドック受診率!$CZ$22:$DA$22,地区別_人間ドック受診率!$CZ$23:$DA$23,地区別_人間ドック受診率!$CZ$24:$DA$24,地区別_人間ドック受診率!$CZ$25:$DA$25)</c:f>
              <c:numCache>
                <c:formatCode>0.0%</c:formatCode>
                <c:ptCount val="18"/>
                <c:pt idx="0">
                  <c:v>5.0000000000000001E-3</c:v>
                </c:pt>
                <c:pt idx="1">
                  <c:v>2.1000000000000001E-2</c:v>
                </c:pt>
                <c:pt idx="2">
                  <c:v>5.0000000000000001E-3</c:v>
                </c:pt>
                <c:pt idx="3">
                  <c:v>2.1000000000000001E-2</c:v>
                </c:pt>
                <c:pt idx="4">
                  <c:v>5.0000000000000001E-3</c:v>
                </c:pt>
                <c:pt idx="5">
                  <c:v>2.7E-2</c:v>
                </c:pt>
                <c:pt idx="6">
                  <c:v>2E-3</c:v>
                </c:pt>
                <c:pt idx="7">
                  <c:v>0.01</c:v>
                </c:pt>
                <c:pt idx="8">
                  <c:v>6.0000000000000001E-3</c:v>
                </c:pt>
                <c:pt idx="9">
                  <c:v>0.03</c:v>
                </c:pt>
                <c:pt idx="10">
                  <c:v>8.9999999999999993E-3</c:v>
                </c:pt>
                <c:pt idx="11">
                  <c:v>3.7999999999999999E-2</c:v>
                </c:pt>
                <c:pt idx="12">
                  <c:v>8.0000000000000002E-3</c:v>
                </c:pt>
                <c:pt idx="13">
                  <c:v>3.2000000000000001E-2</c:v>
                </c:pt>
                <c:pt idx="14">
                  <c:v>3.0000000000000001E-3</c:v>
                </c:pt>
                <c:pt idx="15">
                  <c:v>1.4999999999999999E-2</c:v>
                </c:pt>
                <c:pt idx="16">
                  <c:v>5.0000000000000001E-3</c:v>
                </c:pt>
                <c:pt idx="17">
                  <c:v>2.1999999999999999E-2</c:v>
                </c:pt>
              </c:numCache>
            </c:numRef>
          </c:val>
          <c:extLst>
            <c:ext xmlns:c16="http://schemas.microsoft.com/office/drawing/2014/chart" uri="{C3380CC4-5D6E-409C-BE32-E72D297353CC}">
              <c16:uniqueId val="{0000001A-4172-493B-B729-7B62ED7C7555}"/>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majorGridlines>
          <c:spPr>
            <a:ln>
              <a:solidFill>
                <a:srgbClr val="7F7F7F"/>
              </a:solidFill>
            </a:ln>
          </c:spPr>
        </c:majorGridlines>
        <c:numFmt formatCode="0.0%"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in val="0"/>
        </c:scaling>
        <c:delete val="0"/>
        <c:axPos val="t"/>
        <c:majorGridlines>
          <c:spPr>
            <a:ln>
              <a:solidFill>
                <a:srgbClr val="D9D9D9"/>
              </a:solidFill>
            </a:ln>
          </c:spPr>
        </c:majorGridlines>
        <c:title>
          <c:tx>
            <c:rich>
              <a:bodyPr rot="0" vert="horz"/>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33062011235380317"/>
          <c:y val="1.1911507936507937E-2"/>
          <c:w val="0.45008512290013636"/>
          <c:h val="2.2073809523809523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市区町村別_人間ドック受診率!$DA$4</c:f>
              <c:strCache>
                <c:ptCount val="1"/>
                <c:pt idx="0">
                  <c:v>人間ドック受診率(全体)</c:v>
                </c:pt>
              </c:strCache>
            </c:strRef>
          </c:tx>
          <c:spPr>
            <a:solidFill>
              <a:srgbClr val="B3A2C7"/>
            </a:solidFill>
            <a:ln>
              <a:noFill/>
            </a:ln>
          </c:spPr>
          <c:invertIfNegative val="0"/>
          <c:dLbls>
            <c:dLbl>
              <c:idx val="0"/>
              <c:layout>
                <c:manualLayout>
                  <c:x val="-4.6014492753623185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CE-438B-8C00-0BFC0B031FE4}"/>
                </c:ext>
              </c:extLst>
            </c:dLbl>
            <c:dLbl>
              <c:idx val="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79-4456-A74B-92EE199FA5E3}"/>
                </c:ext>
              </c:extLst>
            </c:dLbl>
            <c:dLbl>
              <c:idx val="2"/>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79-4456-A74B-92EE199FA5E3}"/>
                </c:ext>
              </c:extLst>
            </c:dLbl>
            <c:dLbl>
              <c:idx val="3"/>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79-4456-A74B-92EE199FA5E3}"/>
                </c:ext>
              </c:extLst>
            </c:dLbl>
            <c:dLbl>
              <c:idx val="4"/>
              <c:layout>
                <c:manualLayout>
                  <c:x val="-2.7080917874397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CE-438B-8C00-0BFC0B031FE4}"/>
                </c:ext>
              </c:extLst>
            </c:dLbl>
            <c:dLbl>
              <c:idx val="5"/>
              <c:layout>
                <c:manualLayout>
                  <c:x val="-3.42403381642506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CE-438B-8C00-0BFC0B031FE4}"/>
                </c:ext>
              </c:extLst>
            </c:dLbl>
            <c:dLbl>
              <c:idx val="6"/>
              <c:layout>
                <c:manualLayout>
                  <c:x val="-3.54384057971014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CE-438B-8C00-0BFC0B031FE4}"/>
                </c:ext>
              </c:extLst>
            </c:dLbl>
            <c:dLbl>
              <c:idx val="7"/>
              <c:layout>
                <c:manualLayout>
                  <c:x val="-3.2600241545893719E-3"/>
                  <c:y val="-2.015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CE-438B-8C00-0BFC0B031FE4}"/>
                </c:ext>
              </c:extLst>
            </c:dLbl>
            <c:dLbl>
              <c:idx val="8"/>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79-4456-A74B-92EE199FA5E3}"/>
                </c:ext>
              </c:extLst>
            </c:dLbl>
            <c:dLbl>
              <c:idx val="9"/>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79-4456-A74B-92EE199FA5E3}"/>
                </c:ext>
              </c:extLst>
            </c:dLbl>
            <c:dLbl>
              <c:idx val="10"/>
              <c:layout>
                <c:manualLayout>
                  <c:x val="-4.3407004830919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CE-438B-8C00-0BFC0B031FE4}"/>
                </c:ext>
              </c:extLst>
            </c:dLbl>
            <c:dLbl>
              <c:idx val="11"/>
              <c:layout>
                <c:manualLayout>
                  <c:x val="-4.70048309178749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CE-438B-8C00-0BFC0B031FE4}"/>
                </c:ext>
              </c:extLst>
            </c:dLbl>
            <c:dLbl>
              <c:idx val="12"/>
              <c:layout>
                <c:manualLayout>
                  <c:x val="-2.606159420289855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CE-438B-8C00-0BFC0B031FE4}"/>
                </c:ext>
              </c:extLst>
            </c:dLbl>
            <c:dLbl>
              <c:idx val="13"/>
              <c:layout>
                <c:manualLayout>
                  <c:x val="-2.46533816425126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CE-438B-8C00-0BFC0B031FE4}"/>
                </c:ext>
              </c:extLst>
            </c:dLbl>
            <c:dLbl>
              <c:idx val="14"/>
              <c:layout>
                <c:manualLayout>
                  <c:x val="-2.81014492753617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CE-438B-8C00-0BFC0B031FE4}"/>
                </c:ext>
              </c:extLst>
            </c:dLbl>
            <c:dLbl>
              <c:idx val="15"/>
              <c:layout>
                <c:manualLayout>
                  <c:x val="-3.42089371980676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CE-438B-8C00-0BFC0B031FE4}"/>
                </c:ext>
              </c:extLst>
            </c:dLbl>
            <c:dLbl>
              <c:idx val="16"/>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79-4456-A74B-92EE199FA5E3}"/>
                </c:ext>
              </c:extLst>
            </c:dLbl>
            <c:dLbl>
              <c:idx val="17"/>
              <c:layout>
                <c:manualLayout>
                  <c:x val="-2.92995169082125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CE-438B-8C00-0BFC0B031FE4}"/>
                </c:ext>
              </c:extLst>
            </c:dLbl>
            <c:dLbl>
              <c:idx val="18"/>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79-4456-A74B-92EE199FA5E3}"/>
                </c:ext>
              </c:extLst>
            </c:dLbl>
            <c:dLbl>
              <c:idx val="1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79-4456-A74B-92EE199FA5E3}"/>
                </c:ext>
              </c:extLst>
            </c:dLbl>
            <c:dLbl>
              <c:idx val="2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79-4456-A74B-92EE199FA5E3}"/>
                </c:ext>
              </c:extLst>
            </c:dLbl>
            <c:dLbl>
              <c:idx val="2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79-4456-A74B-92EE199FA5E3}"/>
                </c:ext>
              </c:extLst>
            </c:dLbl>
            <c:dLbl>
              <c:idx val="22"/>
              <c:layout>
                <c:manualLayout>
                  <c:x val="2.3246980676328504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CE-438B-8C00-0BFC0B031FE4}"/>
                </c:ext>
              </c:extLst>
            </c:dLbl>
            <c:dLbl>
              <c:idx val="23"/>
              <c:layout>
                <c:manualLayout>
                  <c:x val="2.30072463768115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79-4456-A74B-92EE199FA5E3}"/>
                </c:ext>
              </c:extLst>
            </c:dLbl>
            <c:dLbl>
              <c:idx val="24"/>
              <c:layout>
                <c:manualLayout>
                  <c:x val="2.43781400966183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4D-4F83-A409-22297B81E6CD}"/>
                </c:ext>
              </c:extLst>
            </c:dLbl>
            <c:dLbl>
              <c:idx val="25"/>
              <c:layout>
                <c:manualLayout>
                  <c:x val="-3.230555555555555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4D-4F83-A409-22297B81E6CD}"/>
                </c:ext>
              </c:extLst>
            </c:dLbl>
            <c:dLbl>
              <c:idx val="26"/>
              <c:layout>
                <c:manualLayout>
                  <c:x val="-3.2305555555555555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4D-4F83-A409-22297B81E6CD}"/>
                </c:ext>
              </c:extLst>
            </c:dLbl>
            <c:dLbl>
              <c:idx val="27"/>
              <c:layout>
                <c:manualLayout>
                  <c:x val="-2.79528985507246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CE-438B-8C00-0BFC0B031FE4}"/>
                </c:ext>
              </c:extLst>
            </c:dLbl>
            <c:dLbl>
              <c:idx val="28"/>
              <c:layout>
                <c:manualLayout>
                  <c:x val="-3.62814009661835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CE-438B-8C00-0BFC0B031FE4}"/>
                </c:ext>
              </c:extLst>
            </c:dLbl>
            <c:dLbl>
              <c:idx val="2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79-4456-A74B-92EE199FA5E3}"/>
                </c:ext>
              </c:extLst>
            </c:dLbl>
            <c:dLbl>
              <c:idx val="3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79-4456-A74B-92EE199FA5E3}"/>
                </c:ext>
              </c:extLst>
            </c:dLbl>
            <c:dLbl>
              <c:idx val="31"/>
              <c:layout>
                <c:manualLayout>
                  <c:x val="-3.762681159420289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CE-438B-8C00-0BFC0B031FE4}"/>
                </c:ext>
              </c:extLst>
            </c:dLbl>
            <c:dLbl>
              <c:idx val="3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79-4456-A74B-92EE199FA5E3}"/>
                </c:ext>
              </c:extLst>
            </c:dLbl>
            <c:dLbl>
              <c:idx val="33"/>
              <c:layout>
                <c:manualLayout>
                  <c:x val="-2.70809178743961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CE-438B-8C00-0BFC0B031FE4}"/>
                </c:ext>
              </c:extLst>
            </c:dLbl>
            <c:dLbl>
              <c:idx val="34"/>
              <c:layout>
                <c:manualLayout>
                  <c:x val="-3.271618357487950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CE-438B-8C00-0BFC0B031FE4}"/>
                </c:ext>
              </c:extLst>
            </c:dLbl>
            <c:dLbl>
              <c:idx val="35"/>
              <c:layout>
                <c:manualLayout>
                  <c:x val="-3.035024154589400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4D-4F83-A409-22297B81E6CD}"/>
                </c:ext>
              </c:extLst>
            </c:dLbl>
            <c:dLbl>
              <c:idx val="36"/>
              <c:layout>
                <c:manualLayout>
                  <c:x val="-3.035024154589400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4D-4F83-A409-22297B81E6CD}"/>
                </c:ext>
              </c:extLst>
            </c:dLbl>
            <c:dLbl>
              <c:idx val="37"/>
              <c:layout>
                <c:manualLayout>
                  <c:x val="-3.035024154589400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4D-4F83-A409-22297B81E6CD}"/>
                </c:ext>
              </c:extLst>
            </c:dLbl>
            <c:dLbl>
              <c:idx val="38"/>
              <c:layout>
                <c:manualLayout>
                  <c:x val="-3.40615942028985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CE-438B-8C00-0BFC0B031FE4}"/>
                </c:ext>
              </c:extLst>
            </c:dLbl>
            <c:dLbl>
              <c:idx val="3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79-4456-A74B-92EE199FA5E3}"/>
                </c:ext>
              </c:extLst>
            </c:dLbl>
            <c:dLbl>
              <c:idx val="40"/>
              <c:layout>
                <c:manualLayout>
                  <c:x val="-3.0676328502415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79-4456-A74B-92EE199FA5E3}"/>
                </c:ext>
              </c:extLst>
            </c:dLbl>
            <c:dLbl>
              <c:idx val="41"/>
              <c:layout>
                <c:manualLayout>
                  <c:x val="-3.0676328502415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79-4456-A74B-92EE199FA5E3}"/>
                </c:ext>
              </c:extLst>
            </c:dLbl>
            <c:dLbl>
              <c:idx val="42"/>
              <c:layout>
                <c:manualLayout>
                  <c:x val="-3.62801932367152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CE-438B-8C00-0BFC0B031FE4}"/>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CE-438B-8C00-0BFC0B031FE4}"/>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CE-438B-8C00-0BFC0B031FE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市区町村別_人間ドック受診率!$CZ$6:$CZ$48</c:f>
              <c:strCache>
                <c:ptCount val="43"/>
                <c:pt idx="0">
                  <c:v>箕面市</c:v>
                </c:pt>
                <c:pt idx="1">
                  <c:v>泉南市</c:v>
                </c:pt>
                <c:pt idx="2">
                  <c:v>太子町</c:v>
                </c:pt>
                <c:pt idx="3">
                  <c:v>熊取町</c:v>
                </c:pt>
                <c:pt idx="4">
                  <c:v>千早赤阪村</c:v>
                </c:pt>
                <c:pt idx="5">
                  <c:v>富田林市</c:v>
                </c:pt>
                <c:pt idx="6">
                  <c:v>河南町</c:v>
                </c:pt>
                <c:pt idx="7">
                  <c:v>岬町</c:v>
                </c:pt>
                <c:pt idx="8">
                  <c:v>和泉市</c:v>
                </c:pt>
                <c:pt idx="9">
                  <c:v>交野市</c:v>
                </c:pt>
                <c:pt idx="10">
                  <c:v>堺市</c:v>
                </c:pt>
                <c:pt idx="11">
                  <c:v>大東市</c:v>
                </c:pt>
                <c:pt idx="12">
                  <c:v>高石市</c:v>
                </c:pt>
                <c:pt idx="13">
                  <c:v>羽曳野市</c:v>
                </c:pt>
                <c:pt idx="14">
                  <c:v>四條畷市</c:v>
                </c:pt>
                <c:pt idx="15">
                  <c:v>豊能町</c:v>
                </c:pt>
                <c:pt idx="16">
                  <c:v>高槻市</c:v>
                </c:pt>
                <c:pt idx="17">
                  <c:v>枚方市</c:v>
                </c:pt>
                <c:pt idx="18">
                  <c:v>泉大津市</c:v>
                </c:pt>
                <c:pt idx="19">
                  <c:v>岸和田市</c:v>
                </c:pt>
                <c:pt idx="20">
                  <c:v>河内長野市</c:v>
                </c:pt>
                <c:pt idx="21">
                  <c:v>阪南市</c:v>
                </c:pt>
                <c:pt idx="22">
                  <c:v>泉佐野市</c:v>
                </c:pt>
                <c:pt idx="23">
                  <c:v>貝塚市</c:v>
                </c:pt>
                <c:pt idx="24">
                  <c:v>能勢町</c:v>
                </c:pt>
                <c:pt idx="25">
                  <c:v>藤井寺市</c:v>
                </c:pt>
                <c:pt idx="26">
                  <c:v>島本町</c:v>
                </c:pt>
                <c:pt idx="27">
                  <c:v>松原市</c:v>
                </c:pt>
                <c:pt idx="28">
                  <c:v>池田市</c:v>
                </c:pt>
                <c:pt idx="29">
                  <c:v>寝屋川市</c:v>
                </c:pt>
                <c:pt idx="30">
                  <c:v>吹田市</c:v>
                </c:pt>
                <c:pt idx="31">
                  <c:v>大阪狭山市</c:v>
                </c:pt>
                <c:pt idx="32">
                  <c:v>大阪市</c:v>
                </c:pt>
                <c:pt idx="33">
                  <c:v>茨木市</c:v>
                </c:pt>
                <c:pt idx="34">
                  <c:v>柏原市</c:v>
                </c:pt>
                <c:pt idx="35">
                  <c:v>豊中市</c:v>
                </c:pt>
                <c:pt idx="36">
                  <c:v>摂津市</c:v>
                </c:pt>
                <c:pt idx="37">
                  <c:v>田尻町</c:v>
                </c:pt>
                <c:pt idx="38">
                  <c:v>東大阪市</c:v>
                </c:pt>
                <c:pt idx="39">
                  <c:v>守口市</c:v>
                </c:pt>
                <c:pt idx="40">
                  <c:v>門真市</c:v>
                </c:pt>
                <c:pt idx="41">
                  <c:v>忠岡町</c:v>
                </c:pt>
                <c:pt idx="42">
                  <c:v>八尾市</c:v>
                </c:pt>
              </c:strCache>
            </c:strRef>
          </c:cat>
          <c:val>
            <c:numRef>
              <c:f>市区町村別_人間ドック受診率!$DB$6:$DB$48</c:f>
              <c:numCache>
                <c:formatCode>0.0%</c:formatCode>
                <c:ptCount val="43"/>
                <c:pt idx="0">
                  <c:v>2.5000000000000001E-2</c:v>
                </c:pt>
                <c:pt idx="1">
                  <c:v>2.3E-2</c:v>
                </c:pt>
                <c:pt idx="2">
                  <c:v>1.4999999999999999E-2</c:v>
                </c:pt>
                <c:pt idx="3">
                  <c:v>1.4999999999999999E-2</c:v>
                </c:pt>
                <c:pt idx="4">
                  <c:v>1.4E-2</c:v>
                </c:pt>
                <c:pt idx="5">
                  <c:v>1.2999999999999999E-2</c:v>
                </c:pt>
                <c:pt idx="6">
                  <c:v>1.2999999999999999E-2</c:v>
                </c:pt>
                <c:pt idx="7">
                  <c:v>1.2999999999999999E-2</c:v>
                </c:pt>
                <c:pt idx="8">
                  <c:v>1.2E-2</c:v>
                </c:pt>
                <c:pt idx="9">
                  <c:v>1.0999999999999999E-2</c:v>
                </c:pt>
                <c:pt idx="10">
                  <c:v>1.0999999999999999E-2</c:v>
                </c:pt>
                <c:pt idx="11">
                  <c:v>0.01</c:v>
                </c:pt>
                <c:pt idx="12">
                  <c:v>8.9999999999999993E-3</c:v>
                </c:pt>
                <c:pt idx="13">
                  <c:v>8.9999999999999993E-3</c:v>
                </c:pt>
                <c:pt idx="14">
                  <c:v>8.9999999999999993E-3</c:v>
                </c:pt>
                <c:pt idx="15">
                  <c:v>8.9999999999999993E-3</c:v>
                </c:pt>
                <c:pt idx="16">
                  <c:v>8.0000000000000002E-3</c:v>
                </c:pt>
                <c:pt idx="17">
                  <c:v>8.0000000000000002E-3</c:v>
                </c:pt>
                <c:pt idx="18">
                  <c:v>7.0000000000000001E-3</c:v>
                </c:pt>
                <c:pt idx="19">
                  <c:v>7.0000000000000001E-3</c:v>
                </c:pt>
                <c:pt idx="20">
                  <c:v>7.0000000000000001E-3</c:v>
                </c:pt>
                <c:pt idx="21">
                  <c:v>7.0000000000000001E-3</c:v>
                </c:pt>
                <c:pt idx="22">
                  <c:v>5.0000000000000001E-3</c:v>
                </c:pt>
                <c:pt idx="23">
                  <c:v>5.0000000000000001E-3</c:v>
                </c:pt>
                <c:pt idx="24">
                  <c:v>5.0000000000000001E-3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3.0000000000000001E-3</c:v>
                </c:pt>
                <c:pt idx="35">
                  <c:v>3.0000000000000001E-3</c:v>
                </c:pt>
                <c:pt idx="36">
                  <c:v>3.0000000000000001E-3</c:v>
                </c:pt>
                <c:pt idx="37">
                  <c:v>3.0000000000000001E-3</c:v>
                </c:pt>
                <c:pt idx="38">
                  <c:v>3.0000000000000001E-3</c:v>
                </c:pt>
                <c:pt idx="39">
                  <c:v>3.0000000000000001E-3</c:v>
                </c:pt>
                <c:pt idx="40">
                  <c:v>2E-3</c:v>
                </c:pt>
                <c:pt idx="41">
                  <c:v>2E-3</c:v>
                </c:pt>
                <c:pt idx="42">
                  <c:v>1E-3</c:v>
                </c:pt>
              </c:numCache>
            </c:numRef>
          </c:val>
          <c:extLst>
            <c:ext xmlns:c16="http://schemas.microsoft.com/office/drawing/2014/chart" uri="{C3380CC4-5D6E-409C-BE32-E72D297353CC}">
              <c16:uniqueId val="{00000016-E6CE-438B-8C00-0BFC0B031FE4}"/>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7-E6CE-438B-8C00-0BFC0B031FE4}"/>
              </c:ext>
            </c:extLst>
          </c:dPt>
          <c:dLbls>
            <c:dLbl>
              <c:idx val="0"/>
              <c:layout>
                <c:manualLayout>
                  <c:x val="3.3743961352657004E-2"/>
                  <c:y val="-0.8990793650793650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E6CE-438B-8C00-0BFC0B031F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市区町村別_人間ドック受診率!$DT$6:$DT$48</c:f>
              <c:numCache>
                <c:formatCode>0.0%</c:formatCode>
                <c:ptCount val="43"/>
                <c:pt idx="0">
                  <c:v>6.0000000000000001E-3</c:v>
                </c:pt>
                <c:pt idx="1">
                  <c:v>6.0000000000000001E-3</c:v>
                </c:pt>
                <c:pt idx="2">
                  <c:v>6.0000000000000001E-3</c:v>
                </c:pt>
                <c:pt idx="3">
                  <c:v>6.0000000000000001E-3</c:v>
                </c:pt>
                <c:pt idx="4">
                  <c:v>6.0000000000000001E-3</c:v>
                </c:pt>
                <c:pt idx="5">
                  <c:v>6.0000000000000001E-3</c:v>
                </c:pt>
                <c:pt idx="6">
                  <c:v>6.0000000000000001E-3</c:v>
                </c:pt>
                <c:pt idx="7">
                  <c:v>6.0000000000000001E-3</c:v>
                </c:pt>
                <c:pt idx="8">
                  <c:v>6.0000000000000001E-3</c:v>
                </c:pt>
                <c:pt idx="9">
                  <c:v>6.0000000000000001E-3</c:v>
                </c:pt>
                <c:pt idx="10">
                  <c:v>6.0000000000000001E-3</c:v>
                </c:pt>
                <c:pt idx="11">
                  <c:v>6.0000000000000001E-3</c:v>
                </c:pt>
                <c:pt idx="12">
                  <c:v>6.0000000000000001E-3</c:v>
                </c:pt>
                <c:pt idx="13">
                  <c:v>6.0000000000000001E-3</c:v>
                </c:pt>
                <c:pt idx="14">
                  <c:v>6.0000000000000001E-3</c:v>
                </c:pt>
                <c:pt idx="15">
                  <c:v>6.0000000000000001E-3</c:v>
                </c:pt>
                <c:pt idx="16">
                  <c:v>6.0000000000000001E-3</c:v>
                </c:pt>
                <c:pt idx="17">
                  <c:v>6.0000000000000001E-3</c:v>
                </c:pt>
                <c:pt idx="18">
                  <c:v>6.0000000000000001E-3</c:v>
                </c:pt>
                <c:pt idx="19">
                  <c:v>6.0000000000000001E-3</c:v>
                </c:pt>
                <c:pt idx="20">
                  <c:v>6.0000000000000001E-3</c:v>
                </c:pt>
                <c:pt idx="21">
                  <c:v>6.0000000000000001E-3</c:v>
                </c:pt>
                <c:pt idx="22">
                  <c:v>6.0000000000000001E-3</c:v>
                </c:pt>
                <c:pt idx="23">
                  <c:v>6.0000000000000001E-3</c:v>
                </c:pt>
                <c:pt idx="24">
                  <c:v>6.0000000000000001E-3</c:v>
                </c:pt>
                <c:pt idx="25">
                  <c:v>6.0000000000000001E-3</c:v>
                </c:pt>
                <c:pt idx="26">
                  <c:v>6.0000000000000001E-3</c:v>
                </c:pt>
                <c:pt idx="27">
                  <c:v>6.0000000000000001E-3</c:v>
                </c:pt>
                <c:pt idx="28">
                  <c:v>6.0000000000000001E-3</c:v>
                </c:pt>
                <c:pt idx="29">
                  <c:v>6.0000000000000001E-3</c:v>
                </c:pt>
                <c:pt idx="30">
                  <c:v>6.0000000000000001E-3</c:v>
                </c:pt>
                <c:pt idx="31">
                  <c:v>6.0000000000000001E-3</c:v>
                </c:pt>
                <c:pt idx="32">
                  <c:v>6.0000000000000001E-3</c:v>
                </c:pt>
                <c:pt idx="33">
                  <c:v>6.0000000000000001E-3</c:v>
                </c:pt>
                <c:pt idx="34">
                  <c:v>6.0000000000000001E-3</c:v>
                </c:pt>
                <c:pt idx="35">
                  <c:v>6.0000000000000001E-3</c:v>
                </c:pt>
                <c:pt idx="36">
                  <c:v>6.0000000000000001E-3</c:v>
                </c:pt>
                <c:pt idx="37">
                  <c:v>6.0000000000000001E-3</c:v>
                </c:pt>
                <c:pt idx="38">
                  <c:v>6.0000000000000001E-3</c:v>
                </c:pt>
                <c:pt idx="39">
                  <c:v>6.0000000000000001E-3</c:v>
                </c:pt>
                <c:pt idx="40">
                  <c:v>6.0000000000000001E-3</c:v>
                </c:pt>
                <c:pt idx="41">
                  <c:v>6.0000000000000001E-3</c:v>
                </c:pt>
                <c:pt idx="42">
                  <c:v>6.0000000000000001E-3</c:v>
                </c:pt>
              </c:numCache>
            </c:numRef>
          </c:xVal>
          <c:yVal>
            <c:numRef>
              <c:f>市区町村別_人間ドック受診率!$EH$6:$EH$48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9-E6CE-438B-8C00-0BFC0B031FE4}"/>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nextTo"/>
        <c:spPr>
          <a:ln>
            <a:solidFill>
              <a:srgbClr val="7F7F7F"/>
            </a:solidFill>
          </a:ln>
        </c:spPr>
        <c:crossAx val="449176704"/>
        <c:crossesAt val="0"/>
        <c:auto val="1"/>
        <c:lblAlgn val="ctr"/>
        <c:lblOffset val="100"/>
        <c:noMultiLvlLbl val="0"/>
      </c:catAx>
      <c:valAx>
        <c:axId val="44917670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0.0%"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市区町村別_人間ドック受診率!$DE$5</c:f>
              <c:strCache>
                <c:ptCount val="1"/>
                <c:pt idx="0">
                  <c:v>前年度との差分(人間ドック受診率(全体))</c:v>
                </c:pt>
              </c:strCache>
            </c:strRef>
          </c:tx>
          <c:spPr>
            <a:solidFill>
              <a:schemeClr val="accent1"/>
            </a:solidFill>
            <a:ln>
              <a:noFill/>
            </a:ln>
          </c:spPr>
          <c:invertIfNegative val="0"/>
          <c:dLbls>
            <c:dLbl>
              <c:idx val="0"/>
              <c:layout>
                <c:manualLayout>
                  <c:x val="-3.0676328502415458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E3-4BE5-81B0-18B59B0631FB}"/>
                </c:ext>
              </c:extLst>
            </c:dLbl>
            <c:dLbl>
              <c:idx val="1"/>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BE-4767-A55D-E30A5BFC8BAD}"/>
                </c:ext>
              </c:extLst>
            </c:dLbl>
            <c:dLbl>
              <c:idx val="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BE-4767-A55D-E30A5BFC8BAD}"/>
                </c:ext>
              </c:extLst>
            </c:dLbl>
            <c:dLbl>
              <c:idx val="3"/>
              <c:layout>
                <c:manualLayout>
                  <c:x val="-3.067028985507246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BE-4767-A55D-E30A5BFC8BAD}"/>
                </c:ext>
              </c:extLst>
            </c:dLbl>
            <c:dLbl>
              <c:idx val="4"/>
              <c:layout>
                <c:manualLayout>
                  <c:x val="-2.70809178743961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E3-4BE5-81B0-18B59B0631FB}"/>
                </c:ext>
              </c:extLst>
            </c:dLbl>
            <c:dLbl>
              <c:idx val="5"/>
              <c:layout>
                <c:manualLayout>
                  <c:x val="-1.89021739130434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E3-4BE5-81B0-18B59B0631FB}"/>
                </c:ext>
              </c:extLst>
            </c:dLbl>
            <c:dLbl>
              <c:idx val="6"/>
              <c:layout>
                <c:manualLayout>
                  <c:x val="-3.54384057971014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E3-4BE5-81B0-18B59B0631FB}"/>
                </c:ext>
              </c:extLst>
            </c:dLbl>
            <c:dLbl>
              <c:idx val="7"/>
              <c:layout>
                <c:manualLayout>
                  <c:x val="-3.2600241545893719E-3"/>
                  <c:y val="-2.015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E3-4BE5-81B0-18B59B0631FB}"/>
                </c:ext>
              </c:extLst>
            </c:dLbl>
            <c:dLbl>
              <c:idx val="8"/>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BE-4767-A55D-E30A5BFC8BAD}"/>
                </c:ext>
              </c:extLst>
            </c:dLbl>
            <c:dLbl>
              <c:idx val="9"/>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BE-4767-A55D-E30A5BFC8BAD}"/>
                </c:ext>
              </c:extLst>
            </c:dLbl>
            <c:dLbl>
              <c:idx val="10"/>
              <c:layout>
                <c:manualLayout>
                  <c:x val="-2.80688405797101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E3-4BE5-81B0-18B59B0631FB}"/>
                </c:ext>
              </c:extLst>
            </c:dLbl>
            <c:dLbl>
              <c:idx val="11"/>
              <c:layout>
                <c:manualLayout>
                  <c:x val="-3.16666666666666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E3-4BE5-81B0-18B59B0631FB}"/>
                </c:ext>
              </c:extLst>
            </c:dLbl>
            <c:dLbl>
              <c:idx val="12"/>
              <c:layout>
                <c:manualLayout>
                  <c:x val="-4.13997584541062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E3-4BE5-81B0-18B59B0631FB}"/>
                </c:ext>
              </c:extLst>
            </c:dLbl>
            <c:dLbl>
              <c:idx val="13"/>
              <c:layout>
                <c:manualLayout>
                  <c:x val="-2.46533816425120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E3-4BE5-81B0-18B59B0631FB}"/>
                </c:ext>
              </c:extLst>
            </c:dLbl>
            <c:dLbl>
              <c:idx val="14"/>
              <c:layout>
                <c:manualLayout>
                  <c:x val="-4.34396135265711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E3-4BE5-81B0-18B59B0631FB}"/>
                </c:ext>
              </c:extLst>
            </c:dLbl>
            <c:dLbl>
              <c:idx val="15"/>
              <c:layout>
                <c:manualLayout>
                  <c:x val="-1.88707729468593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E3-4BE5-81B0-18B59B0631FB}"/>
                </c:ext>
              </c:extLst>
            </c:dLbl>
            <c:dLbl>
              <c:idx val="16"/>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BE-4767-A55D-E30A5BFC8BAD}"/>
                </c:ext>
              </c:extLst>
            </c:dLbl>
            <c:dLbl>
              <c:idx val="17"/>
              <c:layout>
                <c:manualLayout>
                  <c:x val="-2.92995169082125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E3-4BE5-81B0-18B59B0631FB}"/>
                </c:ext>
              </c:extLst>
            </c:dLbl>
            <c:dLbl>
              <c:idx val="18"/>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BE-4767-A55D-E30A5BFC8BAD}"/>
                </c:ext>
              </c:extLst>
            </c:dLbl>
            <c:dLbl>
              <c:idx val="19"/>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BE-4767-A55D-E30A5BFC8BAD}"/>
                </c:ext>
              </c:extLst>
            </c:dLbl>
            <c:dLbl>
              <c:idx val="20"/>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BE-4767-A55D-E30A5BFC8BAD}"/>
                </c:ext>
              </c:extLst>
            </c:dLbl>
            <c:dLbl>
              <c:idx val="21"/>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BE-4767-A55D-E30A5BFC8BAD}"/>
                </c:ext>
              </c:extLst>
            </c:dLbl>
            <c:dLbl>
              <c:idx val="22"/>
              <c:layout>
                <c:manualLayout>
                  <c:x val="-2.827898550724581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E3-4BE5-81B0-18B59B0631FB}"/>
                </c:ext>
              </c:extLst>
            </c:dLbl>
            <c:dLbl>
              <c:idx val="23"/>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BE-4767-A55D-E30A5BFC8BAD}"/>
                </c:ext>
              </c:extLst>
            </c:dLbl>
            <c:dLbl>
              <c:idx val="24"/>
              <c:layout>
                <c:manualLayout>
                  <c:x val="-4.7643719806763282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E3-4BE5-81B0-18B59B0631FB}"/>
                </c:ext>
              </c:extLst>
            </c:dLbl>
            <c:dLbl>
              <c:idx val="25"/>
              <c:layout>
                <c:manualLayout>
                  <c:x val="-3.2299516908211997E-3"/>
                  <c:y val="2.380952381691525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5E3-4BE5-81B0-18B59B0631FB}"/>
                </c:ext>
              </c:extLst>
            </c:dLbl>
            <c:dLbl>
              <c:idx val="26"/>
              <c:layout>
                <c:manualLayout>
                  <c:x val="-3.2305555555555555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5E3-4BE5-81B0-18B59B0631FB}"/>
                </c:ext>
              </c:extLst>
            </c:dLbl>
            <c:dLbl>
              <c:idx val="27"/>
              <c:layout>
                <c:manualLayout>
                  <c:x val="-2.79528985507246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5E3-4BE5-81B0-18B59B0631FB}"/>
                </c:ext>
              </c:extLst>
            </c:dLbl>
            <c:dLbl>
              <c:idx val="28"/>
              <c:layout>
                <c:manualLayout>
                  <c:x val="-2.09432367149764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5E3-4BE5-81B0-18B59B0631FB}"/>
                </c:ext>
              </c:extLst>
            </c:dLbl>
            <c:dLbl>
              <c:idx val="29"/>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BE-4767-A55D-E30A5BFC8BAD}"/>
                </c:ext>
              </c:extLst>
            </c:dLbl>
            <c:dLbl>
              <c:idx val="3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BE-4767-A55D-E30A5BFC8BAD}"/>
                </c:ext>
              </c:extLst>
            </c:dLbl>
            <c:dLbl>
              <c:idx val="31"/>
              <c:layout>
                <c:manualLayout>
                  <c:x val="-3.76207729468599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5E3-4BE5-81B0-18B59B0631FB}"/>
                </c:ext>
              </c:extLst>
            </c:dLbl>
            <c:dLbl>
              <c:idx val="3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2BE-4767-A55D-E30A5BFC8BAD}"/>
                </c:ext>
              </c:extLst>
            </c:dLbl>
            <c:dLbl>
              <c:idx val="33"/>
              <c:layout>
                <c:manualLayout>
                  <c:x val="-2.70809178743961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5E3-4BE5-81B0-18B59B0631FB}"/>
                </c:ext>
              </c:extLst>
            </c:dLbl>
            <c:dLbl>
              <c:idx val="34"/>
              <c:layout>
                <c:manualLayout>
                  <c:x val="-3.2711352657004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5E3-4BE5-81B0-18B59B0631FB}"/>
                </c:ext>
              </c:extLst>
            </c:dLbl>
            <c:dLbl>
              <c:idx val="35"/>
              <c:layout>
                <c:manualLayout>
                  <c:x val="-4.56835748792270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5E3-4BE5-81B0-18B59B0631FB}"/>
                </c:ext>
              </c:extLst>
            </c:dLbl>
            <c:dLbl>
              <c:idx val="36"/>
              <c:layout>
                <c:manualLayout>
                  <c:x val="-3.0350241545894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5E3-4BE5-81B0-18B59B0631FB}"/>
                </c:ext>
              </c:extLst>
            </c:dLbl>
            <c:dLbl>
              <c:idx val="37"/>
              <c:layout>
                <c:manualLayout>
                  <c:x val="-4.5688405797101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5E3-4BE5-81B0-18B59B0631FB}"/>
                </c:ext>
              </c:extLst>
            </c:dLbl>
            <c:dLbl>
              <c:idx val="38"/>
              <c:layout>
                <c:manualLayout>
                  <c:x val="-1.87234299516913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5E3-4BE5-81B0-18B59B0631FB}"/>
                </c:ext>
              </c:extLst>
            </c:dLbl>
            <c:dLbl>
              <c:idx val="3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2BE-4767-A55D-E30A5BFC8BAD}"/>
                </c:ext>
              </c:extLst>
            </c:dLbl>
            <c:dLbl>
              <c:idx val="40"/>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2BE-4767-A55D-E30A5BFC8BAD}"/>
                </c:ext>
              </c:extLst>
            </c:dLbl>
            <c:dLbl>
              <c:idx val="41"/>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BE-4767-A55D-E30A5BFC8BAD}"/>
                </c:ext>
              </c:extLst>
            </c:dLbl>
            <c:dLbl>
              <c:idx val="42"/>
              <c:layout>
                <c:manualLayout>
                  <c:x val="-3.62765700483091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5E3-4BE5-81B0-18B59B0631FB}"/>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5E3-4BE5-81B0-18B59B0631FB}"/>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5E3-4BE5-81B0-18B59B0631FB}"/>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市区町村別_人間ドック受診率!$CZ$6:$CZ$48</c:f>
              <c:strCache>
                <c:ptCount val="43"/>
                <c:pt idx="0">
                  <c:v>箕面市</c:v>
                </c:pt>
                <c:pt idx="1">
                  <c:v>泉南市</c:v>
                </c:pt>
                <c:pt idx="2">
                  <c:v>太子町</c:v>
                </c:pt>
                <c:pt idx="3">
                  <c:v>熊取町</c:v>
                </c:pt>
                <c:pt idx="4">
                  <c:v>千早赤阪村</c:v>
                </c:pt>
                <c:pt idx="5">
                  <c:v>富田林市</c:v>
                </c:pt>
                <c:pt idx="6">
                  <c:v>河南町</c:v>
                </c:pt>
                <c:pt idx="7">
                  <c:v>岬町</c:v>
                </c:pt>
                <c:pt idx="8">
                  <c:v>和泉市</c:v>
                </c:pt>
                <c:pt idx="9">
                  <c:v>交野市</c:v>
                </c:pt>
                <c:pt idx="10">
                  <c:v>堺市</c:v>
                </c:pt>
                <c:pt idx="11">
                  <c:v>大東市</c:v>
                </c:pt>
                <c:pt idx="12">
                  <c:v>高石市</c:v>
                </c:pt>
                <c:pt idx="13">
                  <c:v>羽曳野市</c:v>
                </c:pt>
                <c:pt idx="14">
                  <c:v>四條畷市</c:v>
                </c:pt>
                <c:pt idx="15">
                  <c:v>豊能町</c:v>
                </c:pt>
                <c:pt idx="16">
                  <c:v>高槻市</c:v>
                </c:pt>
                <c:pt idx="17">
                  <c:v>枚方市</c:v>
                </c:pt>
                <c:pt idx="18">
                  <c:v>泉大津市</c:v>
                </c:pt>
                <c:pt idx="19">
                  <c:v>岸和田市</c:v>
                </c:pt>
                <c:pt idx="20">
                  <c:v>河内長野市</c:v>
                </c:pt>
                <c:pt idx="21">
                  <c:v>阪南市</c:v>
                </c:pt>
                <c:pt idx="22">
                  <c:v>泉佐野市</c:v>
                </c:pt>
                <c:pt idx="23">
                  <c:v>貝塚市</c:v>
                </c:pt>
                <c:pt idx="24">
                  <c:v>能勢町</c:v>
                </c:pt>
                <c:pt idx="25">
                  <c:v>藤井寺市</c:v>
                </c:pt>
                <c:pt idx="26">
                  <c:v>島本町</c:v>
                </c:pt>
                <c:pt idx="27">
                  <c:v>松原市</c:v>
                </c:pt>
                <c:pt idx="28">
                  <c:v>池田市</c:v>
                </c:pt>
                <c:pt idx="29">
                  <c:v>寝屋川市</c:v>
                </c:pt>
                <c:pt idx="30">
                  <c:v>吹田市</c:v>
                </c:pt>
                <c:pt idx="31">
                  <c:v>大阪狭山市</c:v>
                </c:pt>
                <c:pt idx="32">
                  <c:v>大阪市</c:v>
                </c:pt>
                <c:pt idx="33">
                  <c:v>茨木市</c:v>
                </c:pt>
                <c:pt idx="34">
                  <c:v>柏原市</c:v>
                </c:pt>
                <c:pt idx="35">
                  <c:v>豊中市</c:v>
                </c:pt>
                <c:pt idx="36">
                  <c:v>摂津市</c:v>
                </c:pt>
                <c:pt idx="37">
                  <c:v>田尻町</c:v>
                </c:pt>
                <c:pt idx="38">
                  <c:v>東大阪市</c:v>
                </c:pt>
                <c:pt idx="39">
                  <c:v>守口市</c:v>
                </c:pt>
                <c:pt idx="40">
                  <c:v>門真市</c:v>
                </c:pt>
                <c:pt idx="41">
                  <c:v>忠岡町</c:v>
                </c:pt>
                <c:pt idx="42">
                  <c:v>八尾市</c:v>
                </c:pt>
              </c:strCache>
            </c:strRef>
          </c:cat>
          <c:val>
            <c:numRef>
              <c:f>市区町村別_人間ドック受診率!$DE$6:$DE$48</c:f>
              <c:numCache>
                <c:formatCode>General</c:formatCode>
                <c:ptCount val="43"/>
                <c:pt idx="0">
                  <c:v>0.10000000000000009</c:v>
                </c:pt>
                <c:pt idx="1">
                  <c:v>0.19999999999999984</c:v>
                </c:pt>
                <c:pt idx="2">
                  <c:v>9.9999999999999922E-2</c:v>
                </c:pt>
                <c:pt idx="3">
                  <c:v>-0.10000000000000009</c:v>
                </c:pt>
                <c:pt idx="4">
                  <c:v>0.4</c:v>
                </c:pt>
                <c:pt idx="5">
                  <c:v>0</c:v>
                </c:pt>
                <c:pt idx="6">
                  <c:v>9.9999999999999922E-2</c:v>
                </c:pt>
                <c:pt idx="7">
                  <c:v>0.99999999999999989</c:v>
                </c:pt>
                <c:pt idx="8">
                  <c:v>0.3000000000000001</c:v>
                </c:pt>
                <c:pt idx="9">
                  <c:v>0</c:v>
                </c:pt>
                <c:pt idx="10">
                  <c:v>9.9999999999999922E-2</c:v>
                </c:pt>
                <c:pt idx="11">
                  <c:v>0.10000000000000009</c:v>
                </c:pt>
                <c:pt idx="12">
                  <c:v>0.29999999999999993</c:v>
                </c:pt>
                <c:pt idx="13">
                  <c:v>0</c:v>
                </c:pt>
                <c:pt idx="14">
                  <c:v>0.29999999999999993</c:v>
                </c:pt>
                <c:pt idx="15">
                  <c:v>0</c:v>
                </c:pt>
                <c:pt idx="16">
                  <c:v>0.1</c:v>
                </c:pt>
                <c:pt idx="17">
                  <c:v>0.1</c:v>
                </c:pt>
                <c:pt idx="18">
                  <c:v>0.1</c:v>
                </c:pt>
                <c:pt idx="19">
                  <c:v>0</c:v>
                </c:pt>
                <c:pt idx="20">
                  <c:v>0</c:v>
                </c:pt>
                <c:pt idx="21">
                  <c:v>0</c:v>
                </c:pt>
                <c:pt idx="22">
                  <c:v>0</c:v>
                </c:pt>
                <c:pt idx="23">
                  <c:v>0.1</c:v>
                </c:pt>
                <c:pt idx="24">
                  <c:v>0.2</c:v>
                </c:pt>
                <c:pt idx="25">
                  <c:v>-0.1</c:v>
                </c:pt>
                <c:pt idx="26">
                  <c:v>0</c:v>
                </c:pt>
                <c:pt idx="27">
                  <c:v>0</c:v>
                </c:pt>
                <c:pt idx="28">
                  <c:v>0</c:v>
                </c:pt>
                <c:pt idx="29">
                  <c:v>0</c:v>
                </c:pt>
                <c:pt idx="30">
                  <c:v>0.1</c:v>
                </c:pt>
                <c:pt idx="31">
                  <c:v>-0.1</c:v>
                </c:pt>
                <c:pt idx="32">
                  <c:v>0.1</c:v>
                </c:pt>
                <c:pt idx="33">
                  <c:v>0.1</c:v>
                </c:pt>
                <c:pt idx="34">
                  <c:v>-0.6</c:v>
                </c:pt>
                <c:pt idx="35">
                  <c:v>-0.3</c:v>
                </c:pt>
                <c:pt idx="36">
                  <c:v>0.1</c:v>
                </c:pt>
                <c:pt idx="37">
                  <c:v>0.2</c:v>
                </c:pt>
                <c:pt idx="38">
                  <c:v>0</c:v>
                </c:pt>
                <c:pt idx="39">
                  <c:v>0.1</c:v>
                </c:pt>
                <c:pt idx="40">
                  <c:v>0</c:v>
                </c:pt>
                <c:pt idx="41">
                  <c:v>0</c:v>
                </c:pt>
                <c:pt idx="42">
                  <c:v>-0.70000000000000007</c:v>
                </c:pt>
              </c:numCache>
            </c:numRef>
          </c:val>
          <c:extLst>
            <c:ext xmlns:c16="http://schemas.microsoft.com/office/drawing/2014/chart" uri="{C3380CC4-5D6E-409C-BE32-E72D297353CC}">
              <c16:uniqueId val="{0000001C-75E3-4BE5-81B0-18B59B0631FB}"/>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市区町村別_人間ドック受診率!$B$80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75E3-4BE5-81B0-18B59B0631FB}"/>
              </c:ext>
            </c:extLst>
          </c:dPt>
          <c:dLbls>
            <c:dLbl>
              <c:idx val="0"/>
              <c:layout>
                <c:manualLayout>
                  <c:x val="-0.12577294685990345"/>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75E3-4BE5-81B0-18B59B0631F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市区町村別_人間ドック受診率!$DW$6:$DW$48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市区町村別_人間ドック受診率!$EH$6:$EH$48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75E3-4BE5-81B0-18B59B0631FB}"/>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市区町村別_人間ドック受診率!$DH$4</c:f>
              <c:strCache>
                <c:ptCount val="1"/>
                <c:pt idx="0">
                  <c:v>自己負担割合1割</c:v>
                </c:pt>
              </c:strCache>
            </c:strRef>
          </c:tx>
          <c:spPr>
            <a:solidFill>
              <a:srgbClr val="B3A2C7"/>
            </a:solidFill>
            <a:ln>
              <a:noFill/>
            </a:ln>
          </c:spPr>
          <c:invertIfNegative val="0"/>
          <c:dLbls>
            <c:dLbl>
              <c:idx val="0"/>
              <c:layout>
                <c:manualLayout>
                  <c:x val="1.2061111111111111E-2"/>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5E-4CA1-BCF0-F18E7605C431}"/>
                </c:ext>
              </c:extLst>
            </c:dLbl>
            <c:dLbl>
              <c:idx val="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0E-4703-AAD0-108C8FEA53C6}"/>
                </c:ext>
              </c:extLst>
            </c:dLbl>
            <c:dLbl>
              <c:idx val="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0E-4703-AAD0-108C8FEA53C6}"/>
                </c:ext>
              </c:extLst>
            </c:dLbl>
            <c:dLbl>
              <c:idx val="3"/>
              <c:layout>
                <c:manualLayout>
                  <c:x val="1.9939613526570019E-2"/>
                  <c:y val="7.93650793835579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0E-4703-AAD0-108C8FEA53C6}"/>
                </c:ext>
              </c:extLst>
            </c:dLbl>
            <c:dLbl>
              <c:idx val="4"/>
              <c:layout>
                <c:manualLayout>
                  <c:x val="1.22420289855072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5E-4CA1-BCF0-F18E7605C431}"/>
                </c:ext>
              </c:extLst>
            </c:dLbl>
            <c:dLbl>
              <c:idx val="5"/>
              <c:layout>
                <c:manualLayout>
                  <c:x val="1.1544444444444444E-2"/>
                  <c:y val="7.918408716584314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5E-4CA1-BCF0-F18E7605C431}"/>
                </c:ext>
              </c:extLst>
            </c:dLbl>
            <c:dLbl>
              <c:idx val="6"/>
              <c:layout>
                <c:manualLayout>
                  <c:x val="-2.1130434782608695E-3"/>
                  <c:y val="7.93650794020366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5E-4CA1-BCF0-F18E7605C431}"/>
                </c:ext>
              </c:extLst>
            </c:dLbl>
            <c:dLbl>
              <c:idx val="7"/>
              <c:layout>
                <c:manualLayout>
                  <c:x val="-3.2415458937198349E-3"/>
                  <c:y val="-1.00777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5E-4CA1-BCF0-F18E7605C431}"/>
                </c:ext>
              </c:extLst>
            </c:dLbl>
            <c:dLbl>
              <c:idx val="8"/>
              <c:layout>
                <c:manualLayout>
                  <c:x val="8.9793478260869284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D3-44A7-90AD-C7105316E15C}"/>
                </c:ext>
              </c:extLst>
            </c:dLbl>
            <c:dLbl>
              <c:idx val="9"/>
              <c:layout>
                <c:manualLayout>
                  <c:x val="1.9605193236714946E-2"/>
                  <c:y val="1.587301587671159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D3-44A7-90AD-C7105316E15C}"/>
                </c:ext>
              </c:extLst>
            </c:dLbl>
            <c:dLbl>
              <c:idx val="10"/>
              <c:layout>
                <c:manualLayout>
                  <c:x val="-2.992149758454106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5E-4CA1-BCF0-F18E7605C431}"/>
                </c:ext>
              </c:extLst>
            </c:dLbl>
            <c:dLbl>
              <c:idx val="11"/>
              <c:layout>
                <c:manualLayout>
                  <c:x val="1.9376570048309179E-2"/>
                  <c:y val="1.587301586932014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5E-4CA1-BCF0-F18E7605C431}"/>
                </c:ext>
              </c:extLst>
            </c:dLbl>
            <c:dLbl>
              <c:idx val="12"/>
              <c:layout>
                <c:manualLayout>
                  <c:x val="2.8065700483091788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5E-4CA1-BCF0-F18E7605C431}"/>
                </c:ext>
              </c:extLst>
            </c:dLbl>
            <c:dLbl>
              <c:idx val="13"/>
              <c:layout>
                <c:manualLayout>
                  <c:x val="9.535628019323672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5E-4CA1-BCF0-F18E7605C431}"/>
                </c:ext>
              </c:extLst>
            </c:dLbl>
            <c:dLbl>
              <c:idx val="14"/>
              <c:layout>
                <c:manualLayout>
                  <c:x val="-2.90265700483091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15E-4CA1-BCF0-F18E7605C431}"/>
                </c:ext>
              </c:extLst>
            </c:dLbl>
            <c:dLbl>
              <c:idx val="15"/>
              <c:layout>
                <c:manualLayout>
                  <c:x val="1.15799516908212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5E-4CA1-BCF0-F18E7605C431}"/>
                </c:ext>
              </c:extLst>
            </c:dLbl>
            <c:dLbl>
              <c:idx val="16"/>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0E-4703-AAD0-108C8FEA53C6}"/>
                </c:ext>
              </c:extLst>
            </c:dLbl>
            <c:dLbl>
              <c:idx val="17"/>
              <c:layout>
                <c:manualLayout>
                  <c:x val="1.20173913043477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5E-4CA1-BCF0-F18E7605C431}"/>
                </c:ext>
              </c:extLst>
            </c:dLbl>
            <c:dLbl>
              <c:idx val="18"/>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0E-4703-AAD0-108C8FEA53C6}"/>
                </c:ext>
              </c:extLst>
            </c:dLbl>
            <c:dLbl>
              <c:idx val="1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0E-4703-AAD0-108C8FEA53C6}"/>
                </c:ext>
              </c:extLst>
            </c:dLbl>
            <c:dLbl>
              <c:idx val="2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0E-4703-AAD0-108C8FEA53C6}"/>
                </c:ext>
              </c:extLst>
            </c:dLbl>
            <c:dLbl>
              <c:idx val="21"/>
              <c:layout>
                <c:manualLayout>
                  <c:x val="1.9939613526570019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0E-4703-AAD0-108C8FEA53C6}"/>
                </c:ext>
              </c:extLst>
            </c:dLbl>
            <c:dLbl>
              <c:idx val="22"/>
              <c:layout>
                <c:manualLayout>
                  <c:x val="-2.864975845410627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15E-4CA1-BCF0-F18E7605C431}"/>
                </c:ext>
              </c:extLst>
            </c:dLbl>
            <c:dLbl>
              <c:idx val="23"/>
              <c:layout>
                <c:manualLayout>
                  <c:x val="1.9939613526570019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0E-4703-AAD0-108C8FEA53C6}"/>
                </c:ext>
              </c:extLst>
            </c:dLbl>
            <c:dLbl>
              <c:idx val="24"/>
              <c:layout>
                <c:manualLayout>
                  <c:x val="1.9939613526570019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0E-4703-AAD0-108C8FEA53C6}"/>
                </c:ext>
              </c:extLst>
            </c:dLbl>
            <c:dLbl>
              <c:idx val="25"/>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0E-4703-AAD0-108C8FEA53C6}"/>
                </c:ext>
              </c:extLst>
            </c:dLbl>
            <c:dLbl>
              <c:idx val="26"/>
              <c:layout>
                <c:manualLayout>
                  <c:x val="9.01280193236714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C6-40F9-8A31-4A8762B072D4}"/>
                </c:ext>
              </c:extLst>
            </c:dLbl>
            <c:dLbl>
              <c:idx val="27"/>
              <c:layout>
                <c:manualLayout>
                  <c:x val="1.982536231884055E-2"/>
                  <c:y val="1.587301588040732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15E-4CA1-BCF0-F18E7605C431}"/>
                </c:ext>
              </c:extLst>
            </c:dLbl>
            <c:dLbl>
              <c:idx val="28"/>
              <c:layout>
                <c:manualLayout>
                  <c:x val="-3.73925120772946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15E-4CA1-BCF0-F18E7605C431}"/>
                </c:ext>
              </c:extLst>
            </c:dLbl>
            <c:dLbl>
              <c:idx val="29"/>
              <c:layout>
                <c:manualLayout>
                  <c:x val="-3.0676328502415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0E-4703-AAD0-108C8FEA53C6}"/>
                </c:ext>
              </c:extLst>
            </c:dLbl>
            <c:dLbl>
              <c:idx val="30"/>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C0E-4703-AAD0-108C8FEA53C6}"/>
                </c:ext>
              </c:extLst>
            </c:dLbl>
            <c:dLbl>
              <c:idx val="31"/>
              <c:layout>
                <c:manualLayout>
                  <c:x val="2.0409541062801906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15E-4CA1-BCF0-F18E7605C431}"/>
                </c:ext>
              </c:extLst>
            </c:dLbl>
            <c:dLbl>
              <c:idx val="32"/>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C0E-4703-AAD0-108C8FEA53C6}"/>
                </c:ext>
              </c:extLst>
            </c:dLbl>
            <c:dLbl>
              <c:idx val="33"/>
              <c:layout>
                <c:manualLayout>
                  <c:x val="9.17258454106277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15E-4CA1-BCF0-F18E7605C431}"/>
                </c:ext>
              </c:extLst>
            </c:dLbl>
            <c:dLbl>
              <c:idx val="34"/>
              <c:layout>
                <c:manualLayout>
                  <c:x val="-3.24359903381642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15E-4CA1-BCF0-F18E7605C431}"/>
                </c:ext>
              </c:extLst>
            </c:dLbl>
            <c:dLbl>
              <c:idx val="35"/>
              <c:layout>
                <c:manualLayout>
                  <c:x val="1.1953743961352657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C6-40F9-8A31-4A8762B072D4}"/>
                </c:ext>
              </c:extLst>
            </c:dLbl>
            <c:dLbl>
              <c:idx val="36"/>
              <c:layout>
                <c:manualLayout>
                  <c:x val="1.9622826086956494E-2"/>
                  <c:y val="1.587301588779877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C6-40F9-8A31-4A8762B072D4}"/>
                </c:ext>
              </c:extLst>
            </c:dLbl>
            <c:dLbl>
              <c:idx val="37"/>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C0E-4703-AAD0-108C8FEA53C6}"/>
                </c:ext>
              </c:extLst>
            </c:dLbl>
            <c:dLbl>
              <c:idx val="38"/>
              <c:layout>
                <c:manualLayout>
                  <c:x val="1.2022463768115913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15E-4CA1-BCF0-F18E7605C431}"/>
                </c:ext>
              </c:extLst>
            </c:dLbl>
            <c:dLbl>
              <c:idx val="39"/>
              <c:layout>
                <c:manualLayout>
                  <c:x val="-4.4464975845410629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D3-44A7-90AD-C7105316E15C}"/>
                </c:ext>
              </c:extLst>
            </c:dLbl>
            <c:dLbl>
              <c:idx val="40"/>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C0E-4703-AAD0-108C8FEA53C6}"/>
                </c:ext>
              </c:extLst>
            </c:dLbl>
            <c:dLbl>
              <c:idx val="4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C0E-4703-AAD0-108C8FEA53C6}"/>
                </c:ext>
              </c:extLst>
            </c:dLbl>
            <c:dLbl>
              <c:idx val="42"/>
              <c:layout>
                <c:manualLayout>
                  <c:x val="-3.75326086956521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15E-4CA1-BCF0-F18E7605C431}"/>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15E-4CA1-BCF0-F18E7605C431}"/>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15E-4CA1-BCF0-F18E7605C431}"/>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市区町村別_人間ドック受診率!$DG$6:$DG$48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市区町村別_人間ドック受診率!$DI$6:$DI$48</c:f>
              <c:numCache>
                <c:formatCode>0.0%</c:formatCode>
                <c:ptCount val="43"/>
                <c:pt idx="0">
                  <c:v>3.0000000000000001E-3</c:v>
                </c:pt>
                <c:pt idx="1">
                  <c:v>8.9999999999999993E-3</c:v>
                </c:pt>
                <c:pt idx="2">
                  <c:v>6.0000000000000001E-3</c:v>
                </c:pt>
                <c:pt idx="3">
                  <c:v>2E-3</c:v>
                </c:pt>
                <c:pt idx="4">
                  <c:v>3.0000000000000001E-3</c:v>
                </c:pt>
                <c:pt idx="5">
                  <c:v>3.0000000000000001E-3</c:v>
                </c:pt>
                <c:pt idx="6">
                  <c:v>5.0000000000000001E-3</c:v>
                </c:pt>
                <c:pt idx="7">
                  <c:v>6.0000000000000001E-3</c:v>
                </c:pt>
                <c:pt idx="8">
                  <c:v>4.0000000000000001E-3</c:v>
                </c:pt>
                <c:pt idx="9">
                  <c:v>2E-3</c:v>
                </c:pt>
                <c:pt idx="10">
                  <c:v>6.0000000000000001E-3</c:v>
                </c:pt>
                <c:pt idx="11">
                  <c:v>2E-3</c:v>
                </c:pt>
                <c:pt idx="12">
                  <c:v>1E-3</c:v>
                </c:pt>
                <c:pt idx="13">
                  <c:v>4.0000000000000001E-3</c:v>
                </c:pt>
                <c:pt idx="14">
                  <c:v>0.01</c:v>
                </c:pt>
                <c:pt idx="15">
                  <c:v>3.0000000000000001E-3</c:v>
                </c:pt>
                <c:pt idx="16">
                  <c:v>6.0000000000000001E-3</c:v>
                </c:pt>
                <c:pt idx="17">
                  <c:v>3.0000000000000001E-3</c:v>
                </c:pt>
                <c:pt idx="18">
                  <c:v>0.01</c:v>
                </c:pt>
                <c:pt idx="19">
                  <c:v>1.0999999999999999E-2</c:v>
                </c:pt>
                <c:pt idx="20">
                  <c:v>2.1000000000000001E-2</c:v>
                </c:pt>
                <c:pt idx="21">
                  <c:v>2E-3</c:v>
                </c:pt>
                <c:pt idx="22">
                  <c:v>8.0000000000000002E-3</c:v>
                </c:pt>
                <c:pt idx="23">
                  <c:v>2E-3</c:v>
                </c:pt>
                <c:pt idx="24">
                  <c:v>2E-3</c:v>
                </c:pt>
                <c:pt idx="25">
                  <c:v>8.0000000000000002E-3</c:v>
                </c:pt>
                <c:pt idx="26">
                  <c:v>4.0000000000000001E-3</c:v>
                </c:pt>
                <c:pt idx="27">
                  <c:v>2E-3</c:v>
                </c:pt>
                <c:pt idx="28">
                  <c:v>2.3E-2</c:v>
                </c:pt>
                <c:pt idx="29">
                  <c:v>7.0000000000000001E-3</c:v>
                </c:pt>
                <c:pt idx="30">
                  <c:v>8.0000000000000002E-3</c:v>
                </c:pt>
                <c:pt idx="31">
                  <c:v>2E-3</c:v>
                </c:pt>
                <c:pt idx="32">
                  <c:v>6.0000000000000001E-3</c:v>
                </c:pt>
                <c:pt idx="33">
                  <c:v>4.0000000000000001E-3</c:v>
                </c:pt>
                <c:pt idx="34">
                  <c:v>8.0000000000000002E-3</c:v>
                </c:pt>
                <c:pt idx="35">
                  <c:v>3.0000000000000001E-3</c:v>
                </c:pt>
                <c:pt idx="36">
                  <c:v>2E-3</c:v>
                </c:pt>
                <c:pt idx="37">
                  <c:v>1.2999999999999999E-2</c:v>
                </c:pt>
                <c:pt idx="38">
                  <c:v>3.0000000000000001E-3</c:v>
                </c:pt>
                <c:pt idx="39">
                  <c:v>1.2E-2</c:v>
                </c:pt>
                <c:pt idx="40">
                  <c:v>1.4E-2</c:v>
                </c:pt>
                <c:pt idx="41">
                  <c:v>1.0999999999999999E-2</c:v>
                </c:pt>
                <c:pt idx="42">
                  <c:v>0.01</c:v>
                </c:pt>
              </c:numCache>
            </c:numRef>
          </c:val>
          <c:extLst>
            <c:ext xmlns:c16="http://schemas.microsoft.com/office/drawing/2014/chart" uri="{C3380CC4-5D6E-409C-BE32-E72D297353CC}">
              <c16:uniqueId val="{00000016-B15E-4CA1-BCF0-F18E7605C431}"/>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7-B15E-4CA1-BCF0-F18E7605C431}"/>
              </c:ext>
            </c:extLst>
          </c:dPt>
          <c:dLbls>
            <c:dLbl>
              <c:idx val="0"/>
              <c:layout>
                <c:manualLayout>
                  <c:x val="7.9049172882004151E-2"/>
                  <c:y val="-0.8980744805523881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15E-4CA1-BCF0-F18E7605C4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市区町村別_人間ドック受診率!$DY$6:$DY$48</c:f>
              <c:numCache>
                <c:formatCode>0.0%</c:formatCode>
                <c:ptCount val="43"/>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numCache>
            </c:numRef>
          </c:xVal>
          <c:yVal>
            <c:numRef>
              <c:f>市区町村別_人間ドック受診率!$EH$6:$EH$48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9-B15E-4CA1-BCF0-F18E7605C431}"/>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nextTo"/>
        <c:spPr>
          <a:ln>
            <a:solidFill>
              <a:srgbClr val="7F7F7F"/>
            </a:solidFill>
          </a:ln>
        </c:spPr>
        <c:crossAx val="449176704"/>
        <c:crossesAt val="0"/>
        <c:auto val="1"/>
        <c:lblAlgn val="ctr"/>
        <c:lblOffset val="100"/>
        <c:noMultiLvlLbl val="0"/>
      </c:catAx>
      <c:valAx>
        <c:axId val="449176704"/>
        <c:scaling>
          <c:orientation val="minMax"/>
          <c:max val="0.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49396224"/>
        <c:crosses val="autoZero"/>
        <c:crossBetween val="between"/>
        <c:majorUnit val="1.0000000000000002E-2"/>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0.0%"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市区町村別_人間ドック受診率!$DM$4</c:f>
              <c:strCache>
                <c:ptCount val="1"/>
                <c:pt idx="0">
                  <c:v>自己負担割合3割</c:v>
                </c:pt>
              </c:strCache>
            </c:strRef>
          </c:tx>
          <c:spPr>
            <a:solidFill>
              <a:srgbClr val="376092"/>
            </a:solidFill>
            <a:ln>
              <a:noFill/>
            </a:ln>
          </c:spPr>
          <c:invertIfNegative val="0"/>
          <c:dLbls>
            <c:dLbl>
              <c:idx val="0"/>
              <c:layout>
                <c:manualLayout>
                  <c:x val="-4.5084541062802496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E2-4EC6-910B-B2A6E255BDBA}"/>
                </c:ext>
              </c:extLst>
            </c:dLbl>
            <c:dLbl>
              <c:idx val="1"/>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E6-4F94-AC53-B8B56CB3C999}"/>
                </c:ext>
              </c:extLst>
            </c:dLbl>
            <c:dLbl>
              <c:idx val="2"/>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E6-4F94-AC53-B8B56CB3C999}"/>
                </c:ext>
              </c:extLst>
            </c:dLbl>
            <c:dLbl>
              <c:idx val="3"/>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E6-4F94-AC53-B8B56CB3C999}"/>
                </c:ext>
              </c:extLst>
            </c:dLbl>
            <c:dLbl>
              <c:idx val="4"/>
              <c:layout>
                <c:manualLayout>
                  <c:x val="-4.15372761307113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E2-4EC6-910B-B2A6E255BDBA}"/>
                </c:ext>
              </c:extLst>
            </c:dLbl>
            <c:dLbl>
              <c:idx val="5"/>
              <c:layout>
                <c:manualLayout>
                  <c:x val="-3.34973791131246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E2-4EC6-910B-B2A6E255BDBA}"/>
                </c:ext>
              </c:extLst>
            </c:dLbl>
            <c:dLbl>
              <c:idx val="6"/>
              <c:layout>
                <c:manualLayout>
                  <c:x val="-3.52995169082136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E2-4EC6-910B-B2A6E255BDBA}"/>
                </c:ext>
              </c:extLst>
            </c:dLbl>
            <c:dLbl>
              <c:idx val="7"/>
              <c:layout>
                <c:manualLayout>
                  <c:x val="-4.7612318840580276E-3"/>
                  <c:y val="-1.0077777777777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E2-4EC6-910B-B2A6E255BDBA}"/>
                </c:ext>
              </c:extLst>
            </c:dLbl>
            <c:dLbl>
              <c:idx val="8"/>
              <c:layout>
                <c:manualLayout>
                  <c:x val="-1.62681159420284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5B-4187-AD5F-B849F2A2165A}"/>
                </c:ext>
              </c:extLst>
            </c:dLbl>
            <c:dLbl>
              <c:idx val="9"/>
              <c:layout>
                <c:manualLayout>
                  <c:x val="2.9189009661835748E-2"/>
                  <c:y val="7.93650794020366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5B-4187-AD5F-B849F2A2165A}"/>
                </c:ext>
              </c:extLst>
            </c:dLbl>
            <c:dLbl>
              <c:idx val="10"/>
              <c:layout>
                <c:manualLayout>
                  <c:x val="-4.1551622415352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E2-4EC6-910B-B2A6E255BDBA}"/>
                </c:ext>
              </c:extLst>
            </c:dLbl>
            <c:dLbl>
              <c:idx val="11"/>
              <c:layout>
                <c:manualLayout>
                  <c:x val="-4.55649955436853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E2-4EC6-910B-B2A6E255BDBA}"/>
                </c:ext>
              </c:extLst>
            </c:dLbl>
            <c:dLbl>
              <c:idx val="12"/>
              <c:layout>
                <c:manualLayout>
                  <c:x val="-2.54574820955378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E2-4EC6-910B-B2A6E255BDBA}"/>
                </c:ext>
              </c:extLst>
            </c:dLbl>
            <c:dLbl>
              <c:idx val="13"/>
              <c:layout>
                <c:manualLayout>
                  <c:x val="-4.1390096618358048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E2-4EC6-910B-B2A6E255BDBA}"/>
                </c:ext>
              </c:extLst>
            </c:dLbl>
            <c:dLbl>
              <c:idx val="14"/>
              <c:layout>
                <c:manualLayout>
                  <c:x val="-2.74057971014492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E2-4EC6-910B-B2A6E255BDBA}"/>
                </c:ext>
              </c:extLst>
            </c:dLbl>
            <c:dLbl>
              <c:idx val="15"/>
              <c:layout>
                <c:manualLayout>
                  <c:x val="2.112451690821256E-2"/>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E2-4EC6-910B-B2A6E255BDBA}"/>
                </c:ext>
              </c:extLst>
            </c:dLbl>
            <c:dLbl>
              <c:idx val="16"/>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E6-4F94-AC53-B8B56CB3C999}"/>
                </c:ext>
              </c:extLst>
            </c:dLbl>
            <c:dLbl>
              <c:idx val="17"/>
              <c:layout>
                <c:manualLayout>
                  <c:x val="1.3811714975845411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E2-4EC6-910B-B2A6E255BDBA}"/>
                </c:ext>
              </c:extLst>
            </c:dLbl>
            <c:dLbl>
              <c:idx val="18"/>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E6-4F94-AC53-B8B56CB3C999}"/>
                </c:ext>
              </c:extLst>
            </c:dLbl>
            <c:dLbl>
              <c:idx val="1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E6-4F94-AC53-B8B56CB3C999}"/>
                </c:ext>
              </c:extLst>
            </c:dLbl>
            <c:dLbl>
              <c:idx val="2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E6-4F94-AC53-B8B56CB3C999}"/>
                </c:ext>
              </c:extLst>
            </c:dLbl>
            <c:dLbl>
              <c:idx val="21"/>
              <c:layout>
                <c:manualLayout>
                  <c:x val="-1.53381642512082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FE6-4F94-AC53-B8B56CB3C999}"/>
                </c:ext>
              </c:extLst>
            </c:dLbl>
            <c:dLbl>
              <c:idx val="22"/>
              <c:layout>
                <c:manualLayout>
                  <c:x val="-4.42693236714975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E2-4EC6-910B-B2A6E255BDBA}"/>
                </c:ext>
              </c:extLst>
            </c:dLbl>
            <c:dLbl>
              <c:idx val="23"/>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E6-4F94-AC53-B8B56CB3C999}"/>
                </c:ext>
              </c:extLst>
            </c:dLbl>
            <c:dLbl>
              <c:idx val="24"/>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FE6-4F94-AC53-B8B56CB3C999}"/>
                </c:ext>
              </c:extLst>
            </c:dLbl>
            <c:dLbl>
              <c:idx val="25"/>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FE6-4F94-AC53-B8B56CB3C999}"/>
                </c:ext>
              </c:extLst>
            </c:dLbl>
            <c:dLbl>
              <c:idx val="26"/>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FE6-4F94-AC53-B8B56CB3C999}"/>
                </c:ext>
              </c:extLst>
            </c:dLbl>
            <c:dLbl>
              <c:idx val="27"/>
              <c:layout>
                <c:manualLayout>
                  <c:x val="-4.33393719806763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E2-4EC6-910B-B2A6E255BDBA}"/>
                </c:ext>
              </c:extLst>
            </c:dLbl>
            <c:dLbl>
              <c:idx val="28"/>
              <c:layout>
                <c:manualLayout>
                  <c:x val="-3.59118357487922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E2-4EC6-910B-B2A6E255BDBA}"/>
                </c:ext>
              </c:extLst>
            </c:dLbl>
            <c:dLbl>
              <c:idx val="29"/>
              <c:layout>
                <c:manualLayout>
                  <c:x val="-4.69444444444455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5B-4187-AD5F-B849F2A2165A}"/>
                </c:ext>
              </c:extLst>
            </c:dLbl>
            <c:dLbl>
              <c:idx val="3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FE6-4F94-AC53-B8B56CB3C999}"/>
                </c:ext>
              </c:extLst>
            </c:dLbl>
            <c:dLbl>
              <c:idx val="31"/>
              <c:layout>
                <c:manualLayout>
                  <c:x val="-8.26654589371980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E2-4EC6-910B-B2A6E255BDBA}"/>
                </c:ext>
              </c:extLst>
            </c:dLbl>
            <c:dLbl>
              <c:idx val="32"/>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FE6-4F94-AC53-B8B56CB3C999}"/>
                </c:ext>
              </c:extLst>
            </c:dLbl>
            <c:dLbl>
              <c:idx val="33"/>
              <c:layout>
                <c:manualLayout>
                  <c:x val="-4.20024154589371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E2-4EC6-910B-B2A6E255BDBA}"/>
                </c:ext>
              </c:extLst>
            </c:dLbl>
            <c:dLbl>
              <c:idx val="34"/>
              <c:layout>
                <c:manualLayout>
                  <c:x val="-4.796256038647342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E2-4EC6-910B-B2A6E255BDBA}"/>
                </c:ext>
              </c:extLst>
            </c:dLbl>
            <c:dLbl>
              <c:idx val="35"/>
              <c:layout>
                <c:manualLayout>
                  <c:x val="-3.3931159420289856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5B-4187-AD5F-B849F2A2165A}"/>
                </c:ext>
              </c:extLst>
            </c:dLbl>
            <c:dLbl>
              <c:idx val="36"/>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FE6-4F94-AC53-B8B56CB3C999}"/>
                </c:ext>
              </c:extLst>
            </c:dLbl>
            <c:dLbl>
              <c:idx val="37"/>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FE6-4F94-AC53-B8B56CB3C999}"/>
                </c:ext>
              </c:extLst>
            </c:dLbl>
            <c:dLbl>
              <c:idx val="38"/>
              <c:layout>
                <c:manualLayout>
                  <c:x val="-3.3365942028985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4E2-4EC6-910B-B2A6E255BDBA}"/>
                </c:ext>
              </c:extLst>
            </c:dLbl>
            <c:dLbl>
              <c:idx val="39"/>
              <c:layout>
                <c:manualLayout>
                  <c:x val="-3.06763285024160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FE6-4F94-AC53-B8B56CB3C999}"/>
                </c:ext>
              </c:extLst>
            </c:dLbl>
            <c:dLbl>
              <c:idx val="40"/>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FE6-4F94-AC53-B8B56CB3C999}"/>
                </c:ext>
              </c:extLst>
            </c:dLbl>
            <c:dLbl>
              <c:idx val="41"/>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FE6-4F94-AC53-B8B56CB3C999}"/>
                </c:ext>
              </c:extLst>
            </c:dLbl>
            <c:dLbl>
              <c:idx val="42"/>
              <c:layout>
                <c:manualLayout>
                  <c:x val="-3.54456521739130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4E2-4EC6-910B-B2A6E255BDBA}"/>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4E2-4EC6-910B-B2A6E255BDBA}"/>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4E2-4EC6-910B-B2A6E255BDBA}"/>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市区町村別_人間ドック受診率!$DG$6:$DG$48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市区町村別_人間ドック受診率!$DN$6:$DN$48</c:f>
              <c:numCache>
                <c:formatCode>0.0%</c:formatCode>
                <c:ptCount val="43"/>
                <c:pt idx="0">
                  <c:v>1.4999999999999999E-2</c:v>
                </c:pt>
                <c:pt idx="1">
                  <c:v>3.7999999999999999E-2</c:v>
                </c:pt>
                <c:pt idx="2">
                  <c:v>2.3E-2</c:v>
                </c:pt>
                <c:pt idx="3">
                  <c:v>1.2E-2</c:v>
                </c:pt>
                <c:pt idx="4">
                  <c:v>1.6E-2</c:v>
                </c:pt>
                <c:pt idx="5">
                  <c:v>1.4999999999999999E-2</c:v>
                </c:pt>
                <c:pt idx="6">
                  <c:v>3.9E-2</c:v>
                </c:pt>
                <c:pt idx="7">
                  <c:v>2.8000000000000001E-2</c:v>
                </c:pt>
                <c:pt idx="8">
                  <c:v>2.1999999999999999E-2</c:v>
                </c:pt>
                <c:pt idx="9">
                  <c:v>1.7999999999999999E-2</c:v>
                </c:pt>
                <c:pt idx="10">
                  <c:v>3.2000000000000001E-2</c:v>
                </c:pt>
                <c:pt idx="11">
                  <c:v>1.6E-2</c:v>
                </c:pt>
                <c:pt idx="12">
                  <c:v>6.0000000000000001E-3</c:v>
                </c:pt>
                <c:pt idx="13">
                  <c:v>2.8000000000000001E-2</c:v>
                </c:pt>
                <c:pt idx="14">
                  <c:v>5.3999999999999999E-2</c:v>
                </c:pt>
                <c:pt idx="15">
                  <c:v>1.9E-2</c:v>
                </c:pt>
                <c:pt idx="16">
                  <c:v>2.4E-2</c:v>
                </c:pt>
                <c:pt idx="17">
                  <c:v>0.02</c:v>
                </c:pt>
                <c:pt idx="18">
                  <c:v>2.9000000000000001E-2</c:v>
                </c:pt>
                <c:pt idx="19">
                  <c:v>4.3999999999999997E-2</c:v>
                </c:pt>
                <c:pt idx="20">
                  <c:v>5.7000000000000002E-2</c:v>
                </c:pt>
                <c:pt idx="21">
                  <c:v>2.1999999999999999E-2</c:v>
                </c:pt>
                <c:pt idx="22">
                  <c:v>3.5000000000000003E-2</c:v>
                </c:pt>
                <c:pt idx="23">
                  <c:v>1.0999999999999999E-2</c:v>
                </c:pt>
                <c:pt idx="24">
                  <c:v>0.01</c:v>
                </c:pt>
                <c:pt idx="25">
                  <c:v>3.4000000000000002E-2</c:v>
                </c:pt>
                <c:pt idx="26">
                  <c:v>1.2E-2</c:v>
                </c:pt>
                <c:pt idx="27">
                  <c:v>1.0999999999999999E-2</c:v>
                </c:pt>
                <c:pt idx="28">
                  <c:v>3.5999999999999997E-2</c:v>
                </c:pt>
                <c:pt idx="29">
                  <c:v>3.3000000000000002E-2</c:v>
                </c:pt>
                <c:pt idx="30">
                  <c:v>4.2000000000000003E-2</c:v>
                </c:pt>
                <c:pt idx="31">
                  <c:v>1.7000000000000001E-2</c:v>
                </c:pt>
                <c:pt idx="32">
                  <c:v>2.4E-2</c:v>
                </c:pt>
                <c:pt idx="33">
                  <c:v>1.4999999999999999E-2</c:v>
                </c:pt>
                <c:pt idx="34">
                  <c:v>1.4999999999999999E-2</c:v>
                </c:pt>
                <c:pt idx="35">
                  <c:v>6.9000000000000006E-2</c:v>
                </c:pt>
                <c:pt idx="36">
                  <c:v>8.9999999999999993E-3</c:v>
                </c:pt>
                <c:pt idx="37">
                  <c:v>0.04</c:v>
                </c:pt>
                <c:pt idx="38">
                  <c:v>0</c:v>
                </c:pt>
                <c:pt idx="39">
                  <c:v>3.4000000000000002E-2</c:v>
                </c:pt>
                <c:pt idx="40">
                  <c:v>3.5999999999999997E-2</c:v>
                </c:pt>
                <c:pt idx="41">
                  <c:v>4.1000000000000002E-2</c:v>
                </c:pt>
                <c:pt idx="42">
                  <c:v>9.0999999999999998E-2</c:v>
                </c:pt>
              </c:numCache>
            </c:numRef>
          </c:val>
          <c:extLst>
            <c:ext xmlns:c16="http://schemas.microsoft.com/office/drawing/2014/chart" uri="{C3380CC4-5D6E-409C-BE32-E72D297353CC}">
              <c16:uniqueId val="{00000016-B4E2-4EC6-910B-B2A6E255BDBA}"/>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7-B4E2-4EC6-910B-B2A6E255BDBA}"/>
              </c:ext>
            </c:extLst>
          </c:dPt>
          <c:dLbls>
            <c:dLbl>
              <c:idx val="0"/>
              <c:layout>
                <c:manualLayout>
                  <c:x val="6.4143434153840634E-3"/>
                  <c:y val="-0.8990725935097462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4E2-4EC6-910B-B2A6E255B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市区町村別_人間ドック受診率!$ED$6:$ED$48</c:f>
              <c:numCache>
                <c:formatCode>0.0%</c:formatCode>
                <c:ptCount val="43"/>
                <c:pt idx="0">
                  <c:v>2.1999999999999999E-2</c:v>
                </c:pt>
                <c:pt idx="1">
                  <c:v>2.1999999999999999E-2</c:v>
                </c:pt>
                <c:pt idx="2">
                  <c:v>2.1999999999999999E-2</c:v>
                </c:pt>
                <c:pt idx="3">
                  <c:v>2.1999999999999999E-2</c:v>
                </c:pt>
                <c:pt idx="4">
                  <c:v>2.1999999999999999E-2</c:v>
                </c:pt>
                <c:pt idx="5">
                  <c:v>2.1999999999999999E-2</c:v>
                </c:pt>
                <c:pt idx="6">
                  <c:v>2.1999999999999999E-2</c:v>
                </c:pt>
                <c:pt idx="7">
                  <c:v>2.1999999999999999E-2</c:v>
                </c:pt>
                <c:pt idx="8">
                  <c:v>2.1999999999999999E-2</c:v>
                </c:pt>
                <c:pt idx="9">
                  <c:v>2.1999999999999999E-2</c:v>
                </c:pt>
                <c:pt idx="10">
                  <c:v>2.1999999999999999E-2</c:v>
                </c:pt>
                <c:pt idx="11">
                  <c:v>2.1999999999999999E-2</c:v>
                </c:pt>
                <c:pt idx="12">
                  <c:v>2.1999999999999999E-2</c:v>
                </c:pt>
                <c:pt idx="13">
                  <c:v>2.1999999999999999E-2</c:v>
                </c:pt>
                <c:pt idx="14">
                  <c:v>2.1999999999999999E-2</c:v>
                </c:pt>
                <c:pt idx="15">
                  <c:v>2.1999999999999999E-2</c:v>
                </c:pt>
                <c:pt idx="16">
                  <c:v>2.1999999999999999E-2</c:v>
                </c:pt>
                <c:pt idx="17">
                  <c:v>2.1999999999999999E-2</c:v>
                </c:pt>
                <c:pt idx="18">
                  <c:v>2.1999999999999999E-2</c:v>
                </c:pt>
                <c:pt idx="19">
                  <c:v>2.1999999999999999E-2</c:v>
                </c:pt>
                <c:pt idx="20">
                  <c:v>2.1999999999999999E-2</c:v>
                </c:pt>
                <c:pt idx="21">
                  <c:v>2.1999999999999999E-2</c:v>
                </c:pt>
                <c:pt idx="22">
                  <c:v>2.1999999999999999E-2</c:v>
                </c:pt>
                <c:pt idx="23">
                  <c:v>2.1999999999999999E-2</c:v>
                </c:pt>
                <c:pt idx="24">
                  <c:v>2.1999999999999999E-2</c:v>
                </c:pt>
                <c:pt idx="25">
                  <c:v>2.1999999999999999E-2</c:v>
                </c:pt>
                <c:pt idx="26">
                  <c:v>2.1999999999999999E-2</c:v>
                </c:pt>
                <c:pt idx="27">
                  <c:v>2.1999999999999999E-2</c:v>
                </c:pt>
                <c:pt idx="28">
                  <c:v>2.1999999999999999E-2</c:v>
                </c:pt>
                <c:pt idx="29">
                  <c:v>2.1999999999999999E-2</c:v>
                </c:pt>
                <c:pt idx="30">
                  <c:v>2.1999999999999999E-2</c:v>
                </c:pt>
                <c:pt idx="31">
                  <c:v>2.1999999999999999E-2</c:v>
                </c:pt>
                <c:pt idx="32">
                  <c:v>2.1999999999999999E-2</c:v>
                </c:pt>
                <c:pt idx="33">
                  <c:v>2.1999999999999999E-2</c:v>
                </c:pt>
                <c:pt idx="34">
                  <c:v>2.1999999999999999E-2</c:v>
                </c:pt>
                <c:pt idx="35">
                  <c:v>2.1999999999999999E-2</c:v>
                </c:pt>
                <c:pt idx="36">
                  <c:v>2.1999999999999999E-2</c:v>
                </c:pt>
                <c:pt idx="37">
                  <c:v>2.1999999999999999E-2</c:v>
                </c:pt>
                <c:pt idx="38">
                  <c:v>2.1999999999999999E-2</c:v>
                </c:pt>
                <c:pt idx="39">
                  <c:v>2.1999999999999999E-2</c:v>
                </c:pt>
                <c:pt idx="40">
                  <c:v>2.1999999999999999E-2</c:v>
                </c:pt>
                <c:pt idx="41">
                  <c:v>2.1999999999999999E-2</c:v>
                </c:pt>
                <c:pt idx="42">
                  <c:v>2.1999999999999999E-2</c:v>
                </c:pt>
              </c:numCache>
            </c:numRef>
          </c:xVal>
          <c:yVal>
            <c:numRef>
              <c:f>市区町村別_人間ドック受診率!$EH$6:$EH$48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9-B4E2-4EC6-910B-B2A6E255BDBA}"/>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nextTo"/>
        <c:spPr>
          <a:ln>
            <a:solidFill>
              <a:srgbClr val="7F7F7F"/>
            </a:solidFill>
          </a:ln>
        </c:spPr>
        <c:crossAx val="449176704"/>
        <c:crossesAt val="0"/>
        <c:auto val="1"/>
        <c:lblAlgn val="ctr"/>
        <c:lblOffset val="100"/>
        <c:noMultiLvlLbl val="0"/>
      </c:catAx>
      <c:valAx>
        <c:axId val="44917670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0.0%"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市区町村別_人間ドック受診率!$DL$5</c:f>
              <c:strCache>
                <c:ptCount val="1"/>
                <c:pt idx="0">
                  <c:v>前年度との差分(自己負担割合1割)</c:v>
                </c:pt>
              </c:strCache>
            </c:strRef>
          </c:tx>
          <c:spPr>
            <a:solidFill>
              <a:schemeClr val="accent1"/>
            </a:solidFill>
            <a:ln>
              <a:noFill/>
            </a:ln>
          </c:spPr>
          <c:invertIfNegative val="0"/>
          <c:dLbls>
            <c:dLbl>
              <c:idx val="0"/>
              <c:layout>
                <c:manualLayout>
                  <c:x val="-1.5338164251208293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DD-4C91-ACB2-653F41C52BE8}"/>
                </c:ext>
              </c:extLst>
            </c:dLbl>
            <c:dLbl>
              <c:idx val="1"/>
              <c:layout>
                <c:manualLayout>
                  <c:x val="-1.53381642512082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60-49B0-95C4-1F318DC5F1E8}"/>
                </c:ext>
              </c:extLst>
            </c:dLbl>
            <c:dLbl>
              <c:idx val="2"/>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60-49B0-95C4-1F318DC5F1E8}"/>
                </c:ext>
              </c:extLst>
            </c:dLbl>
            <c:dLbl>
              <c:idx val="3"/>
              <c:layout>
                <c:manualLayout>
                  <c:x val="-3.0675120772946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60-49B0-95C4-1F318DC5F1E8}"/>
                </c:ext>
              </c:extLst>
            </c:dLbl>
            <c:dLbl>
              <c:idx val="4"/>
              <c:layout>
                <c:manualLayout>
                  <c:x val="-4.2419082125604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DD-4C91-ACB2-653F41C52BE8}"/>
                </c:ext>
              </c:extLst>
            </c:dLbl>
            <c:dLbl>
              <c:idx val="5"/>
              <c:layout>
                <c:manualLayout>
                  <c:x val="-4.9578502415459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DD-4C91-ACB2-653F41C52BE8}"/>
                </c:ext>
              </c:extLst>
            </c:dLbl>
            <c:dLbl>
              <c:idx val="6"/>
              <c:layout>
                <c:manualLayout>
                  <c:x val="-3.54384057971020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DD-4C91-ACB2-653F41C52BE8}"/>
                </c:ext>
              </c:extLst>
            </c:dLbl>
            <c:dLbl>
              <c:idx val="7"/>
              <c:layout>
                <c:manualLayout>
                  <c:x val="-1.7262077294687116E-3"/>
                  <c:y val="-2.015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DD-4C91-ACB2-653F41C52BE8}"/>
                </c:ext>
              </c:extLst>
            </c:dLbl>
            <c:dLbl>
              <c:idx val="8"/>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60-49B0-95C4-1F318DC5F1E8}"/>
                </c:ext>
              </c:extLst>
            </c:dLbl>
            <c:dLbl>
              <c:idx val="9"/>
              <c:layout>
                <c:manualLayout>
                  <c:x val="-3.06763285024154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60-49B0-95C4-1F318DC5F1E8}"/>
                </c:ext>
              </c:extLst>
            </c:dLbl>
            <c:dLbl>
              <c:idx val="10"/>
              <c:layout>
                <c:manualLayout>
                  <c:x val="-4.3407004830917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DD-4C91-ACB2-653F41C52BE8}"/>
                </c:ext>
              </c:extLst>
            </c:dLbl>
            <c:dLbl>
              <c:idx val="11"/>
              <c:layout>
                <c:manualLayout>
                  <c:x val="-1.632850241545893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DD-4C91-ACB2-653F41C52BE8}"/>
                </c:ext>
              </c:extLst>
            </c:dLbl>
            <c:dLbl>
              <c:idx val="12"/>
              <c:layout>
                <c:manualLayout>
                  <c:x val="-4.1394927536231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DD-4C91-ACB2-653F41C52BE8}"/>
                </c:ext>
              </c:extLst>
            </c:dLbl>
            <c:dLbl>
              <c:idx val="13"/>
              <c:layout>
                <c:manualLayout>
                  <c:x val="-2.46533816425132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DD-4C91-ACB2-653F41C52BE8}"/>
                </c:ext>
              </c:extLst>
            </c:dLbl>
            <c:dLbl>
              <c:idx val="14"/>
              <c:layout>
                <c:manualLayout>
                  <c:x val="-1.276328502415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DD-4C91-ACB2-653F41C52BE8}"/>
                </c:ext>
              </c:extLst>
            </c:dLbl>
            <c:dLbl>
              <c:idx val="15"/>
              <c:layout>
                <c:manualLayout>
                  <c:x val="-1.88707729468604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DD-4C91-ACB2-653F41C52BE8}"/>
                </c:ext>
              </c:extLst>
            </c:dLbl>
            <c:dLbl>
              <c:idx val="16"/>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60-49B0-95C4-1F318DC5F1E8}"/>
                </c:ext>
              </c:extLst>
            </c:dLbl>
            <c:dLbl>
              <c:idx val="17"/>
              <c:layout>
                <c:manualLayout>
                  <c:x val="-4.46376811594197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DD-4C91-ACB2-653F41C52BE8}"/>
                </c:ext>
              </c:extLst>
            </c:dLbl>
            <c:dLbl>
              <c:idx val="18"/>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60-49B0-95C4-1F318DC5F1E8}"/>
                </c:ext>
              </c:extLst>
            </c:dLbl>
            <c:dLbl>
              <c:idx val="19"/>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60-49B0-95C4-1F318DC5F1E8}"/>
                </c:ext>
              </c:extLst>
            </c:dLbl>
            <c:dLbl>
              <c:idx val="20"/>
              <c:layout>
                <c:manualLayout>
                  <c:x val="-1.53381642512082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60-49B0-95C4-1F318DC5F1E8}"/>
                </c:ext>
              </c:extLst>
            </c:dLbl>
            <c:dLbl>
              <c:idx val="21"/>
              <c:layout>
                <c:manualLayout>
                  <c:x val="-3.06751207729465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60-49B0-95C4-1F318DC5F1E8}"/>
                </c:ext>
              </c:extLst>
            </c:dLbl>
            <c:dLbl>
              <c:idx val="22"/>
              <c:layout>
                <c:manualLayout>
                  <c:x val="-1.29408212560386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DD-4C91-ACB2-653F41C52BE8}"/>
                </c:ext>
              </c:extLst>
            </c:dLbl>
            <c:dLbl>
              <c:idx val="23"/>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60-49B0-95C4-1F318DC5F1E8}"/>
                </c:ext>
              </c:extLst>
            </c:dLbl>
            <c:dLbl>
              <c:idx val="24"/>
              <c:layout>
                <c:manualLayout>
                  <c:x val="-4.7643719806763846E-3"/>
                  <c:y val="7.936507929116488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DD-4C91-ACB2-653F41C52BE8}"/>
                </c:ext>
              </c:extLst>
            </c:dLbl>
            <c:dLbl>
              <c:idx val="25"/>
              <c:layout>
                <c:manualLayout>
                  <c:x val="-4.7643719806763282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DD-4C91-ACB2-653F41C52BE8}"/>
                </c:ext>
              </c:extLst>
            </c:dLbl>
            <c:dLbl>
              <c:idx val="26"/>
              <c:layout>
                <c:manualLayout>
                  <c:x val="-4.7643719806763846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DD-4C91-ACB2-653F41C52BE8}"/>
                </c:ext>
              </c:extLst>
            </c:dLbl>
            <c:dLbl>
              <c:idx val="27"/>
              <c:layout>
                <c:manualLayout>
                  <c:x val="-1.261473429951634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DD-4C91-ACB2-653F41C52BE8}"/>
                </c:ext>
              </c:extLst>
            </c:dLbl>
            <c:dLbl>
              <c:idx val="28"/>
              <c:layout>
                <c:manualLayout>
                  <c:x val="-3.62814009661835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DD-4C91-ACB2-653F41C52BE8}"/>
                </c:ext>
              </c:extLst>
            </c:dLbl>
            <c:dLbl>
              <c:idx val="29"/>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960-49B0-95C4-1F318DC5F1E8}"/>
                </c:ext>
              </c:extLst>
            </c:dLbl>
            <c:dLbl>
              <c:idx val="30"/>
              <c:layout>
                <c:manualLayout>
                  <c:x val="-4.60120772946854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60-49B0-95C4-1F318DC5F1E8}"/>
                </c:ext>
              </c:extLst>
            </c:dLbl>
            <c:dLbl>
              <c:idx val="31"/>
              <c:layout>
                <c:manualLayout>
                  <c:x val="-5.29601449275362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7DD-4C91-ACB2-653F41C52BE8}"/>
                </c:ext>
              </c:extLst>
            </c:dLbl>
            <c:dLbl>
              <c:idx val="32"/>
              <c:layout>
                <c:manualLayout>
                  <c:x val="-4.60120772946854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60-49B0-95C4-1F318DC5F1E8}"/>
                </c:ext>
              </c:extLst>
            </c:dLbl>
            <c:dLbl>
              <c:idx val="33"/>
              <c:layout>
                <c:manualLayout>
                  <c:x val="-4.241908212560386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7DD-4C91-ACB2-653F41C52BE8}"/>
                </c:ext>
              </c:extLst>
            </c:dLbl>
            <c:dLbl>
              <c:idx val="34"/>
              <c:layout>
                <c:manualLayout>
                  <c:x val="-4.8054347826087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7DD-4C91-ACB2-653F41C52BE8}"/>
                </c:ext>
              </c:extLst>
            </c:dLbl>
            <c:dLbl>
              <c:idx val="35"/>
              <c:layout>
                <c:manualLayout>
                  <c:x val="-4.56884057971020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7DD-4C91-ACB2-653F41C52BE8}"/>
                </c:ext>
              </c:extLst>
            </c:dLbl>
            <c:dLbl>
              <c:idx val="36"/>
              <c:layout>
                <c:manualLayout>
                  <c:x val="-1.50120772946871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7DD-4C91-ACB2-653F41C52BE8}"/>
                </c:ext>
              </c:extLst>
            </c:dLbl>
            <c:dLbl>
              <c:idx val="37"/>
              <c:layout>
                <c:manualLayout>
                  <c:x val="-4.56859903381642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7DD-4C91-ACB2-653F41C52BE8}"/>
                </c:ext>
              </c:extLst>
            </c:dLbl>
            <c:dLbl>
              <c:idx val="38"/>
              <c:layout>
                <c:manualLayout>
                  <c:x val="-3.406159420289855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7DD-4C91-ACB2-653F41C52BE8}"/>
                </c:ext>
              </c:extLst>
            </c:dLbl>
            <c:dLbl>
              <c:idx val="39"/>
              <c:layout>
                <c:manualLayout>
                  <c:x val="-3.067632850241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960-49B0-95C4-1F318DC5F1E8}"/>
                </c:ext>
              </c:extLst>
            </c:dLbl>
            <c:dLbl>
              <c:idx val="40"/>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960-49B0-95C4-1F318DC5F1E8}"/>
                </c:ext>
              </c:extLst>
            </c:dLbl>
            <c:dLbl>
              <c:idx val="41"/>
              <c:layout>
                <c:manualLayout>
                  <c:x val="-4.601449275362318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960-49B0-95C4-1F318DC5F1E8}"/>
                </c:ext>
              </c:extLst>
            </c:dLbl>
            <c:dLbl>
              <c:idx val="42"/>
              <c:layout>
                <c:manualLayout>
                  <c:x val="-3.62801932367149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7DD-4C91-ACB2-653F41C52BE8}"/>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7DD-4C91-ACB2-653F41C52BE8}"/>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7DD-4C91-ACB2-653F41C52BE8}"/>
                </c:ext>
              </c:extLst>
            </c:dLbl>
            <c:numFmt formatCode="#,##0.0_ ;[Red]\-#,##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市区町村別_人間ドック受診率!$DG$6:$DG$48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市区町村別_人間ドック受診率!$DL$6:$DL$48</c:f>
              <c:numCache>
                <c:formatCode>General</c:formatCode>
                <c:ptCount val="43"/>
                <c:pt idx="0">
                  <c:v>0</c:v>
                </c:pt>
                <c:pt idx="1">
                  <c:v>0</c:v>
                </c:pt>
                <c:pt idx="2">
                  <c:v>0.1</c:v>
                </c:pt>
                <c:pt idx="3">
                  <c:v>-0.3</c:v>
                </c:pt>
                <c:pt idx="4">
                  <c:v>0.1</c:v>
                </c:pt>
                <c:pt idx="5">
                  <c:v>0.1</c:v>
                </c:pt>
                <c:pt idx="6">
                  <c:v>0.1</c:v>
                </c:pt>
                <c:pt idx="7">
                  <c:v>0</c:v>
                </c:pt>
                <c:pt idx="8">
                  <c:v>0.1</c:v>
                </c:pt>
                <c:pt idx="9">
                  <c:v>0</c:v>
                </c:pt>
                <c:pt idx="10">
                  <c:v>0.1</c:v>
                </c:pt>
                <c:pt idx="11">
                  <c:v>0</c:v>
                </c:pt>
                <c:pt idx="12">
                  <c:v>-0.5</c:v>
                </c:pt>
                <c:pt idx="13">
                  <c:v>0</c:v>
                </c:pt>
                <c:pt idx="14">
                  <c:v>0</c:v>
                </c:pt>
                <c:pt idx="15">
                  <c:v>0</c:v>
                </c:pt>
                <c:pt idx="16">
                  <c:v>0.1</c:v>
                </c:pt>
                <c:pt idx="17">
                  <c:v>0.1</c:v>
                </c:pt>
                <c:pt idx="18">
                  <c:v>0.10000000000000009</c:v>
                </c:pt>
                <c:pt idx="19">
                  <c:v>0.29999999999999993</c:v>
                </c:pt>
                <c:pt idx="20">
                  <c:v>0</c:v>
                </c:pt>
                <c:pt idx="21">
                  <c:v>-0.5</c:v>
                </c:pt>
                <c:pt idx="22">
                  <c:v>0</c:v>
                </c:pt>
                <c:pt idx="23">
                  <c:v>0.1</c:v>
                </c:pt>
                <c:pt idx="24">
                  <c:v>0.1</c:v>
                </c:pt>
                <c:pt idx="25">
                  <c:v>0.2</c:v>
                </c:pt>
                <c:pt idx="26">
                  <c:v>0.1</c:v>
                </c:pt>
                <c:pt idx="27">
                  <c:v>0</c:v>
                </c:pt>
                <c:pt idx="28">
                  <c:v>0.29999999999999993</c:v>
                </c:pt>
                <c:pt idx="29">
                  <c:v>0.2</c:v>
                </c:pt>
                <c:pt idx="30">
                  <c:v>-9.9999999999999922E-2</c:v>
                </c:pt>
                <c:pt idx="31">
                  <c:v>-0.1</c:v>
                </c:pt>
                <c:pt idx="32">
                  <c:v>-0.1</c:v>
                </c:pt>
                <c:pt idx="33">
                  <c:v>0.2</c:v>
                </c:pt>
                <c:pt idx="34">
                  <c:v>0.1</c:v>
                </c:pt>
                <c:pt idx="35">
                  <c:v>0.1</c:v>
                </c:pt>
                <c:pt idx="36">
                  <c:v>0</c:v>
                </c:pt>
                <c:pt idx="37">
                  <c:v>-0.2</c:v>
                </c:pt>
                <c:pt idx="38">
                  <c:v>0.2</c:v>
                </c:pt>
                <c:pt idx="39">
                  <c:v>0.8</c:v>
                </c:pt>
                <c:pt idx="40">
                  <c:v>0.2</c:v>
                </c:pt>
                <c:pt idx="41">
                  <c:v>0.29999999999999993</c:v>
                </c:pt>
                <c:pt idx="42">
                  <c:v>0.10000000000000009</c:v>
                </c:pt>
              </c:numCache>
            </c:numRef>
          </c:val>
          <c:extLst>
            <c:ext xmlns:c16="http://schemas.microsoft.com/office/drawing/2014/chart" uri="{C3380CC4-5D6E-409C-BE32-E72D297353CC}">
              <c16:uniqueId val="{0000001C-97DD-4C91-ACB2-653F41C52BE8}"/>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strRef>
              <c:f>市区町村別_人間ドック受診率!$B$80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D-97DD-4C91-ACB2-653F41C52BE8}"/>
              </c:ext>
            </c:extLst>
          </c:dPt>
          <c:dLbls>
            <c:dLbl>
              <c:idx val="0"/>
              <c:layout>
                <c:manualLayout>
                  <c:x val="3.3743961352657004E-2"/>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97DD-4C91-ACB2-653F41C52BE8}"/>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市区町村別_人間ドック受診率!$EB$6:$EB$48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xVal>
          <c:yVal>
            <c:numRef>
              <c:f>市区町村別_人間ドック受診率!$EH$6:$EH$48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F-97DD-4C91-ACB2-653F41C52BE8}"/>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low"/>
        <c:spPr>
          <a:ln>
            <a:solidFill>
              <a:srgbClr val="7F7F7F"/>
            </a:solidFill>
          </a:ln>
        </c:spPr>
        <c:crossAx val="449176704"/>
        <c:crossesAt val="0"/>
        <c:auto val="1"/>
        <c:lblAlgn val="ctr"/>
        <c:lblOffset val="100"/>
        <c:noMultiLvlLbl val="0"/>
      </c:catAx>
      <c:valAx>
        <c:axId val="44917670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General"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B47BD06E-DCC5-40C3-8B9F-EAF92086F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28575</xdr:colOff>
      <xdr:row>18</xdr:row>
      <xdr:rowOff>0</xdr:rowOff>
    </xdr:from>
    <xdr:to>
      <xdr:col>13</xdr:col>
      <xdr:colOff>582675</xdr:colOff>
      <xdr:row>80</xdr:row>
      <xdr:rowOff>171449</xdr:rowOff>
    </xdr:to>
    <xdr:pic>
      <xdr:nvPicPr>
        <xdr:cNvPr id="4" name="図 3">
          <a:extLst>
            <a:ext uri="{FF2B5EF4-FFF2-40B4-BE49-F238E27FC236}">
              <a16:creationId xmlns:a16="http://schemas.microsoft.com/office/drawing/2014/main" id="{33705562-1E67-43AE-B359-BD2842096E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95" t="-2" r="-495" b="71402"/>
        <a:stretch/>
      </xdr:blipFill>
      <xdr:spPr>
        <a:xfrm>
          <a:off x="1181100" y="3162300"/>
          <a:ext cx="7221600" cy="108013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9525</xdr:colOff>
      <xdr:row>18</xdr:row>
      <xdr:rowOff>9525</xdr:rowOff>
    </xdr:from>
    <xdr:to>
      <xdr:col>13</xdr:col>
      <xdr:colOff>563625</xdr:colOff>
      <xdr:row>81</xdr:row>
      <xdr:rowOff>9523</xdr:rowOff>
    </xdr:to>
    <xdr:pic>
      <xdr:nvPicPr>
        <xdr:cNvPr id="4" name="図 3">
          <a:extLst>
            <a:ext uri="{FF2B5EF4-FFF2-40B4-BE49-F238E27FC236}">
              <a16:creationId xmlns:a16="http://schemas.microsoft.com/office/drawing/2014/main" id="{47AFD3F4-F692-46BF-A5D5-C653428512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 b="71400"/>
        <a:stretch/>
      </xdr:blipFill>
      <xdr:spPr>
        <a:xfrm>
          <a:off x="1162050" y="3171825"/>
          <a:ext cx="7221600" cy="108013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28575</xdr:colOff>
      <xdr:row>18</xdr:row>
      <xdr:rowOff>9525</xdr:rowOff>
    </xdr:from>
    <xdr:to>
      <xdr:col>13</xdr:col>
      <xdr:colOff>582675</xdr:colOff>
      <xdr:row>81</xdr:row>
      <xdr:rowOff>9526</xdr:rowOff>
    </xdr:to>
    <xdr:pic>
      <xdr:nvPicPr>
        <xdr:cNvPr id="3" name="図 2">
          <a:extLst>
            <a:ext uri="{FF2B5EF4-FFF2-40B4-BE49-F238E27FC236}">
              <a16:creationId xmlns:a16="http://schemas.microsoft.com/office/drawing/2014/main" id="{74EABD02-3852-4960-9730-51786512A2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1"/>
        <a:stretch/>
      </xdr:blipFill>
      <xdr:spPr>
        <a:xfrm>
          <a:off x="1181100" y="3171825"/>
          <a:ext cx="7221600" cy="108013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352424</xdr:colOff>
      <xdr:row>23</xdr:row>
      <xdr:rowOff>0</xdr:rowOff>
    </xdr:from>
    <xdr:ext cx="8028000" cy="5292000"/>
    <xdr:graphicFrame macro="">
      <xdr:nvGraphicFramePr>
        <xdr:cNvPr id="2" name="グラフ1">
          <a:extLst>
            <a:ext uri="{FF2B5EF4-FFF2-40B4-BE49-F238E27FC236}">
              <a16:creationId xmlns:a16="http://schemas.microsoft.com/office/drawing/2014/main" id="{67FFB364-815F-4DEC-ACA1-BA822F23B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A0C7066D-282F-4ACE-9D15-018A6D5ED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A4036216-9A87-40F3-BFF6-3C6E341DB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64ECE66B-92A1-4A86-8CB8-46CC9B381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F4FB18DF-E2B7-456A-9DA8-0CA9D6660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107550</xdr:colOff>
      <xdr:row>76</xdr:row>
      <xdr:rowOff>84150</xdr:rowOff>
    </xdr:to>
    <xdr:graphicFrame macro="">
      <xdr:nvGraphicFramePr>
        <xdr:cNvPr id="4" name="グラフ 3">
          <a:extLst>
            <a:ext uri="{FF2B5EF4-FFF2-40B4-BE49-F238E27FC236}">
              <a16:creationId xmlns:a16="http://schemas.microsoft.com/office/drawing/2014/main" id="{5CB10BD1-E38D-4096-A8E7-0E25D1DF5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82</xdr:row>
      <xdr:rowOff>0</xdr:rowOff>
    </xdr:from>
    <xdr:to>
      <xdr:col>9</xdr:col>
      <xdr:colOff>107550</xdr:colOff>
      <xdr:row>155</xdr:row>
      <xdr:rowOff>84150</xdr:rowOff>
    </xdr:to>
    <xdr:graphicFrame macro="">
      <xdr:nvGraphicFramePr>
        <xdr:cNvPr id="5" name="グラフ 4">
          <a:extLst>
            <a:ext uri="{FF2B5EF4-FFF2-40B4-BE49-F238E27FC236}">
              <a16:creationId xmlns:a16="http://schemas.microsoft.com/office/drawing/2014/main" id="{0FF99A55-E5E9-4315-A4E8-289924F1B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161</xdr:row>
      <xdr:rowOff>0</xdr:rowOff>
    </xdr:from>
    <xdr:to>
      <xdr:col>9</xdr:col>
      <xdr:colOff>107550</xdr:colOff>
      <xdr:row>234</xdr:row>
      <xdr:rowOff>84150</xdr:rowOff>
    </xdr:to>
    <xdr:graphicFrame macro="">
      <xdr:nvGraphicFramePr>
        <xdr:cNvPr id="6" name="グラフ 5">
          <a:extLst>
            <a:ext uri="{FF2B5EF4-FFF2-40B4-BE49-F238E27FC236}">
              <a16:creationId xmlns:a16="http://schemas.microsoft.com/office/drawing/2014/main" id="{C5045CA8-632B-42DD-AEBD-BA80BCFB9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3</xdr:row>
      <xdr:rowOff>0</xdr:rowOff>
    </xdr:from>
    <xdr:to>
      <xdr:col>9</xdr:col>
      <xdr:colOff>107550</xdr:colOff>
      <xdr:row>76</xdr:row>
      <xdr:rowOff>84150</xdr:rowOff>
    </xdr:to>
    <xdr:graphicFrame macro="">
      <xdr:nvGraphicFramePr>
        <xdr:cNvPr id="2" name="グラフ 1">
          <a:extLst>
            <a:ext uri="{FF2B5EF4-FFF2-40B4-BE49-F238E27FC236}">
              <a16:creationId xmlns:a16="http://schemas.microsoft.com/office/drawing/2014/main" id="{89931A7C-6E98-45D7-9351-6C67F1DBC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3</xdr:row>
      <xdr:rowOff>0</xdr:rowOff>
    </xdr:from>
    <xdr:to>
      <xdr:col>18</xdr:col>
      <xdr:colOff>1545825</xdr:colOff>
      <xdr:row>76</xdr:row>
      <xdr:rowOff>84150</xdr:rowOff>
    </xdr:to>
    <xdr:graphicFrame macro="">
      <xdr:nvGraphicFramePr>
        <xdr:cNvPr id="3" name="グラフ 2">
          <a:extLst>
            <a:ext uri="{FF2B5EF4-FFF2-40B4-BE49-F238E27FC236}">
              <a16:creationId xmlns:a16="http://schemas.microsoft.com/office/drawing/2014/main" id="{A9DC5E0F-9697-4FE8-AC49-B0E8F5ACC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6082A391-57E6-42F3-B794-95F17D761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107550</xdr:colOff>
      <xdr:row>77</xdr:row>
      <xdr:rowOff>84150</xdr:rowOff>
    </xdr:to>
    <xdr:graphicFrame macro="">
      <xdr:nvGraphicFramePr>
        <xdr:cNvPr id="5" name="グラフ 4">
          <a:extLst>
            <a:ext uri="{FF2B5EF4-FFF2-40B4-BE49-F238E27FC236}">
              <a16:creationId xmlns:a16="http://schemas.microsoft.com/office/drawing/2014/main" id="{16BC3759-E019-448F-81A9-CB8B06025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84</xdr:row>
      <xdr:rowOff>0</xdr:rowOff>
    </xdr:from>
    <xdr:to>
      <xdr:col>9</xdr:col>
      <xdr:colOff>107550</xdr:colOff>
      <xdr:row>157</xdr:row>
      <xdr:rowOff>84150</xdr:rowOff>
    </xdr:to>
    <xdr:graphicFrame macro="">
      <xdr:nvGraphicFramePr>
        <xdr:cNvPr id="6" name="グラフ 5">
          <a:extLst>
            <a:ext uri="{FF2B5EF4-FFF2-40B4-BE49-F238E27FC236}">
              <a16:creationId xmlns:a16="http://schemas.microsoft.com/office/drawing/2014/main" id="{9CF80BD6-634F-466A-B85C-1AF035761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164</xdr:row>
      <xdr:rowOff>0</xdr:rowOff>
    </xdr:from>
    <xdr:to>
      <xdr:col>9</xdr:col>
      <xdr:colOff>107550</xdr:colOff>
      <xdr:row>237</xdr:row>
      <xdr:rowOff>84150</xdr:rowOff>
    </xdr:to>
    <xdr:graphicFrame macro="">
      <xdr:nvGraphicFramePr>
        <xdr:cNvPr id="7" name="グラフ 6">
          <a:extLst>
            <a:ext uri="{FF2B5EF4-FFF2-40B4-BE49-F238E27FC236}">
              <a16:creationId xmlns:a16="http://schemas.microsoft.com/office/drawing/2014/main" id="{C79B5814-A923-4BF6-9298-8E46082EA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0</xdr:colOff>
      <xdr:row>4</xdr:row>
      <xdr:rowOff>0</xdr:rowOff>
    </xdr:from>
    <xdr:to>
      <xdr:col>18</xdr:col>
      <xdr:colOff>1545825</xdr:colOff>
      <xdr:row>77</xdr:row>
      <xdr:rowOff>84150</xdr:rowOff>
    </xdr:to>
    <xdr:graphicFrame macro="">
      <xdr:nvGraphicFramePr>
        <xdr:cNvPr id="8" name="グラフ 7">
          <a:extLst>
            <a:ext uri="{FF2B5EF4-FFF2-40B4-BE49-F238E27FC236}">
              <a16:creationId xmlns:a16="http://schemas.microsoft.com/office/drawing/2014/main" id="{203A06B8-DF66-406C-AF13-7DEE3AEBB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0</xdr:colOff>
      <xdr:row>84</xdr:row>
      <xdr:rowOff>0</xdr:rowOff>
    </xdr:from>
    <xdr:to>
      <xdr:col>18</xdr:col>
      <xdr:colOff>1545825</xdr:colOff>
      <xdr:row>157</xdr:row>
      <xdr:rowOff>84150</xdr:rowOff>
    </xdr:to>
    <xdr:graphicFrame macro="">
      <xdr:nvGraphicFramePr>
        <xdr:cNvPr id="9" name="グラフ 8">
          <a:extLst>
            <a:ext uri="{FF2B5EF4-FFF2-40B4-BE49-F238E27FC236}">
              <a16:creationId xmlns:a16="http://schemas.microsoft.com/office/drawing/2014/main" id="{A52BAAD7-1A02-48D3-8A93-446CBC441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0</xdr:colOff>
      <xdr:row>164</xdr:row>
      <xdr:rowOff>0</xdr:rowOff>
    </xdr:from>
    <xdr:to>
      <xdr:col>18</xdr:col>
      <xdr:colOff>1545825</xdr:colOff>
      <xdr:row>237</xdr:row>
      <xdr:rowOff>84150</xdr:rowOff>
    </xdr:to>
    <xdr:graphicFrame macro="">
      <xdr:nvGraphicFramePr>
        <xdr:cNvPr id="10" name="グラフ 9">
          <a:extLst>
            <a:ext uri="{FF2B5EF4-FFF2-40B4-BE49-F238E27FC236}">
              <a16:creationId xmlns:a16="http://schemas.microsoft.com/office/drawing/2014/main" id="{97E10E39-B3F2-4DEE-A6B7-254330D70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67A8283D-B55D-49CF-B49D-161816EAF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107550</xdr:colOff>
      <xdr:row>76</xdr:row>
      <xdr:rowOff>84150</xdr:rowOff>
    </xdr:to>
    <xdr:graphicFrame macro="">
      <xdr:nvGraphicFramePr>
        <xdr:cNvPr id="4" name="グラフ 3">
          <a:extLst>
            <a:ext uri="{FF2B5EF4-FFF2-40B4-BE49-F238E27FC236}">
              <a16:creationId xmlns:a16="http://schemas.microsoft.com/office/drawing/2014/main" id="{74792E0C-EF28-49B7-83D1-279C067EE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82</xdr:row>
      <xdr:rowOff>0</xdr:rowOff>
    </xdr:from>
    <xdr:to>
      <xdr:col>9</xdr:col>
      <xdr:colOff>107550</xdr:colOff>
      <xdr:row>155</xdr:row>
      <xdr:rowOff>84150</xdr:rowOff>
    </xdr:to>
    <xdr:graphicFrame macro="">
      <xdr:nvGraphicFramePr>
        <xdr:cNvPr id="5" name="グラフ 4">
          <a:extLst>
            <a:ext uri="{FF2B5EF4-FFF2-40B4-BE49-F238E27FC236}">
              <a16:creationId xmlns:a16="http://schemas.microsoft.com/office/drawing/2014/main" id="{732E476F-2EEF-4E5B-A28E-68EF92FF2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161</xdr:row>
      <xdr:rowOff>0</xdr:rowOff>
    </xdr:from>
    <xdr:to>
      <xdr:col>9</xdr:col>
      <xdr:colOff>107550</xdr:colOff>
      <xdr:row>234</xdr:row>
      <xdr:rowOff>84150</xdr:rowOff>
    </xdr:to>
    <xdr:graphicFrame macro="">
      <xdr:nvGraphicFramePr>
        <xdr:cNvPr id="6" name="グラフ 5">
          <a:extLst>
            <a:ext uri="{FF2B5EF4-FFF2-40B4-BE49-F238E27FC236}">
              <a16:creationId xmlns:a16="http://schemas.microsoft.com/office/drawing/2014/main" id="{C3F634A6-0B1C-43D2-9331-3CC44A860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A1FDC33E-4810-47E5-BD81-F21E53332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107550</xdr:colOff>
      <xdr:row>75</xdr:row>
      <xdr:rowOff>84150</xdr:rowOff>
    </xdr:to>
    <xdr:graphicFrame macro="">
      <xdr:nvGraphicFramePr>
        <xdr:cNvPr id="6" name="グラフ 5">
          <a:extLst>
            <a:ext uri="{FF2B5EF4-FFF2-40B4-BE49-F238E27FC236}">
              <a16:creationId xmlns:a16="http://schemas.microsoft.com/office/drawing/2014/main" id="{D74BEFCA-9212-4E1E-9CC2-9F6EAB6B2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9525</xdr:colOff>
      <xdr:row>18</xdr:row>
      <xdr:rowOff>9525</xdr:rowOff>
    </xdr:from>
    <xdr:to>
      <xdr:col>13</xdr:col>
      <xdr:colOff>563625</xdr:colOff>
      <xdr:row>81</xdr:row>
      <xdr:rowOff>9524</xdr:rowOff>
    </xdr:to>
    <xdr:pic>
      <xdr:nvPicPr>
        <xdr:cNvPr id="4" name="図 3">
          <a:extLst>
            <a:ext uri="{FF2B5EF4-FFF2-40B4-BE49-F238E27FC236}">
              <a16:creationId xmlns:a16="http://schemas.microsoft.com/office/drawing/2014/main" id="{B20D4ECE-C1AB-4254-A732-337CE8EFC0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62050" y="3171825"/>
          <a:ext cx="7221600" cy="10801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28575</xdr:colOff>
      <xdr:row>18</xdr:row>
      <xdr:rowOff>9525</xdr:rowOff>
    </xdr:from>
    <xdr:to>
      <xdr:col>13</xdr:col>
      <xdr:colOff>582675</xdr:colOff>
      <xdr:row>81</xdr:row>
      <xdr:rowOff>9524</xdr:rowOff>
    </xdr:to>
    <xdr:pic>
      <xdr:nvPicPr>
        <xdr:cNvPr id="4" name="図 3">
          <a:extLst>
            <a:ext uri="{FF2B5EF4-FFF2-40B4-BE49-F238E27FC236}">
              <a16:creationId xmlns:a16="http://schemas.microsoft.com/office/drawing/2014/main" id="{02C7F52C-10D6-4C60-9F49-90917F9FB4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81100" y="3171825"/>
          <a:ext cx="7221600" cy="10801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9525</xdr:colOff>
      <xdr:row>18</xdr:row>
      <xdr:rowOff>9525</xdr:rowOff>
    </xdr:from>
    <xdr:to>
      <xdr:col>13</xdr:col>
      <xdr:colOff>506475</xdr:colOff>
      <xdr:row>81</xdr:row>
      <xdr:rowOff>9524</xdr:rowOff>
    </xdr:to>
    <xdr:pic>
      <xdr:nvPicPr>
        <xdr:cNvPr id="3" name="図 2">
          <a:extLst>
            <a:ext uri="{FF2B5EF4-FFF2-40B4-BE49-F238E27FC236}">
              <a16:creationId xmlns:a16="http://schemas.microsoft.com/office/drawing/2014/main" id="{8176C39C-60B2-42A9-88BD-83A87A6A6B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162050" y="3171825"/>
          <a:ext cx="7221600" cy="108013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AD66FDFE-6969-4F59-81C9-06E1C6D1B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80</xdr:row>
      <xdr:rowOff>0</xdr:rowOff>
    </xdr:from>
    <xdr:to>
      <xdr:col>9</xdr:col>
      <xdr:colOff>107550</xdr:colOff>
      <xdr:row>153</xdr:row>
      <xdr:rowOff>84150</xdr:rowOff>
    </xdr:to>
    <xdr:graphicFrame macro="">
      <xdr:nvGraphicFramePr>
        <xdr:cNvPr id="3" name="グラフ 2">
          <a:extLst>
            <a:ext uri="{FF2B5EF4-FFF2-40B4-BE49-F238E27FC236}">
              <a16:creationId xmlns:a16="http://schemas.microsoft.com/office/drawing/2014/main" id="{B24F3E9E-A166-4932-AD07-FC2A92C5E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107550</xdr:colOff>
      <xdr:row>76</xdr:row>
      <xdr:rowOff>84150</xdr:rowOff>
    </xdr:to>
    <xdr:graphicFrame macro="">
      <xdr:nvGraphicFramePr>
        <xdr:cNvPr id="2" name="グラフ 1">
          <a:extLst>
            <a:ext uri="{FF2B5EF4-FFF2-40B4-BE49-F238E27FC236}">
              <a16:creationId xmlns:a16="http://schemas.microsoft.com/office/drawing/2014/main" id="{9493C5D4-1371-402C-B6B8-820248FA1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19</xdr:col>
      <xdr:colOff>107550</xdr:colOff>
      <xdr:row>76</xdr:row>
      <xdr:rowOff>84150</xdr:rowOff>
    </xdr:to>
    <xdr:graphicFrame macro="">
      <xdr:nvGraphicFramePr>
        <xdr:cNvPr id="3" name="グラフ 2">
          <a:extLst>
            <a:ext uri="{FF2B5EF4-FFF2-40B4-BE49-F238E27FC236}">
              <a16:creationId xmlns:a16="http://schemas.microsoft.com/office/drawing/2014/main" id="{5703A803-55C7-44E7-A5C6-A57C42301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83</xdr:row>
      <xdr:rowOff>0</xdr:rowOff>
    </xdr:from>
    <xdr:to>
      <xdr:col>9</xdr:col>
      <xdr:colOff>107550</xdr:colOff>
      <xdr:row>156</xdr:row>
      <xdr:rowOff>84150</xdr:rowOff>
    </xdr:to>
    <xdr:graphicFrame macro="">
      <xdr:nvGraphicFramePr>
        <xdr:cNvPr id="4" name="グラフ 3">
          <a:extLst>
            <a:ext uri="{FF2B5EF4-FFF2-40B4-BE49-F238E27FC236}">
              <a16:creationId xmlns:a16="http://schemas.microsoft.com/office/drawing/2014/main" id="{7CFB34F7-8B7B-413B-AE0D-9BD689A5A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0</xdr:colOff>
      <xdr:row>83</xdr:row>
      <xdr:rowOff>0</xdr:rowOff>
    </xdr:from>
    <xdr:to>
      <xdr:col>19</xdr:col>
      <xdr:colOff>107550</xdr:colOff>
      <xdr:row>156</xdr:row>
      <xdr:rowOff>84150</xdr:rowOff>
    </xdr:to>
    <xdr:graphicFrame macro="">
      <xdr:nvGraphicFramePr>
        <xdr:cNvPr id="5" name="グラフ 4">
          <a:extLst>
            <a:ext uri="{FF2B5EF4-FFF2-40B4-BE49-F238E27FC236}">
              <a16:creationId xmlns:a16="http://schemas.microsoft.com/office/drawing/2014/main" id="{AC6D4381-A595-4B83-ABB7-2A5E4EC296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B0CDB-AED8-4127-9E46-D549C04058D3}">
  <sheetPr codeName="Sheet1"/>
  <dimension ref="B1:AN57"/>
  <sheetViews>
    <sheetView showGridLines="0" tabSelected="1" zoomScaleNormal="100" zoomScaleSheetLayoutView="100" workbookViewId="0"/>
  </sheetViews>
  <sheetFormatPr defaultColWidth="9" defaultRowHeight="13.5"/>
  <cols>
    <col min="1" max="1" width="4.625" style="15" customWidth="1"/>
    <col min="2" max="14" width="14.625" style="15" customWidth="1"/>
    <col min="15" max="15" width="9" style="15"/>
    <col min="16" max="20" width="14.625" style="15" customWidth="1"/>
    <col min="21" max="26" width="14.875" style="15" customWidth="1"/>
    <col min="27" max="41" width="14.625" style="15" customWidth="1"/>
    <col min="42" max="16384" width="9" style="15"/>
  </cols>
  <sheetData>
    <row r="1" spans="2:36" s="4" customFormat="1" ht="16.5" customHeight="1">
      <c r="B1" s="4" t="s">
        <v>260</v>
      </c>
    </row>
    <row r="2" spans="2:36" s="4" customFormat="1" ht="16.5" customHeight="1">
      <c r="B2" s="4" t="s">
        <v>261</v>
      </c>
      <c r="C2" s="10"/>
      <c r="F2" s="10"/>
      <c r="P2" s="257" t="s">
        <v>186</v>
      </c>
      <c r="X2" s="10" t="s">
        <v>152</v>
      </c>
      <c r="Y2" s="10"/>
    </row>
    <row r="3" spans="2:36" s="4" customFormat="1" ht="24.95" customHeight="1">
      <c r="B3" s="273" t="s">
        <v>258</v>
      </c>
      <c r="C3" s="275" t="s">
        <v>158</v>
      </c>
      <c r="D3" s="276"/>
      <c r="E3" s="277"/>
      <c r="F3" s="275" t="s">
        <v>159</v>
      </c>
      <c r="G3" s="276"/>
      <c r="H3" s="277"/>
      <c r="I3" s="275" t="s">
        <v>211</v>
      </c>
      <c r="J3" s="276"/>
      <c r="K3" s="277"/>
      <c r="L3" s="275" t="s">
        <v>74</v>
      </c>
      <c r="M3" s="276"/>
      <c r="N3" s="277"/>
      <c r="P3" s="282" t="s">
        <v>146</v>
      </c>
      <c r="Q3" s="280" t="s">
        <v>158</v>
      </c>
      <c r="R3" s="281"/>
      <c r="S3" s="280" t="s">
        <v>159</v>
      </c>
      <c r="T3" s="281"/>
      <c r="U3" s="280" t="s">
        <v>211</v>
      </c>
      <c r="V3" s="281"/>
      <c r="X3" s="279" t="s">
        <v>217</v>
      </c>
      <c r="Y3" s="279"/>
      <c r="AH3" s="107"/>
      <c r="AI3" s="278"/>
      <c r="AJ3" s="278"/>
    </row>
    <row r="4" spans="2:36" s="4" customFormat="1" ht="24.95" customHeight="1">
      <c r="B4" s="274"/>
      <c r="C4" s="5" t="s">
        <v>73</v>
      </c>
      <c r="D4" s="66" t="s">
        <v>72</v>
      </c>
      <c r="E4" s="49" t="s">
        <v>148</v>
      </c>
      <c r="F4" s="67" t="s">
        <v>73</v>
      </c>
      <c r="G4" s="66" t="s">
        <v>72</v>
      </c>
      <c r="H4" s="49" t="s">
        <v>148</v>
      </c>
      <c r="I4" s="67" t="s">
        <v>73</v>
      </c>
      <c r="J4" s="66" t="s">
        <v>72</v>
      </c>
      <c r="K4" s="191" t="s">
        <v>148</v>
      </c>
      <c r="L4" s="67" t="s">
        <v>73</v>
      </c>
      <c r="M4" s="66" t="s">
        <v>72</v>
      </c>
      <c r="N4" s="49" t="s">
        <v>148</v>
      </c>
      <c r="P4" s="283"/>
      <c r="Q4" s="174" t="s">
        <v>73</v>
      </c>
      <c r="R4" s="176" t="s">
        <v>72</v>
      </c>
      <c r="S4" s="174" t="s">
        <v>73</v>
      </c>
      <c r="T4" s="176" t="s">
        <v>72</v>
      </c>
      <c r="U4" s="192" t="s">
        <v>73</v>
      </c>
      <c r="V4" s="176" t="s">
        <v>72</v>
      </c>
      <c r="X4" s="279" t="s">
        <v>148</v>
      </c>
      <c r="Y4" s="279"/>
      <c r="AH4" s="284"/>
      <c r="AI4" s="90" t="s">
        <v>188</v>
      </c>
      <c r="AJ4" s="90" t="s">
        <v>189</v>
      </c>
    </row>
    <row r="5" spans="2:36" ht="13.5" customHeight="1">
      <c r="B5" s="3" t="s">
        <v>145</v>
      </c>
      <c r="C5" s="97">
        <f>SUM(Q5:Q14)</f>
        <v>8631</v>
      </c>
      <c r="D5" s="40">
        <f>SUM(R5:R14)</f>
        <v>60</v>
      </c>
      <c r="E5" s="41">
        <f t="shared" ref="E5:E25" si="0">IFERROR(D5/C5,"-")</f>
        <v>6.9516857838025723E-3</v>
      </c>
      <c r="F5" s="60">
        <f>SUM(S5:S14)</f>
        <v>157</v>
      </c>
      <c r="G5" s="40">
        <f>SUM(T5:T14)</f>
        <v>5</v>
      </c>
      <c r="H5" s="41">
        <f>IFERROR(G5/F5,"-")</f>
        <v>3.1847133757961783E-2</v>
      </c>
      <c r="I5" s="60">
        <f>SUM(U5:U14)</f>
        <v>353</v>
      </c>
      <c r="J5" s="40">
        <f>SUM(V5:V14)</f>
        <v>0</v>
      </c>
      <c r="K5" s="41">
        <f t="shared" ref="K5:K10" si="1">IFERROR(J5/I5,"-")</f>
        <v>0</v>
      </c>
      <c r="L5" s="60">
        <f>SUM(C5,F5,I5)</f>
        <v>9141</v>
      </c>
      <c r="M5" s="40">
        <f>SUM(D5,G5,J5)</f>
        <v>65</v>
      </c>
      <c r="N5" s="41">
        <f>IFERROR(M5/L5,"-")</f>
        <v>7.1108193851876162E-3</v>
      </c>
      <c r="P5" s="3" t="s">
        <v>75</v>
      </c>
      <c r="Q5" s="60">
        <v>131</v>
      </c>
      <c r="R5" s="40">
        <v>0</v>
      </c>
      <c r="S5" s="265">
        <v>2</v>
      </c>
      <c r="T5" s="266">
        <v>0</v>
      </c>
      <c r="U5" s="265">
        <v>2</v>
      </c>
      <c r="V5" s="100">
        <v>0</v>
      </c>
      <c r="X5" s="256" t="s">
        <v>145</v>
      </c>
      <c r="Y5" s="258">
        <f>ROUND(年齢別_人間ドック受診率!N5,3)</f>
        <v>7.0000000000000001E-3</v>
      </c>
      <c r="AA5" s="64"/>
      <c r="AB5" s="112" t="s">
        <v>199</v>
      </c>
      <c r="AC5" s="112" t="s">
        <v>73</v>
      </c>
      <c r="AD5" s="111" t="s">
        <v>72</v>
      </c>
      <c r="AE5" s="103" t="s">
        <v>148</v>
      </c>
      <c r="AH5" s="284"/>
      <c r="AI5" s="90" t="s">
        <v>148</v>
      </c>
      <c r="AJ5" s="90" t="s">
        <v>148</v>
      </c>
    </row>
    <row r="6" spans="2:36" ht="13.5" customHeight="1">
      <c r="B6" s="3" t="s">
        <v>85</v>
      </c>
      <c r="C6" s="97">
        <f t="shared" ref="C6:C25" si="2">Q15</f>
        <v>88975</v>
      </c>
      <c r="D6" s="42">
        <f t="shared" ref="D6:D25" si="3">R15</f>
        <v>311</v>
      </c>
      <c r="E6" s="41">
        <f t="shared" si="0"/>
        <v>3.4953638662545659E-3</v>
      </c>
      <c r="F6" s="97">
        <f t="shared" ref="F6:F25" si="4">S15</f>
        <v>10527</v>
      </c>
      <c r="G6" s="42">
        <f t="shared" ref="G6:G25" si="5">T15</f>
        <v>105</v>
      </c>
      <c r="H6" s="41">
        <f>IFERROR(G6/F6,"-")</f>
        <v>9.9743516671416364E-3</v>
      </c>
      <c r="I6" s="97">
        <f>U15</f>
        <v>674</v>
      </c>
      <c r="J6" s="42">
        <f>V15</f>
        <v>0</v>
      </c>
      <c r="K6" s="41">
        <f t="shared" si="1"/>
        <v>0</v>
      </c>
      <c r="L6" s="60">
        <f t="shared" ref="L6:L25" si="6">SUM(C6,F6,I6)</f>
        <v>100176</v>
      </c>
      <c r="M6" s="40">
        <f t="shared" ref="M6:M25" si="7">SUM(D6,G6,J6)</f>
        <v>416</v>
      </c>
      <c r="N6" s="41">
        <f t="shared" ref="N6:N25" si="8">IFERROR(M6/L6,"-")</f>
        <v>4.1526912633764578E-3</v>
      </c>
      <c r="P6" s="3" t="s">
        <v>76</v>
      </c>
      <c r="Q6" s="267">
        <v>293</v>
      </c>
      <c r="R6" s="42">
        <v>7</v>
      </c>
      <c r="S6" s="267">
        <v>8</v>
      </c>
      <c r="T6" s="268">
        <v>1</v>
      </c>
      <c r="U6" s="267">
        <v>7</v>
      </c>
      <c r="V6" s="269">
        <v>0</v>
      </c>
      <c r="X6" s="256" t="s">
        <v>85</v>
      </c>
      <c r="Y6" s="258">
        <f>ROUND(年齢別_人間ドック受診率!N6,3)</f>
        <v>4.0000000000000001E-3</v>
      </c>
      <c r="AA6" s="108" t="s">
        <v>145</v>
      </c>
      <c r="AB6" s="104" t="s">
        <v>188</v>
      </c>
      <c r="AC6" s="39">
        <f>SUM(Q5:Q14)</f>
        <v>8631</v>
      </c>
      <c r="AD6" s="105">
        <f>SUM(R5:R14)</f>
        <v>60</v>
      </c>
      <c r="AE6" s="46">
        <f>IFERROR(AD6/AC6,"-")</f>
        <v>6.9516857838025723E-3</v>
      </c>
      <c r="AG6" s="59">
        <v>1</v>
      </c>
      <c r="AH6" s="103" t="s">
        <v>145</v>
      </c>
      <c r="AI6" s="86">
        <f>INDEX($AE:$AE,(ROW()+(AG6*2)-2))</f>
        <v>6.9516857838025723E-3</v>
      </c>
      <c r="AJ6" s="86">
        <f>INDEX($AE:$AE,(ROW()+(AG6*2)-1))</f>
        <v>3.1847133757961783E-2</v>
      </c>
    </row>
    <row r="7" spans="2:36" ht="13.5" customHeight="1">
      <c r="B7" s="3" t="s">
        <v>86</v>
      </c>
      <c r="C7" s="97">
        <f t="shared" si="2"/>
        <v>63747</v>
      </c>
      <c r="D7" s="42">
        <f t="shared" si="3"/>
        <v>720</v>
      </c>
      <c r="E7" s="41">
        <f t="shared" si="0"/>
        <v>1.1294649159960469E-2</v>
      </c>
      <c r="F7" s="97">
        <f t="shared" si="4"/>
        <v>6763</v>
      </c>
      <c r="G7" s="42">
        <f t="shared" si="5"/>
        <v>249</v>
      </c>
      <c r="H7" s="41">
        <f t="shared" ref="H7:H25" si="9">IFERROR(G7/F7,"-")</f>
        <v>3.6817980186307851E-2</v>
      </c>
      <c r="I7" s="97">
        <f t="shared" ref="I7:I25" si="10">U16</f>
        <v>609</v>
      </c>
      <c r="J7" s="42">
        <f t="shared" ref="J7:J25" si="11">V16</f>
        <v>0</v>
      </c>
      <c r="K7" s="41">
        <f t="shared" si="1"/>
        <v>0</v>
      </c>
      <c r="L7" s="60">
        <f t="shared" si="6"/>
        <v>71119</v>
      </c>
      <c r="M7" s="40">
        <f t="shared" si="7"/>
        <v>969</v>
      </c>
      <c r="N7" s="41">
        <f t="shared" si="8"/>
        <v>1.3625050970907914E-2</v>
      </c>
      <c r="P7" s="3" t="s">
        <v>77</v>
      </c>
      <c r="Q7" s="267">
        <v>363</v>
      </c>
      <c r="R7" s="42">
        <v>5</v>
      </c>
      <c r="S7" s="267">
        <v>5</v>
      </c>
      <c r="T7" s="268">
        <v>0</v>
      </c>
      <c r="U7" s="267">
        <v>14</v>
      </c>
      <c r="V7" s="269">
        <v>0</v>
      </c>
      <c r="X7" s="256" t="s">
        <v>86</v>
      </c>
      <c r="Y7" s="258">
        <f>ROUND(年齢別_人間ドック受診率!N7,3)</f>
        <v>1.4E-2</v>
      </c>
      <c r="AA7" s="109"/>
      <c r="AB7" s="104" t="s">
        <v>190</v>
      </c>
      <c r="AC7" s="105">
        <f>SUM(S5:S14)</f>
        <v>157</v>
      </c>
      <c r="AD7" s="105">
        <f>SUM(T5:T14)</f>
        <v>5</v>
      </c>
      <c r="AE7" s="46">
        <f t="shared" ref="AE7:AE26" si="12">IFERROR(AD7/AC7,"-")</f>
        <v>3.1847133757961783E-2</v>
      </c>
      <c r="AG7" s="59">
        <v>2</v>
      </c>
      <c r="AH7" s="103" t="s">
        <v>67</v>
      </c>
      <c r="AI7" s="86">
        <f t="shared" ref="AI7:AI12" si="13">INDEX($AE:$AE,(ROW()+(AG7*2)-2))</f>
        <v>7.8930253641039793E-3</v>
      </c>
      <c r="AJ7" s="86">
        <f t="shared" ref="AJ7:AJ12" si="14">INDEX($AE:$AE,(ROW()+(AG7*2)-1))</f>
        <v>2.6516112661760974E-2</v>
      </c>
    </row>
    <row r="8" spans="2:36" ht="13.5" customHeight="1">
      <c r="B8" s="3" t="s">
        <v>87</v>
      </c>
      <c r="C8" s="97">
        <f t="shared" si="2"/>
        <v>79073</v>
      </c>
      <c r="D8" s="42">
        <f t="shared" si="3"/>
        <v>750</v>
      </c>
      <c r="E8" s="41">
        <f t="shared" si="0"/>
        <v>9.4849063523579479E-3</v>
      </c>
      <c r="F8" s="97">
        <f t="shared" si="4"/>
        <v>7527</v>
      </c>
      <c r="G8" s="42">
        <f t="shared" si="5"/>
        <v>240</v>
      </c>
      <c r="H8" s="41">
        <f t="shared" si="9"/>
        <v>3.1885213232363492E-2</v>
      </c>
      <c r="I8" s="97">
        <f t="shared" si="10"/>
        <v>907</v>
      </c>
      <c r="J8" s="42">
        <f t="shared" si="11"/>
        <v>2</v>
      </c>
      <c r="K8" s="41">
        <f t="shared" si="1"/>
        <v>2.205071664829107E-3</v>
      </c>
      <c r="L8" s="60">
        <f t="shared" si="6"/>
        <v>87507</v>
      </c>
      <c r="M8" s="40">
        <f t="shared" si="7"/>
        <v>992</v>
      </c>
      <c r="N8" s="41">
        <f t="shared" si="8"/>
        <v>1.1336235958266196E-2</v>
      </c>
      <c r="P8" s="3" t="s">
        <v>78</v>
      </c>
      <c r="Q8" s="267">
        <v>469</v>
      </c>
      <c r="R8" s="42">
        <v>4</v>
      </c>
      <c r="S8" s="267">
        <v>8</v>
      </c>
      <c r="T8" s="268">
        <v>0</v>
      </c>
      <c r="U8" s="267">
        <v>8</v>
      </c>
      <c r="V8" s="269">
        <v>0</v>
      </c>
      <c r="X8" s="256" t="s">
        <v>87</v>
      </c>
      <c r="Y8" s="258">
        <f>ROUND(年齢別_人間ドック受診率!N8,3)</f>
        <v>1.0999999999999999E-2</v>
      </c>
      <c r="AA8" s="110"/>
      <c r="AB8" s="111" t="s">
        <v>74</v>
      </c>
      <c r="AC8" s="105">
        <f>L5</f>
        <v>9141</v>
      </c>
      <c r="AD8" s="105">
        <f>M5</f>
        <v>65</v>
      </c>
      <c r="AE8" s="171">
        <f>N5</f>
        <v>7.1108193851876162E-3</v>
      </c>
      <c r="AG8" s="59">
        <v>3</v>
      </c>
      <c r="AH8" s="103" t="s">
        <v>68</v>
      </c>
      <c r="AI8" s="86">
        <f t="shared" si="13"/>
        <v>4.884201332525046E-3</v>
      </c>
      <c r="AJ8" s="86">
        <f t="shared" si="14"/>
        <v>2.5756448898109366E-2</v>
      </c>
    </row>
    <row r="9" spans="2:36" ht="13.5" customHeight="1">
      <c r="B9" s="3" t="s">
        <v>88</v>
      </c>
      <c r="C9" s="97">
        <f t="shared" si="2"/>
        <v>89548</v>
      </c>
      <c r="D9" s="42">
        <f t="shared" si="3"/>
        <v>801</v>
      </c>
      <c r="E9" s="41">
        <f t="shared" si="0"/>
        <v>8.944923393040604E-3</v>
      </c>
      <c r="F9" s="97">
        <f t="shared" si="4"/>
        <v>7784</v>
      </c>
      <c r="G9" s="42">
        <f t="shared" si="5"/>
        <v>261</v>
      </c>
      <c r="H9" s="41">
        <f t="shared" si="9"/>
        <v>3.353031860226105E-2</v>
      </c>
      <c r="I9" s="97">
        <f t="shared" si="10"/>
        <v>1150</v>
      </c>
      <c r="J9" s="42">
        <f t="shared" si="11"/>
        <v>3</v>
      </c>
      <c r="K9" s="41">
        <f t="shared" si="1"/>
        <v>2.6086956521739132E-3</v>
      </c>
      <c r="L9" s="60">
        <f t="shared" si="6"/>
        <v>98482</v>
      </c>
      <c r="M9" s="40">
        <f t="shared" si="7"/>
        <v>1065</v>
      </c>
      <c r="N9" s="41">
        <f>IFERROR(M9/L9,"-")</f>
        <v>1.081415893259682E-2</v>
      </c>
      <c r="P9" s="3" t="s">
        <v>79</v>
      </c>
      <c r="Q9" s="267">
        <v>801</v>
      </c>
      <c r="R9" s="42">
        <v>6</v>
      </c>
      <c r="S9" s="267">
        <v>11</v>
      </c>
      <c r="T9" s="268">
        <v>0</v>
      </c>
      <c r="U9" s="267">
        <v>23</v>
      </c>
      <c r="V9" s="269">
        <v>0</v>
      </c>
      <c r="X9" s="256" t="s">
        <v>88</v>
      </c>
      <c r="Y9" s="258">
        <f>ROUND(年齢別_人間ドック受診率!N9,3)</f>
        <v>1.0999999999999999E-2</v>
      </c>
      <c r="AA9" s="108" t="s">
        <v>67</v>
      </c>
      <c r="AB9" s="104" t="s">
        <v>188</v>
      </c>
      <c r="AC9" s="39">
        <f>SUM(Q15:Q19)</f>
        <v>405928</v>
      </c>
      <c r="AD9" s="106">
        <f>SUM(R15:R19)</f>
        <v>3204</v>
      </c>
      <c r="AE9" s="46">
        <f t="shared" si="12"/>
        <v>7.8930253641039793E-3</v>
      </c>
      <c r="AG9" s="59">
        <v>4</v>
      </c>
      <c r="AH9" s="103" t="s">
        <v>69</v>
      </c>
      <c r="AI9" s="86">
        <f t="shared" si="13"/>
        <v>1.8733065495655423E-3</v>
      </c>
      <c r="AJ9" s="86">
        <f t="shared" si="14"/>
        <v>1.3061968408262455E-2</v>
      </c>
    </row>
    <row r="10" spans="2:36" ht="13.5" customHeight="1">
      <c r="B10" s="3" t="s">
        <v>89</v>
      </c>
      <c r="C10" s="97">
        <f t="shared" si="2"/>
        <v>84585</v>
      </c>
      <c r="D10" s="42">
        <f t="shared" si="3"/>
        <v>622</v>
      </c>
      <c r="E10" s="41">
        <f t="shared" si="0"/>
        <v>7.3535496837500739E-3</v>
      </c>
      <c r="F10" s="97">
        <f t="shared" si="4"/>
        <v>6809</v>
      </c>
      <c r="G10" s="42">
        <f t="shared" si="5"/>
        <v>190</v>
      </c>
      <c r="H10" s="41">
        <f>IFERROR(G10/F10,"-")</f>
        <v>2.7904244382435012E-2</v>
      </c>
      <c r="I10" s="97">
        <f t="shared" si="10"/>
        <v>1353</v>
      </c>
      <c r="J10" s="42">
        <f t="shared" si="11"/>
        <v>2</v>
      </c>
      <c r="K10" s="41">
        <f t="shared" si="1"/>
        <v>1.4781966001478197E-3</v>
      </c>
      <c r="L10" s="60">
        <f t="shared" si="6"/>
        <v>92747</v>
      </c>
      <c r="M10" s="40">
        <f t="shared" si="7"/>
        <v>814</v>
      </c>
      <c r="N10" s="41">
        <f t="shared" si="8"/>
        <v>8.7765642015375164E-3</v>
      </c>
      <c r="P10" s="3" t="s">
        <v>80</v>
      </c>
      <c r="Q10" s="267">
        <v>934</v>
      </c>
      <c r="R10" s="42">
        <v>4</v>
      </c>
      <c r="S10" s="267">
        <v>19</v>
      </c>
      <c r="T10" s="268">
        <v>1</v>
      </c>
      <c r="U10" s="267">
        <v>37</v>
      </c>
      <c r="V10" s="269">
        <v>0</v>
      </c>
      <c r="X10" s="256" t="s">
        <v>89</v>
      </c>
      <c r="Y10" s="258">
        <f>ROUND(年齢別_人間ドック受診率!N10,3)</f>
        <v>8.9999999999999993E-3</v>
      </c>
      <c r="AA10" s="109"/>
      <c r="AB10" s="104" t="s">
        <v>190</v>
      </c>
      <c r="AC10" s="106">
        <f>SUM(S15:S19)</f>
        <v>39410</v>
      </c>
      <c r="AD10" s="106">
        <f>SUM(T15:T19)</f>
        <v>1045</v>
      </c>
      <c r="AE10" s="46">
        <f>IFERROR(AD10/AC10,"-")</f>
        <v>2.6516112661760974E-2</v>
      </c>
      <c r="AG10" s="59">
        <v>5</v>
      </c>
      <c r="AH10" s="103" t="s">
        <v>70</v>
      </c>
      <c r="AI10" s="86">
        <f t="shared" si="13"/>
        <v>4.2447192341632875E-4</v>
      </c>
      <c r="AJ10" s="86">
        <f t="shared" si="14"/>
        <v>3.9252336448598133E-3</v>
      </c>
    </row>
    <row r="11" spans="2:36" ht="13.5" customHeight="1">
      <c r="B11" s="3" t="s">
        <v>90</v>
      </c>
      <c r="C11" s="97">
        <f t="shared" si="2"/>
        <v>89138</v>
      </c>
      <c r="D11" s="42">
        <f t="shared" si="3"/>
        <v>578</v>
      </c>
      <c r="E11" s="41">
        <f t="shared" si="0"/>
        <v>6.4843276717000608E-3</v>
      </c>
      <c r="F11" s="97">
        <f t="shared" si="4"/>
        <v>6874</v>
      </c>
      <c r="G11" s="42">
        <f t="shared" si="5"/>
        <v>198</v>
      </c>
      <c r="H11" s="41">
        <f t="shared" si="9"/>
        <v>2.8804189700320046E-2</v>
      </c>
      <c r="I11" s="97">
        <f t="shared" si="10"/>
        <v>1674</v>
      </c>
      <c r="J11" s="42">
        <f t="shared" si="11"/>
        <v>0</v>
      </c>
      <c r="K11" s="41">
        <f t="shared" ref="K11:K25" si="15">IFERROR(J11/I11,"-")</f>
        <v>0</v>
      </c>
      <c r="L11" s="60">
        <f t="shared" si="6"/>
        <v>97686</v>
      </c>
      <c r="M11" s="40">
        <f t="shared" si="7"/>
        <v>776</v>
      </c>
      <c r="N11" s="41">
        <f t="shared" si="8"/>
        <v>7.9438199946768213E-3</v>
      </c>
      <c r="P11" s="3" t="s">
        <v>81</v>
      </c>
      <c r="Q11" s="267">
        <v>1159</v>
      </c>
      <c r="R11" s="42">
        <v>8</v>
      </c>
      <c r="S11" s="267">
        <v>18</v>
      </c>
      <c r="T11" s="268">
        <v>0</v>
      </c>
      <c r="U11" s="267">
        <v>53</v>
      </c>
      <c r="V11" s="269">
        <v>0</v>
      </c>
      <c r="X11" s="256" t="s">
        <v>90</v>
      </c>
      <c r="Y11" s="258">
        <f>ROUND(年齢別_人間ドック受診率!N11,3)</f>
        <v>8.0000000000000002E-3</v>
      </c>
      <c r="AA11" s="110"/>
      <c r="AB11" s="111" t="s">
        <v>74</v>
      </c>
      <c r="AC11" s="106">
        <f>SUM(L6:L10)</f>
        <v>450031</v>
      </c>
      <c r="AD11" s="106">
        <f>SUM(M6:M10)</f>
        <v>4256</v>
      </c>
      <c r="AE11" s="171">
        <f>IFERROR(AD11/AC11,"-")</f>
        <v>9.4571262868557941E-3</v>
      </c>
      <c r="AF11" s="175"/>
      <c r="AG11" s="59">
        <v>6</v>
      </c>
      <c r="AH11" s="103" t="s">
        <v>71</v>
      </c>
      <c r="AI11" s="86">
        <f t="shared" si="13"/>
        <v>7.2944780800933699E-5</v>
      </c>
      <c r="AJ11" s="86">
        <f t="shared" si="14"/>
        <v>2.9390154298310064E-3</v>
      </c>
    </row>
    <row r="12" spans="2:36" ht="13.5" customHeight="1">
      <c r="B12" s="3" t="s">
        <v>91</v>
      </c>
      <c r="C12" s="97">
        <f t="shared" si="2"/>
        <v>77485</v>
      </c>
      <c r="D12" s="42">
        <f t="shared" si="3"/>
        <v>427</v>
      </c>
      <c r="E12" s="41">
        <f t="shared" si="0"/>
        <v>5.5107440149706399E-3</v>
      </c>
      <c r="F12" s="97">
        <f t="shared" si="4"/>
        <v>5735</v>
      </c>
      <c r="G12" s="42">
        <f t="shared" si="5"/>
        <v>153</v>
      </c>
      <c r="H12" s="41">
        <f t="shared" si="9"/>
        <v>2.6678291194420226E-2</v>
      </c>
      <c r="I12" s="97">
        <f t="shared" si="10"/>
        <v>1832</v>
      </c>
      <c r="J12" s="42">
        <f t="shared" si="11"/>
        <v>1</v>
      </c>
      <c r="K12" s="41">
        <f t="shared" si="15"/>
        <v>5.4585152838427945E-4</v>
      </c>
      <c r="L12" s="60">
        <f t="shared" si="6"/>
        <v>85052</v>
      </c>
      <c r="M12" s="40">
        <f t="shared" si="7"/>
        <v>581</v>
      </c>
      <c r="N12" s="41">
        <f t="shared" si="8"/>
        <v>6.8311150825377418E-3</v>
      </c>
      <c r="P12" s="3" t="s">
        <v>82</v>
      </c>
      <c r="Q12" s="267">
        <v>1299</v>
      </c>
      <c r="R12" s="42">
        <v>7</v>
      </c>
      <c r="S12" s="267">
        <v>34</v>
      </c>
      <c r="T12" s="268">
        <v>1</v>
      </c>
      <c r="U12" s="267">
        <v>69</v>
      </c>
      <c r="V12" s="269">
        <v>0</v>
      </c>
      <c r="X12" s="256" t="s">
        <v>91</v>
      </c>
      <c r="Y12" s="258">
        <f>ROUND(年齢別_人間ドック受診率!N12,3)</f>
        <v>7.0000000000000001E-3</v>
      </c>
      <c r="AA12" s="108" t="s">
        <v>68</v>
      </c>
      <c r="AB12" s="104" t="s">
        <v>188</v>
      </c>
      <c r="AC12" s="106">
        <f>SUM(Q20:Q24)</f>
        <v>348061</v>
      </c>
      <c r="AD12" s="106">
        <f>SUM(R20:R24)</f>
        <v>1700</v>
      </c>
      <c r="AE12" s="46">
        <f t="shared" si="12"/>
        <v>4.884201332525046E-3</v>
      </c>
      <c r="AG12" s="59">
        <v>7</v>
      </c>
      <c r="AH12" s="103" t="s">
        <v>187</v>
      </c>
      <c r="AI12" s="86">
        <f t="shared" si="13"/>
        <v>4.9422971943662384E-3</v>
      </c>
      <c r="AJ12" s="86">
        <f t="shared" si="14"/>
        <v>2.2413610532632099E-2</v>
      </c>
    </row>
    <row r="13" spans="2:36" ht="13.5" customHeight="1">
      <c r="B13" s="3" t="s">
        <v>92</v>
      </c>
      <c r="C13" s="97">
        <f t="shared" si="2"/>
        <v>65163</v>
      </c>
      <c r="D13" s="42">
        <f t="shared" si="3"/>
        <v>285</v>
      </c>
      <c r="E13" s="41">
        <f t="shared" si="0"/>
        <v>4.3736476221168455E-3</v>
      </c>
      <c r="F13" s="97">
        <f t="shared" si="4"/>
        <v>4713</v>
      </c>
      <c r="G13" s="42">
        <f t="shared" si="5"/>
        <v>122</v>
      </c>
      <c r="H13" s="41">
        <f t="shared" si="9"/>
        <v>2.5885847655421176E-2</v>
      </c>
      <c r="I13" s="97">
        <f t="shared" si="10"/>
        <v>1773</v>
      </c>
      <c r="J13" s="42">
        <f t="shared" si="11"/>
        <v>1</v>
      </c>
      <c r="K13" s="41">
        <f t="shared" si="15"/>
        <v>5.6401579244218843E-4</v>
      </c>
      <c r="L13" s="60">
        <f t="shared" si="6"/>
        <v>71649</v>
      </c>
      <c r="M13" s="40">
        <f t="shared" si="7"/>
        <v>408</v>
      </c>
      <c r="N13" s="41">
        <f t="shared" si="8"/>
        <v>5.6944269982832979E-3</v>
      </c>
      <c r="P13" s="3" t="s">
        <v>83</v>
      </c>
      <c r="Q13" s="267">
        <v>1509</v>
      </c>
      <c r="R13" s="42">
        <v>14</v>
      </c>
      <c r="S13" s="267">
        <v>22</v>
      </c>
      <c r="T13" s="268">
        <v>1</v>
      </c>
      <c r="U13" s="267">
        <v>73</v>
      </c>
      <c r="V13" s="269">
        <v>0</v>
      </c>
      <c r="X13" s="256" t="s">
        <v>92</v>
      </c>
      <c r="Y13" s="258">
        <f>ROUND(年齢別_人間ドック受診率!N13,3)</f>
        <v>6.0000000000000001E-3</v>
      </c>
      <c r="AA13" s="109"/>
      <c r="AB13" s="104" t="s">
        <v>190</v>
      </c>
      <c r="AC13" s="106">
        <f>SUM(S20:S24)</f>
        <v>25547</v>
      </c>
      <c r="AD13" s="106">
        <f>SUM(T20:T24)</f>
        <v>658</v>
      </c>
      <c r="AE13" s="46">
        <f t="shared" si="12"/>
        <v>2.5756448898109366E-2</v>
      </c>
    </row>
    <row r="14" spans="2:36" ht="13.5" customHeight="1">
      <c r="B14" s="3" t="s">
        <v>93</v>
      </c>
      <c r="C14" s="97">
        <f t="shared" si="2"/>
        <v>56197</v>
      </c>
      <c r="D14" s="42">
        <f t="shared" si="3"/>
        <v>223</v>
      </c>
      <c r="E14" s="41">
        <f t="shared" si="0"/>
        <v>3.9681833549833623E-3</v>
      </c>
      <c r="F14" s="97">
        <f t="shared" si="4"/>
        <v>4094</v>
      </c>
      <c r="G14" s="42">
        <f t="shared" si="5"/>
        <v>105</v>
      </c>
      <c r="H14" s="41">
        <f t="shared" si="9"/>
        <v>2.5647288715192965E-2</v>
      </c>
      <c r="I14" s="97">
        <f t="shared" si="10"/>
        <v>1695</v>
      </c>
      <c r="J14" s="42">
        <f t="shared" si="11"/>
        <v>2</v>
      </c>
      <c r="K14" s="41">
        <f t="shared" si="15"/>
        <v>1.1799410029498525E-3</v>
      </c>
      <c r="L14" s="60">
        <f t="shared" si="6"/>
        <v>61986</v>
      </c>
      <c r="M14" s="40">
        <f t="shared" si="7"/>
        <v>330</v>
      </c>
      <c r="N14" s="41">
        <f t="shared" si="8"/>
        <v>5.323782789662182E-3</v>
      </c>
      <c r="P14" s="3" t="s">
        <v>84</v>
      </c>
      <c r="Q14" s="267">
        <v>1673</v>
      </c>
      <c r="R14" s="42">
        <v>5</v>
      </c>
      <c r="S14" s="267">
        <v>30</v>
      </c>
      <c r="T14" s="268">
        <v>1</v>
      </c>
      <c r="U14" s="267">
        <v>67</v>
      </c>
      <c r="V14" s="269">
        <v>0</v>
      </c>
      <c r="X14" s="256" t="s">
        <v>93</v>
      </c>
      <c r="Y14" s="258">
        <f>ROUND(年齢別_人間ドック受診率!N14,3)</f>
        <v>5.0000000000000001E-3</v>
      </c>
      <c r="AA14" s="110"/>
      <c r="AB14" s="111" t="s">
        <v>74</v>
      </c>
      <c r="AC14" s="106">
        <f>SUM(L11:L15)</f>
        <v>382459</v>
      </c>
      <c r="AD14" s="106">
        <f>SUM(M11:M15)</f>
        <v>2364</v>
      </c>
      <c r="AE14" s="171">
        <f>IFERROR(AD14/AC14,"-")</f>
        <v>6.1810547012882428E-3</v>
      </c>
    </row>
    <row r="15" spans="2:36" ht="13.5" customHeight="1">
      <c r="B15" s="3" t="s">
        <v>94</v>
      </c>
      <c r="C15" s="97">
        <f t="shared" si="2"/>
        <v>60078</v>
      </c>
      <c r="D15" s="42">
        <f t="shared" si="3"/>
        <v>187</v>
      </c>
      <c r="E15" s="41">
        <f t="shared" si="0"/>
        <v>3.1126202603282398E-3</v>
      </c>
      <c r="F15" s="97">
        <f t="shared" si="4"/>
        <v>4131</v>
      </c>
      <c r="G15" s="42">
        <f t="shared" si="5"/>
        <v>80</v>
      </c>
      <c r="H15" s="41">
        <f t="shared" si="9"/>
        <v>1.9365770999757927E-2</v>
      </c>
      <c r="I15" s="97">
        <f t="shared" si="10"/>
        <v>1877</v>
      </c>
      <c r="J15" s="42">
        <f t="shared" si="11"/>
        <v>2</v>
      </c>
      <c r="K15" s="41">
        <f t="shared" si="15"/>
        <v>1.0655301012253596E-3</v>
      </c>
      <c r="L15" s="60">
        <f t="shared" si="6"/>
        <v>66086</v>
      </c>
      <c r="M15" s="40">
        <f t="shared" si="7"/>
        <v>269</v>
      </c>
      <c r="N15" s="41">
        <f t="shared" si="8"/>
        <v>4.0704536513028475E-3</v>
      </c>
      <c r="P15" s="3" t="s">
        <v>85</v>
      </c>
      <c r="Q15" s="97">
        <v>88975</v>
      </c>
      <c r="R15" s="42">
        <v>311</v>
      </c>
      <c r="S15" s="97">
        <v>10527</v>
      </c>
      <c r="T15" s="268">
        <v>105</v>
      </c>
      <c r="U15" s="97">
        <v>674</v>
      </c>
      <c r="V15" s="269">
        <v>0</v>
      </c>
      <c r="X15" s="256" t="s">
        <v>94</v>
      </c>
      <c r="Y15" s="258">
        <f>ROUND(年齢別_人間ドック受診率!N15,3)</f>
        <v>4.0000000000000001E-3</v>
      </c>
      <c r="AA15" s="108" t="s">
        <v>69</v>
      </c>
      <c r="AB15" s="104" t="s">
        <v>188</v>
      </c>
      <c r="AC15" s="106">
        <f>SUM(Q25:Q29)</f>
        <v>214060</v>
      </c>
      <c r="AD15" s="106">
        <f>SUM(R25:R29)</f>
        <v>401</v>
      </c>
      <c r="AE15" s="46">
        <f t="shared" si="12"/>
        <v>1.8733065495655423E-3</v>
      </c>
      <c r="AH15" s="284"/>
      <c r="AI15" s="219" t="s">
        <v>188</v>
      </c>
      <c r="AJ15" s="219" t="s">
        <v>189</v>
      </c>
    </row>
    <row r="16" spans="2:36" ht="13.5" customHeight="1">
      <c r="B16" s="3" t="s">
        <v>95</v>
      </c>
      <c r="C16" s="97">
        <f t="shared" si="2"/>
        <v>53824</v>
      </c>
      <c r="D16" s="42">
        <f t="shared" si="3"/>
        <v>148</v>
      </c>
      <c r="E16" s="41">
        <f t="shared" si="0"/>
        <v>2.7497027348394767E-3</v>
      </c>
      <c r="F16" s="97">
        <f t="shared" si="4"/>
        <v>3537</v>
      </c>
      <c r="G16" s="42">
        <f t="shared" si="5"/>
        <v>59</v>
      </c>
      <c r="H16" s="41">
        <f t="shared" si="9"/>
        <v>1.6680802940344925E-2</v>
      </c>
      <c r="I16" s="97">
        <f t="shared" si="10"/>
        <v>1881</v>
      </c>
      <c r="J16" s="42">
        <f t="shared" si="11"/>
        <v>0</v>
      </c>
      <c r="K16" s="41">
        <f t="shared" si="15"/>
        <v>0</v>
      </c>
      <c r="L16" s="60">
        <f t="shared" si="6"/>
        <v>59242</v>
      </c>
      <c r="M16" s="40">
        <f t="shared" si="7"/>
        <v>207</v>
      </c>
      <c r="N16" s="41">
        <f t="shared" si="8"/>
        <v>3.4941426690523617E-3</v>
      </c>
      <c r="P16" s="3" t="s">
        <v>86</v>
      </c>
      <c r="Q16" s="97">
        <v>63747</v>
      </c>
      <c r="R16" s="42">
        <v>720</v>
      </c>
      <c r="S16" s="97">
        <v>6763</v>
      </c>
      <c r="T16" s="268">
        <v>249</v>
      </c>
      <c r="U16" s="97">
        <v>609</v>
      </c>
      <c r="V16" s="269">
        <v>0</v>
      </c>
      <c r="X16" s="256" t="s">
        <v>95</v>
      </c>
      <c r="Y16" s="258">
        <f>ROUND(年齢別_人間ドック受診率!N16,3)</f>
        <v>3.0000000000000001E-3</v>
      </c>
      <c r="AA16" s="109"/>
      <c r="AB16" s="104" t="s">
        <v>190</v>
      </c>
      <c r="AC16" s="106">
        <f>SUM(S25:S29)</f>
        <v>13168</v>
      </c>
      <c r="AD16" s="106">
        <f>SUM(T25:T29)</f>
        <v>172</v>
      </c>
      <c r="AE16" s="46">
        <f t="shared" si="12"/>
        <v>1.3061968408262455E-2</v>
      </c>
      <c r="AH16" s="284"/>
      <c r="AI16" s="219" t="s">
        <v>148</v>
      </c>
      <c r="AJ16" s="219" t="s">
        <v>148</v>
      </c>
    </row>
    <row r="17" spans="2:40" ht="13.5" customHeight="1">
      <c r="B17" s="3" t="s">
        <v>96</v>
      </c>
      <c r="C17" s="97">
        <f t="shared" si="2"/>
        <v>50568</v>
      </c>
      <c r="D17" s="42">
        <f t="shared" si="3"/>
        <v>110</v>
      </c>
      <c r="E17" s="41">
        <f t="shared" si="0"/>
        <v>2.1752887201392183E-3</v>
      </c>
      <c r="F17" s="97">
        <f t="shared" si="4"/>
        <v>3098</v>
      </c>
      <c r="G17" s="42">
        <f t="shared" si="5"/>
        <v>48</v>
      </c>
      <c r="H17" s="41">
        <f t="shared" si="9"/>
        <v>1.5493867010974823E-2</v>
      </c>
      <c r="I17" s="97">
        <f t="shared" si="10"/>
        <v>1964</v>
      </c>
      <c r="J17" s="42">
        <f t="shared" si="11"/>
        <v>0</v>
      </c>
      <c r="K17" s="41">
        <f t="shared" si="15"/>
        <v>0</v>
      </c>
      <c r="L17" s="60">
        <f t="shared" si="6"/>
        <v>55630</v>
      </c>
      <c r="M17" s="40">
        <f t="shared" si="7"/>
        <v>158</v>
      </c>
      <c r="N17" s="41">
        <f t="shared" si="8"/>
        <v>2.8401941398525977E-3</v>
      </c>
      <c r="P17" s="3" t="s">
        <v>87</v>
      </c>
      <c r="Q17" s="97">
        <v>79073</v>
      </c>
      <c r="R17" s="42">
        <v>750</v>
      </c>
      <c r="S17" s="97">
        <v>7527</v>
      </c>
      <c r="T17" s="268">
        <v>240</v>
      </c>
      <c r="U17" s="97">
        <v>907</v>
      </c>
      <c r="V17" s="269">
        <v>2</v>
      </c>
      <c r="X17" s="256" t="s">
        <v>96</v>
      </c>
      <c r="Y17" s="258">
        <f>ROUND(年齢別_人間ドック受診率!N17,3)</f>
        <v>3.0000000000000001E-3</v>
      </c>
      <c r="AA17" s="110"/>
      <c r="AB17" s="111" t="s">
        <v>74</v>
      </c>
      <c r="AC17" s="106">
        <f>SUM(L16:L20)</f>
        <v>236859</v>
      </c>
      <c r="AD17" s="106">
        <f>SUM(M16:M20)</f>
        <v>573</v>
      </c>
      <c r="AE17" s="171">
        <f>IFERROR(AD17/AC17,"-")</f>
        <v>2.4191607665319872E-3</v>
      </c>
      <c r="AH17" s="220" t="s">
        <v>145</v>
      </c>
      <c r="AI17" s="86">
        <f>ROUND(AI6,3)</f>
        <v>7.0000000000000001E-3</v>
      </c>
      <c r="AJ17" s="86">
        <f>ROUND(AJ6,3)</f>
        <v>3.2000000000000001E-2</v>
      </c>
    </row>
    <row r="18" spans="2:40" ht="13.5" customHeight="1">
      <c r="B18" s="3" t="s">
        <v>97</v>
      </c>
      <c r="C18" s="97">
        <f t="shared" si="2"/>
        <v>41694</v>
      </c>
      <c r="D18" s="42">
        <f t="shared" si="3"/>
        <v>71</v>
      </c>
      <c r="E18" s="41">
        <f t="shared" si="0"/>
        <v>1.7028829088118194E-3</v>
      </c>
      <c r="F18" s="97">
        <f t="shared" si="4"/>
        <v>2481</v>
      </c>
      <c r="G18" s="42">
        <f t="shared" si="5"/>
        <v>36</v>
      </c>
      <c r="H18" s="41">
        <f t="shared" si="9"/>
        <v>1.4510278113663845E-2</v>
      </c>
      <c r="I18" s="97">
        <f t="shared" si="10"/>
        <v>1920</v>
      </c>
      <c r="J18" s="42">
        <f t="shared" si="11"/>
        <v>0</v>
      </c>
      <c r="K18" s="41">
        <f t="shared" si="15"/>
        <v>0</v>
      </c>
      <c r="L18" s="60">
        <f t="shared" si="6"/>
        <v>46095</v>
      </c>
      <c r="M18" s="40">
        <f t="shared" si="7"/>
        <v>107</v>
      </c>
      <c r="N18" s="41">
        <f t="shared" si="8"/>
        <v>2.3212929818852372E-3</v>
      </c>
      <c r="P18" s="3" t="s">
        <v>88</v>
      </c>
      <c r="Q18" s="97">
        <v>89548</v>
      </c>
      <c r="R18" s="42">
        <v>801</v>
      </c>
      <c r="S18" s="97">
        <v>7784</v>
      </c>
      <c r="T18" s="268">
        <v>261</v>
      </c>
      <c r="U18" s="97">
        <v>1150</v>
      </c>
      <c r="V18" s="269">
        <v>3</v>
      </c>
      <c r="X18" s="256" t="s">
        <v>97</v>
      </c>
      <c r="Y18" s="258">
        <f>ROUND(年齢別_人間ドック受診率!N18,3)</f>
        <v>2E-3</v>
      </c>
      <c r="AA18" s="108" t="s">
        <v>70</v>
      </c>
      <c r="AB18" s="104" t="s">
        <v>188</v>
      </c>
      <c r="AC18" s="106">
        <f>SUM(Q30:Q34)</f>
        <v>89523</v>
      </c>
      <c r="AD18" s="106">
        <f>SUM(R30:R34)</f>
        <v>38</v>
      </c>
      <c r="AE18" s="46">
        <f t="shared" si="12"/>
        <v>4.2447192341632875E-4</v>
      </c>
      <c r="AH18" s="220" t="s">
        <v>67</v>
      </c>
      <c r="AI18" s="86">
        <f t="shared" ref="AI18:AJ18" si="16">ROUND(AI7,3)</f>
        <v>8.0000000000000002E-3</v>
      </c>
      <c r="AJ18" s="86">
        <f t="shared" si="16"/>
        <v>2.7E-2</v>
      </c>
    </row>
    <row r="19" spans="2:40" ht="13.5" customHeight="1">
      <c r="B19" s="3" t="s">
        <v>98</v>
      </c>
      <c r="C19" s="97">
        <f t="shared" si="2"/>
        <v>35758</v>
      </c>
      <c r="D19" s="42">
        <f t="shared" si="3"/>
        <v>42</v>
      </c>
      <c r="E19" s="41">
        <f t="shared" si="0"/>
        <v>1.1745623357011018E-3</v>
      </c>
      <c r="F19" s="97">
        <f t="shared" si="4"/>
        <v>2075</v>
      </c>
      <c r="G19" s="42">
        <f t="shared" si="5"/>
        <v>12</v>
      </c>
      <c r="H19" s="41">
        <f t="shared" si="9"/>
        <v>5.7831325301204821E-3</v>
      </c>
      <c r="I19" s="97">
        <f t="shared" si="10"/>
        <v>1894</v>
      </c>
      <c r="J19" s="42">
        <f t="shared" si="11"/>
        <v>0</v>
      </c>
      <c r="K19" s="41">
        <f t="shared" si="15"/>
        <v>0</v>
      </c>
      <c r="L19" s="60">
        <f t="shared" si="6"/>
        <v>39727</v>
      </c>
      <c r="M19" s="40">
        <f t="shared" si="7"/>
        <v>54</v>
      </c>
      <c r="N19" s="41">
        <f t="shared" si="8"/>
        <v>1.3592770659752813E-3</v>
      </c>
      <c r="P19" s="3" t="s">
        <v>89</v>
      </c>
      <c r="Q19" s="97">
        <v>84585</v>
      </c>
      <c r="R19" s="42">
        <v>622</v>
      </c>
      <c r="S19" s="97">
        <v>6809</v>
      </c>
      <c r="T19" s="268">
        <v>190</v>
      </c>
      <c r="U19" s="97">
        <v>1353</v>
      </c>
      <c r="V19" s="269">
        <v>2</v>
      </c>
      <c r="X19" s="256" t="s">
        <v>98</v>
      </c>
      <c r="Y19" s="258">
        <f>ROUND(年齢別_人間ドック受診率!N19,3)</f>
        <v>1E-3</v>
      </c>
      <c r="AA19" s="109"/>
      <c r="AB19" s="104" t="s">
        <v>190</v>
      </c>
      <c r="AC19" s="106">
        <f>SUM(S30:S34)</f>
        <v>5350</v>
      </c>
      <c r="AD19" s="106">
        <f>SUM(T30:T34)</f>
        <v>21</v>
      </c>
      <c r="AE19" s="46">
        <f t="shared" si="12"/>
        <v>3.9252336448598133E-3</v>
      </c>
      <c r="AH19" s="220" t="s">
        <v>68</v>
      </c>
      <c r="AI19" s="86">
        <f t="shared" ref="AI19" si="17">ROUND(AI8,3)</f>
        <v>5.0000000000000001E-3</v>
      </c>
      <c r="AJ19" s="86">
        <f>ROUND(AJ8,3)</f>
        <v>2.5999999999999999E-2</v>
      </c>
    </row>
    <row r="20" spans="2:40" ht="13.5" customHeight="1">
      <c r="B20" s="3" t="s">
        <v>99</v>
      </c>
      <c r="C20" s="97">
        <f t="shared" si="2"/>
        <v>32216</v>
      </c>
      <c r="D20" s="42">
        <f t="shared" si="3"/>
        <v>30</v>
      </c>
      <c r="E20" s="41">
        <f t="shared" si="0"/>
        <v>9.3121430345170103E-4</v>
      </c>
      <c r="F20" s="97">
        <f t="shared" si="4"/>
        <v>1977</v>
      </c>
      <c r="G20" s="42">
        <f t="shared" si="5"/>
        <v>17</v>
      </c>
      <c r="H20" s="41">
        <f>IFERROR(G20/F20,"-")</f>
        <v>8.5988872028325749E-3</v>
      </c>
      <c r="I20" s="97">
        <f t="shared" si="10"/>
        <v>1972</v>
      </c>
      <c r="J20" s="42">
        <f t="shared" si="11"/>
        <v>0</v>
      </c>
      <c r="K20" s="41">
        <f t="shared" si="15"/>
        <v>0</v>
      </c>
      <c r="L20" s="60">
        <f t="shared" si="6"/>
        <v>36165</v>
      </c>
      <c r="M20" s="40">
        <f t="shared" si="7"/>
        <v>47</v>
      </c>
      <c r="N20" s="41">
        <f t="shared" si="8"/>
        <v>1.2995990598645099E-3</v>
      </c>
      <c r="P20" s="3" t="s">
        <v>90</v>
      </c>
      <c r="Q20" s="97">
        <v>89138</v>
      </c>
      <c r="R20" s="42">
        <v>578</v>
      </c>
      <c r="S20" s="97">
        <v>6874</v>
      </c>
      <c r="T20" s="268">
        <v>198</v>
      </c>
      <c r="U20" s="97">
        <v>1674</v>
      </c>
      <c r="V20" s="269">
        <v>0</v>
      </c>
      <c r="X20" s="256" t="s">
        <v>99</v>
      </c>
      <c r="Y20" s="258">
        <f>ROUND(年齢別_人間ドック受診率!N20,3)</f>
        <v>1E-3</v>
      </c>
      <c r="AA20" s="110"/>
      <c r="AB20" s="111" t="s">
        <v>74</v>
      </c>
      <c r="AC20" s="106">
        <f>SUM(L21:L25)</f>
        <v>103545</v>
      </c>
      <c r="AD20" s="106">
        <f>SUM(M21:M25)</f>
        <v>59</v>
      </c>
      <c r="AE20" s="171">
        <f>IFERROR(AD20/AC20,"-")</f>
        <v>5.6980056980056976E-4</v>
      </c>
      <c r="AH20" s="220" t="s">
        <v>69</v>
      </c>
      <c r="AI20" s="86">
        <f t="shared" ref="AI20" si="18">ROUND(AI9,3)</f>
        <v>2E-3</v>
      </c>
      <c r="AJ20" s="86">
        <f>ROUND(AJ9,3)</f>
        <v>1.2999999999999999E-2</v>
      </c>
    </row>
    <row r="21" spans="2:40" ht="13.5" customHeight="1">
      <c r="B21" s="3" t="s">
        <v>100</v>
      </c>
      <c r="C21" s="97">
        <f t="shared" si="2"/>
        <v>26143</v>
      </c>
      <c r="D21" s="42">
        <f t="shared" si="3"/>
        <v>16</v>
      </c>
      <c r="E21" s="41">
        <f t="shared" si="0"/>
        <v>6.1201851356003519E-4</v>
      </c>
      <c r="F21" s="97">
        <f t="shared" si="4"/>
        <v>1579</v>
      </c>
      <c r="G21" s="42">
        <f t="shared" si="5"/>
        <v>6</v>
      </c>
      <c r="H21" s="41">
        <f t="shared" si="9"/>
        <v>3.7998733375554147E-3</v>
      </c>
      <c r="I21" s="97">
        <f t="shared" si="10"/>
        <v>1974</v>
      </c>
      <c r="J21" s="42">
        <f t="shared" si="11"/>
        <v>0</v>
      </c>
      <c r="K21" s="41">
        <f t="shared" si="15"/>
        <v>0</v>
      </c>
      <c r="L21" s="60">
        <f t="shared" si="6"/>
        <v>29696</v>
      </c>
      <c r="M21" s="40">
        <f t="shared" si="7"/>
        <v>22</v>
      </c>
      <c r="N21" s="41">
        <f t="shared" si="8"/>
        <v>7.4084051724137927E-4</v>
      </c>
      <c r="P21" s="3" t="s">
        <v>91</v>
      </c>
      <c r="Q21" s="97">
        <v>77485</v>
      </c>
      <c r="R21" s="42">
        <v>427</v>
      </c>
      <c r="S21" s="97">
        <v>5735</v>
      </c>
      <c r="T21" s="268">
        <v>153</v>
      </c>
      <c r="U21" s="97">
        <v>1832</v>
      </c>
      <c r="V21" s="269">
        <v>1</v>
      </c>
      <c r="X21" s="256" t="s">
        <v>100</v>
      </c>
      <c r="Y21" s="258">
        <f>ROUND(年齢別_人間ドック受診率!N21,3)</f>
        <v>1E-3</v>
      </c>
      <c r="AA21" s="108" t="s">
        <v>71</v>
      </c>
      <c r="AB21" s="104" t="s">
        <v>188</v>
      </c>
      <c r="AC21" s="106">
        <f>SUM(Q35:Q57)</f>
        <v>27418</v>
      </c>
      <c r="AD21" s="106">
        <f>SUM(R35:R57)</f>
        <v>2</v>
      </c>
      <c r="AE21" s="46">
        <f t="shared" si="12"/>
        <v>7.2944780800933699E-5</v>
      </c>
      <c r="AH21" s="220" t="s">
        <v>70</v>
      </c>
      <c r="AI21" s="86">
        <f t="shared" ref="AI21" si="19">ROUND(AI10,3)</f>
        <v>0</v>
      </c>
      <c r="AJ21" s="86">
        <f>ROUND(AJ10,3)</f>
        <v>4.0000000000000001E-3</v>
      </c>
    </row>
    <row r="22" spans="2:40" ht="13.5" customHeight="1">
      <c r="B22" s="3" t="s">
        <v>101</v>
      </c>
      <c r="C22" s="97">
        <f t="shared" si="2"/>
        <v>21443</v>
      </c>
      <c r="D22" s="42">
        <f t="shared" si="3"/>
        <v>11</v>
      </c>
      <c r="E22" s="41">
        <f t="shared" si="0"/>
        <v>5.129879214662127E-4</v>
      </c>
      <c r="F22" s="97">
        <f t="shared" si="4"/>
        <v>1283</v>
      </c>
      <c r="G22" s="42">
        <f t="shared" si="5"/>
        <v>6</v>
      </c>
      <c r="H22" s="41">
        <f t="shared" si="9"/>
        <v>4.6765393608729543E-3</v>
      </c>
      <c r="I22" s="97">
        <f t="shared" si="10"/>
        <v>1860</v>
      </c>
      <c r="J22" s="42">
        <f t="shared" si="11"/>
        <v>0</v>
      </c>
      <c r="K22" s="41">
        <f t="shared" si="15"/>
        <v>0</v>
      </c>
      <c r="L22" s="60">
        <f t="shared" si="6"/>
        <v>24586</v>
      </c>
      <c r="M22" s="40">
        <f t="shared" si="7"/>
        <v>17</v>
      </c>
      <c r="N22" s="41">
        <f t="shared" si="8"/>
        <v>6.9145041893760675E-4</v>
      </c>
      <c r="P22" s="3" t="s">
        <v>92</v>
      </c>
      <c r="Q22" s="97">
        <v>65163</v>
      </c>
      <c r="R22" s="42">
        <v>285</v>
      </c>
      <c r="S22" s="97">
        <v>4713</v>
      </c>
      <c r="T22" s="268">
        <v>122</v>
      </c>
      <c r="U22" s="97">
        <v>1773</v>
      </c>
      <c r="V22" s="269">
        <v>1</v>
      </c>
      <c r="X22" s="256" t="s">
        <v>101</v>
      </c>
      <c r="Y22" s="258">
        <f>ROUND(年齢別_人間ドック受診率!N22,3)</f>
        <v>1E-3</v>
      </c>
      <c r="AA22" s="109"/>
      <c r="AB22" s="104" t="s">
        <v>190</v>
      </c>
      <c r="AC22" s="106">
        <f>SUM(S35:S57)</f>
        <v>1361</v>
      </c>
      <c r="AD22" s="106">
        <f>SUM(T35:T57)</f>
        <v>4</v>
      </c>
      <c r="AE22" s="46">
        <f t="shared" si="12"/>
        <v>2.9390154298310064E-3</v>
      </c>
      <c r="AH22" s="220" t="s">
        <v>71</v>
      </c>
      <c r="AI22" s="86">
        <f t="shared" ref="AI22" si="20">ROUND(AI11,3)</f>
        <v>0</v>
      </c>
      <c r="AJ22" s="86">
        <f>ROUND(AJ11,3)</f>
        <v>3.0000000000000001E-3</v>
      </c>
    </row>
    <row r="23" spans="2:40" ht="13.5" customHeight="1">
      <c r="B23" s="3" t="s">
        <v>102</v>
      </c>
      <c r="C23" s="97">
        <f t="shared" si="2"/>
        <v>17046</v>
      </c>
      <c r="D23" s="42">
        <f t="shared" si="3"/>
        <v>7</v>
      </c>
      <c r="E23" s="41">
        <f t="shared" si="0"/>
        <v>4.1065352575384256E-4</v>
      </c>
      <c r="F23" s="97">
        <f t="shared" si="4"/>
        <v>1022</v>
      </c>
      <c r="G23" s="42">
        <f t="shared" si="5"/>
        <v>6</v>
      </c>
      <c r="H23" s="41">
        <f t="shared" si="9"/>
        <v>5.8708414872798431E-3</v>
      </c>
      <c r="I23" s="97">
        <f t="shared" si="10"/>
        <v>1707</v>
      </c>
      <c r="J23" s="42">
        <f t="shared" si="11"/>
        <v>0</v>
      </c>
      <c r="K23" s="41">
        <f t="shared" si="15"/>
        <v>0</v>
      </c>
      <c r="L23" s="60">
        <f t="shared" si="6"/>
        <v>19775</v>
      </c>
      <c r="M23" s="40">
        <f t="shared" si="7"/>
        <v>13</v>
      </c>
      <c r="N23" s="41">
        <f t="shared" si="8"/>
        <v>6.5739570164348926E-4</v>
      </c>
      <c r="P23" s="3" t="s">
        <v>93</v>
      </c>
      <c r="Q23" s="97">
        <v>56197</v>
      </c>
      <c r="R23" s="42">
        <v>223</v>
      </c>
      <c r="S23" s="97">
        <v>4094</v>
      </c>
      <c r="T23" s="268">
        <v>105</v>
      </c>
      <c r="U23" s="97">
        <v>1695</v>
      </c>
      <c r="V23" s="269">
        <v>2</v>
      </c>
      <c r="X23" s="256" t="s">
        <v>102</v>
      </c>
      <c r="Y23" s="258">
        <f>ROUND(年齢別_人間ドック受診率!N23,3)</f>
        <v>1E-3</v>
      </c>
      <c r="AA23" s="110"/>
      <c r="AB23" s="111" t="s">
        <v>74</v>
      </c>
      <c r="AC23" s="106">
        <f>L26</f>
        <v>35032</v>
      </c>
      <c r="AD23" s="106">
        <f>M26</f>
        <v>6</v>
      </c>
      <c r="AE23" s="46">
        <f>N26</f>
        <v>1.7127197990408769E-4</v>
      </c>
      <c r="AH23" s="220" t="s">
        <v>187</v>
      </c>
      <c r="AI23" s="86">
        <f t="shared" ref="AI23" si="21">ROUND(AI12,3)</f>
        <v>5.0000000000000001E-3</v>
      </c>
      <c r="AJ23" s="86">
        <f>ROUND(AJ12,3)</f>
        <v>2.1999999999999999E-2</v>
      </c>
    </row>
    <row r="24" spans="2:40" ht="13.5" customHeight="1">
      <c r="B24" s="3" t="s">
        <v>103</v>
      </c>
      <c r="C24" s="97">
        <f t="shared" si="2"/>
        <v>14262</v>
      </c>
      <c r="D24" s="42">
        <f t="shared" si="3"/>
        <v>4</v>
      </c>
      <c r="E24" s="41">
        <f t="shared" si="0"/>
        <v>2.8046557285093252E-4</v>
      </c>
      <c r="F24" s="97">
        <f t="shared" si="4"/>
        <v>836</v>
      </c>
      <c r="G24" s="42">
        <f t="shared" si="5"/>
        <v>2</v>
      </c>
      <c r="H24" s="41">
        <f t="shared" si="9"/>
        <v>2.3923444976076554E-3</v>
      </c>
      <c r="I24" s="97">
        <f t="shared" si="10"/>
        <v>1646</v>
      </c>
      <c r="J24" s="42">
        <f t="shared" si="11"/>
        <v>0</v>
      </c>
      <c r="K24" s="41">
        <f t="shared" si="15"/>
        <v>0</v>
      </c>
      <c r="L24" s="60">
        <f t="shared" si="6"/>
        <v>16744</v>
      </c>
      <c r="M24" s="40">
        <f t="shared" si="7"/>
        <v>6</v>
      </c>
      <c r="N24" s="41">
        <f t="shared" si="8"/>
        <v>3.58337314859054E-4</v>
      </c>
      <c r="P24" s="3" t="s">
        <v>94</v>
      </c>
      <c r="Q24" s="97">
        <v>60078</v>
      </c>
      <c r="R24" s="42">
        <v>187</v>
      </c>
      <c r="S24" s="97">
        <v>4131</v>
      </c>
      <c r="T24" s="268">
        <v>80</v>
      </c>
      <c r="U24" s="97">
        <v>1877</v>
      </c>
      <c r="V24" s="269">
        <v>2</v>
      </c>
      <c r="X24" s="256" t="s">
        <v>103</v>
      </c>
      <c r="Y24" s="258">
        <f>ROUND(年齢別_人間ドック受診率!N24,3)</f>
        <v>0</v>
      </c>
      <c r="AA24" s="108" t="s">
        <v>187</v>
      </c>
      <c r="AB24" s="104" t="s">
        <v>188</v>
      </c>
      <c r="AC24" s="105">
        <f>地区別_人間ドック受診率!CJ14</f>
        <v>1093621</v>
      </c>
      <c r="AD24" s="105">
        <f>地区別_人間ドック受診率!CK14</f>
        <v>5405</v>
      </c>
      <c r="AE24" s="46">
        <f t="shared" si="12"/>
        <v>4.9422971943662384E-3</v>
      </c>
    </row>
    <row r="25" spans="2:40" ht="13.5" customHeight="1">
      <c r="B25" s="3" t="s">
        <v>104</v>
      </c>
      <c r="C25" s="97">
        <f t="shared" si="2"/>
        <v>10629</v>
      </c>
      <c r="D25" s="42">
        <f t="shared" si="3"/>
        <v>0</v>
      </c>
      <c r="E25" s="41">
        <f t="shared" si="0"/>
        <v>0</v>
      </c>
      <c r="F25" s="97">
        <f t="shared" si="4"/>
        <v>630</v>
      </c>
      <c r="G25" s="42">
        <f t="shared" si="5"/>
        <v>1</v>
      </c>
      <c r="H25" s="41">
        <f t="shared" si="9"/>
        <v>1.5873015873015873E-3</v>
      </c>
      <c r="I25" s="97">
        <f t="shared" si="10"/>
        <v>1485</v>
      </c>
      <c r="J25" s="42">
        <f t="shared" si="11"/>
        <v>0</v>
      </c>
      <c r="K25" s="41">
        <f t="shared" si="15"/>
        <v>0</v>
      </c>
      <c r="L25" s="60">
        <f t="shared" si="6"/>
        <v>12744</v>
      </c>
      <c r="M25" s="40">
        <f t="shared" si="7"/>
        <v>1</v>
      </c>
      <c r="N25" s="41">
        <f t="shared" si="8"/>
        <v>7.8468298807281864E-5</v>
      </c>
      <c r="P25" s="3" t="s">
        <v>95</v>
      </c>
      <c r="Q25" s="97">
        <v>53824</v>
      </c>
      <c r="R25" s="42">
        <v>148</v>
      </c>
      <c r="S25" s="97">
        <v>3537</v>
      </c>
      <c r="T25" s="268">
        <v>59</v>
      </c>
      <c r="U25" s="97">
        <v>1881</v>
      </c>
      <c r="V25" s="269">
        <v>0</v>
      </c>
      <c r="X25" s="256" t="s">
        <v>104</v>
      </c>
      <c r="Y25" s="258">
        <f>ROUND(年齢別_人間ドック受診率!N25,3)</f>
        <v>0</v>
      </c>
      <c r="AA25" s="109"/>
      <c r="AB25" s="104" t="s">
        <v>190</v>
      </c>
      <c r="AC25" s="105">
        <f>地区別_人間ドック受診率!CM14</f>
        <v>84993</v>
      </c>
      <c r="AD25" s="105">
        <f>地区別_人間ドック受診率!CN14</f>
        <v>1905</v>
      </c>
      <c r="AE25" s="46">
        <f>IFERROR(AD25/AC25,"-")</f>
        <v>2.2413610532632099E-2</v>
      </c>
    </row>
    <row r="26" spans="2:40" ht="13.5" customHeight="1" thickBot="1">
      <c r="B26" s="3" t="s">
        <v>71</v>
      </c>
      <c r="C26" s="97">
        <f>SUM(Q35:Q57)</f>
        <v>27418</v>
      </c>
      <c r="D26" s="42">
        <f>SUM(R35:R57)</f>
        <v>2</v>
      </c>
      <c r="E26" s="41">
        <f>IFERROR(D26/C26,"-")</f>
        <v>7.2944780800933699E-5</v>
      </c>
      <c r="F26" s="97">
        <f>SUM(S35:S57)</f>
        <v>1361</v>
      </c>
      <c r="G26" s="42">
        <f>SUM(T35:T57)</f>
        <v>4</v>
      </c>
      <c r="H26" s="41">
        <f>IFERROR(G26/F26,"-")</f>
        <v>2.9390154298310064E-3</v>
      </c>
      <c r="I26" s="194">
        <f>SUM(U35:U57)</f>
        <v>6253</v>
      </c>
      <c r="J26" s="195">
        <f>SUM(V35:V57)</f>
        <v>0</v>
      </c>
      <c r="K26" s="41">
        <f>IFERROR(J26/I26,"-")</f>
        <v>0</v>
      </c>
      <c r="L26" s="60">
        <f>SUM(C26,F26,I26)</f>
        <v>35032</v>
      </c>
      <c r="M26" s="40">
        <f>SUM(D26,G26,J26)</f>
        <v>6</v>
      </c>
      <c r="N26" s="41">
        <f>IFERROR(M26/L26,"-")</f>
        <v>1.7127197990408769E-4</v>
      </c>
      <c r="P26" s="3" t="s">
        <v>96</v>
      </c>
      <c r="Q26" s="97">
        <v>50568</v>
      </c>
      <c r="R26" s="42">
        <v>110</v>
      </c>
      <c r="S26" s="97">
        <v>3098</v>
      </c>
      <c r="T26" s="268">
        <v>48</v>
      </c>
      <c r="U26" s="97">
        <v>1964</v>
      </c>
      <c r="V26" s="269">
        <v>0</v>
      </c>
      <c r="X26" s="108" t="s">
        <v>71</v>
      </c>
      <c r="Y26" s="258">
        <f>ROUND(年齢別_人間ドック受診率!N26,3)</f>
        <v>0</v>
      </c>
      <c r="AA26" s="110"/>
      <c r="AB26" s="111" t="s">
        <v>74</v>
      </c>
      <c r="AC26" s="105">
        <f>地区別_人間ドック受診率!CS14</f>
        <v>1217067</v>
      </c>
      <c r="AD26" s="105">
        <f>地区別_人間ドック受診率!CT14</f>
        <v>7323</v>
      </c>
      <c r="AE26" s="46">
        <f t="shared" si="12"/>
        <v>6.0169242942253792E-3</v>
      </c>
    </row>
    <row r="27" spans="2:40" ht="13.5" customHeight="1" thickTop="1">
      <c r="B27" s="6" t="s">
        <v>187</v>
      </c>
      <c r="C27" s="189">
        <f>地区別_人間ドック受診率!CJ14</f>
        <v>1093621</v>
      </c>
      <c r="D27" s="190">
        <f>地区別_人間ドック受診率!CK14</f>
        <v>5405</v>
      </c>
      <c r="E27" s="94">
        <f>地区別_人間ドック受診率!CL14</f>
        <v>4.9422971943662384E-3</v>
      </c>
      <c r="F27" s="68">
        <f>地区別_人間ドック受診率!CM14</f>
        <v>84993</v>
      </c>
      <c r="G27" s="43">
        <f>地区別_人間ドック受診率!CN14</f>
        <v>1905</v>
      </c>
      <c r="H27" s="94">
        <f>地区別_人間ドック受診率!CO14</f>
        <v>2.2413610532632099E-2</v>
      </c>
      <c r="I27" s="68">
        <f>地区別_人間ドック受診率!CP14</f>
        <v>38453</v>
      </c>
      <c r="J27" s="43">
        <f>地区別_人間ドック受診率!CQ14</f>
        <v>13</v>
      </c>
      <c r="K27" s="94">
        <f>地区別_人間ドック受診率!CR14</f>
        <v>3.3807505266169089E-4</v>
      </c>
      <c r="L27" s="68">
        <f>地区別_人間ドック受診率!CS14</f>
        <v>1217067</v>
      </c>
      <c r="M27" s="43">
        <f>地区別_人間ドック受診率!CT14</f>
        <v>7323</v>
      </c>
      <c r="N27" s="94">
        <f>地区別_人間ドック受診率!CU14</f>
        <v>6.0169242942253792E-3</v>
      </c>
      <c r="P27" s="3" t="s">
        <v>97</v>
      </c>
      <c r="Q27" s="97">
        <v>41694</v>
      </c>
      <c r="R27" s="42">
        <v>71</v>
      </c>
      <c r="S27" s="97">
        <v>2481</v>
      </c>
      <c r="T27" s="268">
        <v>36</v>
      </c>
      <c r="U27" s="97">
        <v>1920</v>
      </c>
      <c r="V27" s="269">
        <v>0</v>
      </c>
      <c r="X27" s="256" t="s">
        <v>187</v>
      </c>
      <c r="Y27" s="258">
        <f>ROUND(年齢別_人間ドック受診率!N27,3)</f>
        <v>6.0000000000000001E-3</v>
      </c>
    </row>
    <row r="28" spans="2:40">
      <c r="B28" s="53" t="s">
        <v>252</v>
      </c>
      <c r="P28" s="3" t="s">
        <v>98</v>
      </c>
      <c r="Q28" s="97">
        <v>35758</v>
      </c>
      <c r="R28" s="42">
        <v>42</v>
      </c>
      <c r="S28" s="97">
        <v>2075</v>
      </c>
      <c r="T28" s="268">
        <v>12</v>
      </c>
      <c r="U28" s="97">
        <v>1894</v>
      </c>
      <c r="V28" s="269">
        <v>0</v>
      </c>
    </row>
    <row r="29" spans="2:40">
      <c r="B29" s="11" t="s">
        <v>253</v>
      </c>
      <c r="P29" s="3" t="s">
        <v>99</v>
      </c>
      <c r="Q29" s="97">
        <v>32216</v>
      </c>
      <c r="R29" s="42">
        <v>30</v>
      </c>
      <c r="S29" s="97">
        <v>1977</v>
      </c>
      <c r="T29" s="268">
        <v>17</v>
      </c>
      <c r="U29" s="97">
        <v>1972</v>
      </c>
      <c r="V29" s="269">
        <v>0</v>
      </c>
      <c r="AA29" s="59" t="s">
        <v>191</v>
      </c>
    </row>
    <row r="30" spans="2:40">
      <c r="B30" s="11" t="s">
        <v>254</v>
      </c>
      <c r="P30" s="3" t="s">
        <v>100</v>
      </c>
      <c r="Q30" s="97">
        <v>26143</v>
      </c>
      <c r="R30" s="42">
        <v>16</v>
      </c>
      <c r="S30" s="97">
        <v>1579</v>
      </c>
      <c r="T30" s="268">
        <v>6</v>
      </c>
      <c r="U30" s="97">
        <v>1974</v>
      </c>
      <c r="V30" s="269">
        <v>0</v>
      </c>
      <c r="AA30" s="280" t="s">
        <v>192</v>
      </c>
      <c r="AB30" s="281"/>
      <c r="AC30" s="280" t="s">
        <v>67</v>
      </c>
      <c r="AD30" s="281"/>
      <c r="AE30" s="280" t="s">
        <v>68</v>
      </c>
      <c r="AF30" s="281"/>
      <c r="AG30" s="280" t="s">
        <v>69</v>
      </c>
      <c r="AH30" s="281"/>
      <c r="AI30" s="280" t="s">
        <v>70</v>
      </c>
      <c r="AJ30" s="281"/>
      <c r="AK30" s="280" t="s">
        <v>71</v>
      </c>
      <c r="AL30" s="281"/>
      <c r="AM30" s="280" t="s">
        <v>187</v>
      </c>
      <c r="AN30" s="281"/>
    </row>
    <row r="31" spans="2:40">
      <c r="B31" s="255" t="s">
        <v>255</v>
      </c>
      <c r="P31" s="3" t="s">
        <v>101</v>
      </c>
      <c r="Q31" s="97">
        <v>21443</v>
      </c>
      <c r="R31" s="42">
        <v>11</v>
      </c>
      <c r="S31" s="97">
        <v>1283</v>
      </c>
      <c r="T31" s="268">
        <v>6</v>
      </c>
      <c r="U31" s="97">
        <v>1860</v>
      </c>
      <c r="V31" s="269">
        <v>0</v>
      </c>
      <c r="AA31" s="64" t="s">
        <v>188</v>
      </c>
      <c r="AB31" s="64" t="s">
        <v>190</v>
      </c>
      <c r="AC31" s="64" t="s">
        <v>188</v>
      </c>
      <c r="AD31" s="64" t="s">
        <v>190</v>
      </c>
      <c r="AE31" s="64" t="s">
        <v>188</v>
      </c>
      <c r="AF31" s="64" t="s">
        <v>190</v>
      </c>
      <c r="AG31" s="64" t="s">
        <v>188</v>
      </c>
      <c r="AH31" s="64" t="s">
        <v>190</v>
      </c>
      <c r="AI31" s="64" t="s">
        <v>188</v>
      </c>
      <c r="AJ31" s="64" t="s">
        <v>190</v>
      </c>
      <c r="AK31" s="64" t="s">
        <v>188</v>
      </c>
      <c r="AL31" s="64" t="s">
        <v>190</v>
      </c>
      <c r="AM31" s="64" t="s">
        <v>188</v>
      </c>
      <c r="AN31" s="64" t="s">
        <v>190</v>
      </c>
    </row>
    <row r="32" spans="2:40">
      <c r="P32" s="3" t="s">
        <v>102</v>
      </c>
      <c r="Q32" s="97">
        <v>17046</v>
      </c>
      <c r="R32" s="42">
        <v>7</v>
      </c>
      <c r="S32" s="97">
        <v>1022</v>
      </c>
      <c r="T32" s="268">
        <v>6</v>
      </c>
      <c r="U32" s="97">
        <v>1707</v>
      </c>
      <c r="V32" s="269">
        <v>0</v>
      </c>
    </row>
    <row r="33" spans="16:27">
      <c r="P33" s="3" t="s">
        <v>103</v>
      </c>
      <c r="Q33" s="97">
        <v>14262</v>
      </c>
      <c r="R33" s="42">
        <v>4</v>
      </c>
      <c r="S33" s="97">
        <v>836</v>
      </c>
      <c r="T33" s="268">
        <v>2</v>
      </c>
      <c r="U33" s="97">
        <v>1646</v>
      </c>
      <c r="V33" s="269">
        <v>0</v>
      </c>
      <c r="AA33" s="59" t="s">
        <v>191</v>
      </c>
    </row>
    <row r="34" spans="16:27">
      <c r="P34" s="3" t="s">
        <v>104</v>
      </c>
      <c r="Q34" s="97">
        <v>10629</v>
      </c>
      <c r="R34" s="42">
        <v>0</v>
      </c>
      <c r="S34" s="97">
        <v>630</v>
      </c>
      <c r="T34" s="268">
        <v>1</v>
      </c>
      <c r="U34" s="97">
        <v>1485</v>
      </c>
      <c r="V34" s="269">
        <v>0</v>
      </c>
      <c r="AA34" s="59" t="s">
        <v>232</v>
      </c>
    </row>
    <row r="35" spans="16:27">
      <c r="P35" s="3" t="s">
        <v>105</v>
      </c>
      <c r="Q35" s="97">
        <v>8339</v>
      </c>
      <c r="R35" s="42">
        <v>1</v>
      </c>
      <c r="S35" s="97">
        <v>476</v>
      </c>
      <c r="T35" s="268">
        <v>2</v>
      </c>
      <c r="U35" s="97">
        <v>1294</v>
      </c>
      <c r="V35" s="269">
        <v>0</v>
      </c>
    </row>
    <row r="36" spans="16:27">
      <c r="P36" s="3" t="s">
        <v>106</v>
      </c>
      <c r="Q36" s="97">
        <v>6027</v>
      </c>
      <c r="R36" s="42">
        <v>0</v>
      </c>
      <c r="S36" s="97">
        <v>301</v>
      </c>
      <c r="T36" s="268">
        <v>1</v>
      </c>
      <c r="U36" s="97">
        <v>1161</v>
      </c>
      <c r="V36" s="269">
        <v>0</v>
      </c>
    </row>
    <row r="37" spans="16:27">
      <c r="P37" s="3" t="s">
        <v>107</v>
      </c>
      <c r="Q37" s="97">
        <v>4194</v>
      </c>
      <c r="R37" s="42">
        <v>1</v>
      </c>
      <c r="S37" s="97">
        <v>220</v>
      </c>
      <c r="T37" s="268">
        <v>1</v>
      </c>
      <c r="U37" s="97">
        <v>915</v>
      </c>
      <c r="V37" s="269">
        <v>0</v>
      </c>
    </row>
    <row r="38" spans="16:27">
      <c r="P38" s="3" t="s">
        <v>108</v>
      </c>
      <c r="Q38" s="97">
        <v>3094</v>
      </c>
      <c r="R38" s="42">
        <v>0</v>
      </c>
      <c r="S38" s="97">
        <v>144</v>
      </c>
      <c r="T38" s="268">
        <v>0</v>
      </c>
      <c r="U38" s="97">
        <v>715</v>
      </c>
      <c r="V38" s="269">
        <v>0</v>
      </c>
    </row>
    <row r="39" spans="16:27">
      <c r="P39" s="3" t="s">
        <v>109</v>
      </c>
      <c r="Q39" s="97">
        <v>2103</v>
      </c>
      <c r="R39" s="42">
        <v>0</v>
      </c>
      <c r="S39" s="97">
        <v>69</v>
      </c>
      <c r="T39" s="268">
        <v>0</v>
      </c>
      <c r="U39" s="97">
        <v>591</v>
      </c>
      <c r="V39" s="269">
        <v>0</v>
      </c>
    </row>
    <row r="40" spans="16:27">
      <c r="P40" s="3" t="s">
        <v>110</v>
      </c>
      <c r="Q40" s="97">
        <v>1462</v>
      </c>
      <c r="R40" s="42">
        <v>0</v>
      </c>
      <c r="S40" s="97">
        <v>50</v>
      </c>
      <c r="T40" s="268">
        <v>0</v>
      </c>
      <c r="U40" s="97">
        <v>453</v>
      </c>
      <c r="V40" s="269">
        <v>0</v>
      </c>
    </row>
    <row r="41" spans="16:27">
      <c r="P41" s="3" t="s">
        <v>111</v>
      </c>
      <c r="Q41" s="97">
        <v>925</v>
      </c>
      <c r="R41" s="42">
        <v>0</v>
      </c>
      <c r="S41" s="97">
        <v>47</v>
      </c>
      <c r="T41" s="268">
        <v>0</v>
      </c>
      <c r="U41" s="97">
        <v>324</v>
      </c>
      <c r="V41" s="269">
        <v>0</v>
      </c>
    </row>
    <row r="42" spans="16:27">
      <c r="P42" s="3" t="s">
        <v>112</v>
      </c>
      <c r="Q42" s="97">
        <v>552</v>
      </c>
      <c r="R42" s="42">
        <v>0</v>
      </c>
      <c r="S42" s="97">
        <v>23</v>
      </c>
      <c r="T42" s="268">
        <v>0</v>
      </c>
      <c r="U42" s="97">
        <v>269</v>
      </c>
      <c r="V42" s="269">
        <v>0</v>
      </c>
    </row>
    <row r="43" spans="16:27">
      <c r="P43" s="3" t="s">
        <v>132</v>
      </c>
      <c r="Q43" s="97">
        <v>306</v>
      </c>
      <c r="R43" s="42">
        <v>0</v>
      </c>
      <c r="S43" s="97">
        <v>12</v>
      </c>
      <c r="T43" s="268">
        <v>0</v>
      </c>
      <c r="U43" s="97">
        <v>168</v>
      </c>
      <c r="V43" s="269">
        <v>0</v>
      </c>
    </row>
    <row r="44" spans="16:27">
      <c r="P44" s="3" t="s">
        <v>133</v>
      </c>
      <c r="Q44" s="97">
        <v>191</v>
      </c>
      <c r="R44" s="42">
        <v>0</v>
      </c>
      <c r="S44" s="97">
        <v>6</v>
      </c>
      <c r="T44" s="268">
        <v>0</v>
      </c>
      <c r="U44" s="97">
        <v>115</v>
      </c>
      <c r="V44" s="269">
        <v>0</v>
      </c>
    </row>
    <row r="45" spans="16:27">
      <c r="P45" s="3" t="s">
        <v>134</v>
      </c>
      <c r="Q45" s="97">
        <v>102</v>
      </c>
      <c r="R45" s="42">
        <v>0</v>
      </c>
      <c r="S45" s="97">
        <v>8</v>
      </c>
      <c r="T45" s="268">
        <v>0</v>
      </c>
      <c r="U45" s="97">
        <v>85</v>
      </c>
      <c r="V45" s="269">
        <v>0</v>
      </c>
    </row>
    <row r="46" spans="16:27">
      <c r="P46" s="3" t="s">
        <v>135</v>
      </c>
      <c r="Q46" s="97">
        <v>64</v>
      </c>
      <c r="R46" s="42">
        <v>0</v>
      </c>
      <c r="S46" s="97">
        <v>2</v>
      </c>
      <c r="T46" s="268">
        <v>0</v>
      </c>
      <c r="U46" s="97">
        <v>61</v>
      </c>
      <c r="V46" s="269">
        <v>0</v>
      </c>
    </row>
    <row r="47" spans="16:27">
      <c r="P47" s="3" t="s">
        <v>136</v>
      </c>
      <c r="Q47" s="97">
        <v>27</v>
      </c>
      <c r="R47" s="42">
        <v>0</v>
      </c>
      <c r="S47" s="97">
        <v>1</v>
      </c>
      <c r="T47" s="268">
        <v>0</v>
      </c>
      <c r="U47" s="97">
        <v>36</v>
      </c>
      <c r="V47" s="269">
        <v>0</v>
      </c>
    </row>
    <row r="48" spans="16:27">
      <c r="P48" s="3" t="s">
        <v>137</v>
      </c>
      <c r="Q48" s="97">
        <v>23</v>
      </c>
      <c r="R48" s="42">
        <v>0</v>
      </c>
      <c r="S48" s="97">
        <v>1</v>
      </c>
      <c r="T48" s="268">
        <v>0</v>
      </c>
      <c r="U48" s="97">
        <v>26</v>
      </c>
      <c r="V48" s="269">
        <v>0</v>
      </c>
    </row>
    <row r="49" spans="16:22">
      <c r="P49" s="3" t="s">
        <v>138</v>
      </c>
      <c r="Q49" s="97">
        <v>4</v>
      </c>
      <c r="R49" s="42">
        <v>0</v>
      </c>
      <c r="S49" s="97">
        <v>1</v>
      </c>
      <c r="T49" s="268">
        <v>0</v>
      </c>
      <c r="U49" s="97">
        <v>19</v>
      </c>
      <c r="V49" s="269">
        <v>0</v>
      </c>
    </row>
    <row r="50" spans="16:22">
      <c r="P50" s="3" t="s">
        <v>139</v>
      </c>
      <c r="Q50" s="97">
        <v>1</v>
      </c>
      <c r="R50" s="42">
        <v>0</v>
      </c>
      <c r="S50" s="97">
        <v>0</v>
      </c>
      <c r="T50" s="268">
        <v>0</v>
      </c>
      <c r="U50" s="97">
        <v>9</v>
      </c>
      <c r="V50" s="269">
        <v>0</v>
      </c>
    </row>
    <row r="51" spans="16:22">
      <c r="P51" s="3" t="s">
        <v>140</v>
      </c>
      <c r="Q51" s="97">
        <v>1</v>
      </c>
      <c r="R51" s="42">
        <v>0</v>
      </c>
      <c r="S51" s="97">
        <v>0</v>
      </c>
      <c r="T51" s="268">
        <v>0</v>
      </c>
      <c r="U51" s="97">
        <v>9</v>
      </c>
      <c r="V51" s="269">
        <v>0</v>
      </c>
    </row>
    <row r="52" spans="16:22">
      <c r="P52" s="3" t="s">
        <v>141</v>
      </c>
      <c r="Q52" s="97">
        <v>1</v>
      </c>
      <c r="R52" s="42">
        <v>0</v>
      </c>
      <c r="S52" s="97">
        <v>0</v>
      </c>
      <c r="T52" s="268">
        <v>0</v>
      </c>
      <c r="U52" s="97">
        <v>1</v>
      </c>
      <c r="V52" s="269">
        <v>0</v>
      </c>
    </row>
    <row r="53" spans="16:22">
      <c r="P53" s="3" t="s">
        <v>142</v>
      </c>
      <c r="Q53" s="97">
        <v>2</v>
      </c>
      <c r="R53" s="42">
        <v>0</v>
      </c>
      <c r="S53" s="97">
        <v>0</v>
      </c>
      <c r="T53" s="268">
        <v>0</v>
      </c>
      <c r="U53" s="97">
        <v>1</v>
      </c>
      <c r="V53" s="269">
        <v>0</v>
      </c>
    </row>
    <row r="54" spans="16:22">
      <c r="P54" s="3" t="s">
        <v>143</v>
      </c>
      <c r="Q54" s="97">
        <v>0</v>
      </c>
      <c r="R54" s="42">
        <v>0</v>
      </c>
      <c r="S54" s="97">
        <v>0</v>
      </c>
      <c r="T54" s="268">
        <v>0</v>
      </c>
      <c r="U54" s="97">
        <v>0</v>
      </c>
      <c r="V54" s="269">
        <v>0</v>
      </c>
    </row>
    <row r="55" spans="16:22">
      <c r="P55" s="3" t="s">
        <v>214</v>
      </c>
      <c r="Q55" s="97">
        <v>0</v>
      </c>
      <c r="R55" s="42">
        <v>0</v>
      </c>
      <c r="S55" s="97">
        <v>0</v>
      </c>
      <c r="T55" s="268">
        <v>0</v>
      </c>
      <c r="U55" s="97">
        <v>0</v>
      </c>
      <c r="V55" s="269">
        <v>0</v>
      </c>
    </row>
    <row r="56" spans="16:22">
      <c r="P56" s="3" t="s">
        <v>215</v>
      </c>
      <c r="Q56" s="97">
        <v>0</v>
      </c>
      <c r="R56" s="42">
        <v>0</v>
      </c>
      <c r="S56" s="97">
        <v>0</v>
      </c>
      <c r="T56" s="268">
        <v>0</v>
      </c>
      <c r="U56" s="97">
        <v>0</v>
      </c>
      <c r="V56" s="269">
        <v>0</v>
      </c>
    </row>
    <row r="57" spans="16:22">
      <c r="P57" s="264" t="s">
        <v>297</v>
      </c>
      <c r="Q57" s="97">
        <v>0</v>
      </c>
      <c r="R57" s="42">
        <v>0</v>
      </c>
      <c r="S57" s="97">
        <v>0</v>
      </c>
      <c r="T57" s="268">
        <v>0</v>
      </c>
      <c r="U57" s="97">
        <v>1</v>
      </c>
      <c r="V57" s="269">
        <v>0</v>
      </c>
    </row>
  </sheetData>
  <mergeCells count="21">
    <mergeCell ref="AM30:AN30"/>
    <mergeCell ref="AA30:AB30"/>
    <mergeCell ref="AC30:AD30"/>
    <mergeCell ref="P3:P4"/>
    <mergeCell ref="AI30:AJ30"/>
    <mergeCell ref="AG30:AH30"/>
    <mergeCell ref="AE30:AF30"/>
    <mergeCell ref="AH4:AH5"/>
    <mergeCell ref="Q3:R3"/>
    <mergeCell ref="S3:T3"/>
    <mergeCell ref="U3:V3"/>
    <mergeCell ref="AH15:AH16"/>
    <mergeCell ref="AK30:AL30"/>
    <mergeCell ref="B3:B4"/>
    <mergeCell ref="L3:N3"/>
    <mergeCell ref="C3:E3"/>
    <mergeCell ref="F3:H3"/>
    <mergeCell ref="AI3:AJ3"/>
    <mergeCell ref="I3:K3"/>
    <mergeCell ref="X4:Y4"/>
    <mergeCell ref="X3:Y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2-7.人間ドック受診に係る分析</oddHeader>
  </headerFooter>
  <rowBreaks count="1" manualBreakCount="1">
    <brk id="56" max="8" man="1"/>
  </rowBreaks>
  <ignoredErrors>
    <ignoredError sqref="C6:D6 F6:G6 I6:J6 AI6:AJ6 C7:D7 F7:G7 I7:J7 AI7:AJ7 C8:D8 F8:G8 I8:J8 AI8:AJ8 C9:D9 F9:G9 I9:J9 AI9:AJ9 C10:D10 F10:G10 I10:J10 AI10:AJ10 C11:D11 F11:G11 I11:J11 AI11:AJ11 C12:D12 F12:G12 I12:J12 AI12:AJ12 C13:D13 F13:G13 I13:J13 C14:D14 F14:G14 I14:J14 C15:D15 F15:G15 I15:J15 C16:D16 F16:G16 I16:J16 C17:D17 F17:G17 I17:J17 C18:D18 F18:G18 I18:J18 C19:D19 F19:G19 I19:J19 C20:D20 F20:G20 I20:J20 C21:D21 F21:G21 I21:J21 C22:D22 F22:G22 I22:J22 C23:D23 F23:G23 I23:J23 C24:D24 F24:G24 I24:J24 C25:D25 F25:G25 I25:J25" emptyCellReference="1"/>
    <ignoredError sqref="Y5:Y26 AI17:AJ23 Y27" evalError="1"/>
    <ignoredError sqref="AE8 AE23" formula="1"/>
    <ignoredError sqref="C5:D5 F5:G5 I5:J5 AC6:AD7 AC9:AD10 AC12:AD13 AC15:AD16 AC18:AD19 AC21:AD22 C26:D26 F26:G26 I26:J26" formulaRange="1"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3CB71-5BE2-4A6B-A91F-B4377B7587AF}">
  <sheetPr codeName="Sheet16"/>
  <dimension ref="A1:O85"/>
  <sheetViews>
    <sheetView showGridLines="0" zoomScaleNormal="100" zoomScaleSheetLayoutView="100" workbookViewId="0"/>
  </sheetViews>
  <sheetFormatPr defaultColWidth="9" defaultRowHeight="13.5"/>
  <cols>
    <col min="1" max="1" width="4.625" style="1" customWidth="1"/>
    <col min="2" max="2" width="2.125" style="1" customWidth="1"/>
    <col min="3" max="3" width="8.375" style="1" customWidth="1"/>
    <col min="4" max="4" width="11.625" style="1" customWidth="1"/>
    <col min="5" max="5" width="5.5" style="1" customWidth="1"/>
    <col min="6" max="6" width="11.625" style="1" customWidth="1"/>
    <col min="7" max="7" width="5.5" style="1" customWidth="1"/>
    <col min="8" max="16384" width="9" style="1"/>
  </cols>
  <sheetData>
    <row r="1" spans="1:15" ht="16.5" customHeight="1">
      <c r="B1" s="4" t="s">
        <v>265</v>
      </c>
      <c r="C1" s="19"/>
      <c r="D1" s="19"/>
      <c r="E1" s="19"/>
      <c r="F1" s="19"/>
      <c r="G1" s="19"/>
      <c r="H1" s="19"/>
      <c r="I1" s="19"/>
      <c r="J1" s="19"/>
      <c r="K1" s="19"/>
      <c r="L1" s="19"/>
      <c r="M1" s="19"/>
      <c r="N1" s="19"/>
      <c r="O1" s="19"/>
    </row>
    <row r="2" spans="1:15" ht="16.5" customHeight="1">
      <c r="B2" s="19" t="s">
        <v>268</v>
      </c>
      <c r="C2" s="19"/>
      <c r="D2" s="19"/>
      <c r="E2" s="19"/>
      <c r="F2" s="19"/>
      <c r="G2" s="19"/>
      <c r="H2" s="19"/>
      <c r="I2" s="19"/>
      <c r="J2" s="19"/>
      <c r="K2" s="19"/>
      <c r="L2" s="19"/>
      <c r="M2" s="19"/>
      <c r="N2" s="19"/>
      <c r="O2" s="19"/>
    </row>
    <row r="3" spans="1:15">
      <c r="B3" s="19" t="s">
        <v>270</v>
      </c>
      <c r="C3" s="19"/>
      <c r="D3" s="19"/>
      <c r="E3" s="19"/>
      <c r="F3" s="19"/>
      <c r="G3" s="19"/>
      <c r="H3" s="19"/>
      <c r="I3" s="19"/>
      <c r="J3" s="19"/>
      <c r="K3" s="19"/>
      <c r="L3" s="19"/>
      <c r="M3" s="19"/>
      <c r="N3" s="19"/>
      <c r="O3" s="19"/>
    </row>
    <row r="4" spans="1:15" ht="13.5" customHeight="1">
      <c r="A4" s="19"/>
      <c r="B4" s="20"/>
      <c r="C4" s="21"/>
      <c r="D4" s="21"/>
      <c r="E4" s="21"/>
      <c r="F4" s="21"/>
      <c r="G4" s="22"/>
      <c r="H4" s="19"/>
      <c r="I4" s="19"/>
      <c r="J4" s="19"/>
      <c r="K4" s="19"/>
      <c r="L4" s="19"/>
      <c r="M4" s="19"/>
      <c r="N4" s="19"/>
      <c r="O4" s="19"/>
    </row>
    <row r="5" spans="1:15" ht="13.5" customHeight="1">
      <c r="A5" s="19"/>
      <c r="B5" s="23"/>
      <c r="C5" s="24"/>
      <c r="D5" s="25">
        <v>3.3999999999999996E-2</v>
      </c>
      <c r="E5" s="13" t="s">
        <v>149</v>
      </c>
      <c r="F5" s="26">
        <v>3.7999999999999999E-2</v>
      </c>
      <c r="G5" s="27" t="s">
        <v>150</v>
      </c>
      <c r="H5" s="19"/>
      <c r="I5" s="19"/>
      <c r="J5" s="19"/>
      <c r="K5" s="19"/>
      <c r="L5" s="19"/>
      <c r="M5" s="19"/>
      <c r="N5" s="19"/>
      <c r="O5" s="19"/>
    </row>
    <row r="6" spans="1:15">
      <c r="A6" s="19"/>
      <c r="B6" s="23"/>
      <c r="C6" s="19"/>
      <c r="D6" s="25"/>
      <c r="E6" s="13"/>
      <c r="F6" s="26"/>
      <c r="G6" s="27"/>
      <c r="H6" s="19"/>
      <c r="I6" s="19"/>
      <c r="J6" s="19"/>
      <c r="K6" s="19"/>
      <c r="L6" s="19"/>
      <c r="M6" s="19"/>
      <c r="N6" s="19"/>
      <c r="O6" s="19"/>
    </row>
    <row r="7" spans="1:15">
      <c r="A7" s="19"/>
      <c r="B7" s="23"/>
      <c r="C7" s="28"/>
      <c r="D7" s="25">
        <v>2.7999999999999997E-2</v>
      </c>
      <c r="E7" s="13" t="s">
        <v>149</v>
      </c>
      <c r="F7" s="26">
        <v>3.3999999999999996E-2</v>
      </c>
      <c r="G7" s="27" t="s">
        <v>151</v>
      </c>
      <c r="H7" s="19"/>
      <c r="I7" s="19"/>
      <c r="J7" s="19"/>
      <c r="K7" s="19"/>
      <c r="L7" s="19"/>
      <c r="M7" s="19"/>
      <c r="N7" s="19"/>
      <c r="O7" s="19"/>
    </row>
    <row r="8" spans="1:15">
      <c r="A8" s="19"/>
      <c r="B8" s="23"/>
      <c r="C8" s="19"/>
      <c r="D8" s="25"/>
      <c r="E8" s="13"/>
      <c r="F8" s="26"/>
      <c r="G8" s="27"/>
      <c r="H8" s="19"/>
      <c r="I8" s="19"/>
      <c r="J8" s="19"/>
      <c r="K8" s="19"/>
      <c r="L8" s="19"/>
      <c r="M8" s="19"/>
      <c r="N8" s="19"/>
      <c r="O8" s="19"/>
    </row>
    <row r="9" spans="1:15">
      <c r="A9" s="19"/>
      <c r="B9" s="23"/>
      <c r="C9" s="29"/>
      <c r="D9" s="25">
        <v>2.1999999999999999E-2</v>
      </c>
      <c r="E9" s="13" t="s">
        <v>149</v>
      </c>
      <c r="F9" s="26">
        <v>2.7999999999999997E-2</v>
      </c>
      <c r="G9" s="27" t="s">
        <v>151</v>
      </c>
      <c r="H9" s="19"/>
      <c r="I9" s="19"/>
      <c r="J9" s="19"/>
      <c r="K9" s="19"/>
      <c r="L9" s="19"/>
      <c r="M9" s="19"/>
      <c r="N9" s="19"/>
      <c r="O9" s="19"/>
    </row>
    <row r="10" spans="1:15">
      <c r="A10" s="19"/>
      <c r="B10" s="23"/>
      <c r="C10" s="19"/>
      <c r="D10" s="25"/>
      <c r="E10" s="13"/>
      <c r="F10" s="26"/>
      <c r="G10" s="27"/>
      <c r="H10" s="19"/>
      <c r="I10" s="19"/>
      <c r="J10" s="19"/>
      <c r="K10" s="19"/>
      <c r="L10" s="19"/>
      <c r="M10" s="19"/>
      <c r="N10" s="19"/>
      <c r="O10" s="19"/>
    </row>
    <row r="11" spans="1:15">
      <c r="A11" s="19"/>
      <c r="B11" s="23"/>
      <c r="C11" s="30"/>
      <c r="D11" s="25">
        <v>1.6E-2</v>
      </c>
      <c r="E11" s="13" t="s">
        <v>149</v>
      </c>
      <c r="F11" s="26">
        <v>2.1999999999999999E-2</v>
      </c>
      <c r="G11" s="27" t="s">
        <v>151</v>
      </c>
      <c r="H11" s="19"/>
      <c r="I11" s="19"/>
      <c r="J11" s="19"/>
      <c r="K11" s="19"/>
      <c r="L11" s="19"/>
      <c r="M11" s="19"/>
      <c r="N11" s="19"/>
      <c r="O11" s="19"/>
    </row>
    <row r="12" spans="1:15">
      <c r="A12" s="19"/>
      <c r="B12" s="23"/>
      <c r="C12" s="19"/>
      <c r="D12" s="25"/>
      <c r="E12" s="13"/>
      <c r="F12" s="26"/>
      <c r="G12" s="27"/>
      <c r="H12" s="19"/>
      <c r="I12" s="19"/>
      <c r="J12" s="19"/>
      <c r="K12" s="19"/>
      <c r="L12" s="19"/>
      <c r="M12" s="19"/>
      <c r="N12" s="19"/>
      <c r="O12" s="19"/>
    </row>
    <row r="13" spans="1:15">
      <c r="A13" s="19"/>
      <c r="B13" s="23"/>
      <c r="C13" s="31"/>
      <c r="D13" s="25">
        <v>0.01</v>
      </c>
      <c r="E13" s="13" t="s">
        <v>149</v>
      </c>
      <c r="F13" s="26">
        <v>1.6E-2</v>
      </c>
      <c r="G13" s="27" t="s">
        <v>151</v>
      </c>
      <c r="H13" s="19"/>
      <c r="I13" s="19"/>
      <c r="J13" s="19"/>
      <c r="K13" s="19"/>
      <c r="L13" s="19"/>
      <c r="M13" s="19"/>
      <c r="N13" s="19"/>
      <c r="O13" s="19"/>
    </row>
    <row r="14" spans="1:15">
      <c r="A14" s="19"/>
      <c r="B14" s="32"/>
      <c r="C14" s="33"/>
      <c r="D14" s="33"/>
      <c r="E14" s="33"/>
      <c r="F14" s="33"/>
      <c r="G14" s="34"/>
      <c r="H14" s="19"/>
      <c r="I14" s="19"/>
      <c r="J14" s="19"/>
      <c r="K14" s="19"/>
      <c r="L14" s="19"/>
      <c r="M14" s="19"/>
      <c r="N14" s="19"/>
      <c r="O14" s="19"/>
    </row>
    <row r="15" spans="1:15">
      <c r="A15" s="19"/>
      <c r="B15" s="19"/>
      <c r="C15" s="19"/>
      <c r="D15" s="19"/>
      <c r="E15" s="19"/>
      <c r="F15" s="19"/>
      <c r="G15" s="19"/>
      <c r="H15" s="19"/>
      <c r="I15" s="19"/>
      <c r="J15" s="19"/>
      <c r="K15" s="19"/>
      <c r="L15" s="19"/>
      <c r="M15" s="19"/>
      <c r="N15" s="19"/>
      <c r="O15" s="19"/>
    </row>
    <row r="16" spans="1:15">
      <c r="A16" s="19"/>
      <c r="B16" s="20"/>
      <c r="C16" s="21"/>
      <c r="D16" s="21"/>
      <c r="E16" s="21"/>
      <c r="F16" s="21"/>
      <c r="G16" s="21"/>
      <c r="H16" s="21"/>
      <c r="I16" s="21"/>
      <c r="J16" s="21"/>
      <c r="K16" s="21"/>
      <c r="L16" s="21"/>
      <c r="M16" s="21"/>
      <c r="N16" s="21"/>
      <c r="O16" s="22"/>
    </row>
    <row r="17" spans="1:15">
      <c r="A17" s="19"/>
      <c r="B17" s="23"/>
      <c r="C17" s="19"/>
      <c r="D17" s="19"/>
      <c r="E17" s="19"/>
      <c r="F17" s="19"/>
      <c r="G17" s="19"/>
      <c r="H17" s="19"/>
      <c r="I17" s="19"/>
      <c r="J17" s="19"/>
      <c r="K17" s="19"/>
      <c r="L17" s="19"/>
      <c r="M17" s="19"/>
      <c r="N17" s="19"/>
      <c r="O17" s="35"/>
    </row>
    <row r="18" spans="1:15">
      <c r="A18" s="19"/>
      <c r="B18" s="23"/>
      <c r="C18" s="19"/>
      <c r="D18" s="19"/>
      <c r="E18" s="19"/>
      <c r="F18" s="19"/>
      <c r="G18" s="19"/>
      <c r="H18" s="19"/>
      <c r="I18" s="19"/>
      <c r="J18" s="19"/>
      <c r="K18" s="19"/>
      <c r="L18" s="19"/>
      <c r="M18" s="19"/>
      <c r="N18" s="19"/>
      <c r="O18" s="35"/>
    </row>
    <row r="19" spans="1:15">
      <c r="A19" s="19"/>
      <c r="B19" s="23"/>
      <c r="C19" s="19"/>
      <c r="D19" s="19"/>
      <c r="E19" s="19"/>
      <c r="F19" s="19"/>
      <c r="G19" s="19"/>
      <c r="H19" s="19"/>
      <c r="I19" s="19"/>
      <c r="J19" s="19"/>
      <c r="K19" s="19"/>
      <c r="L19" s="19"/>
      <c r="M19" s="19"/>
      <c r="N19" s="19"/>
      <c r="O19" s="35"/>
    </row>
    <row r="20" spans="1:15">
      <c r="A20" s="19"/>
      <c r="B20" s="23"/>
      <c r="C20" s="19"/>
      <c r="D20" s="19"/>
      <c r="E20" s="19"/>
      <c r="F20" s="19"/>
      <c r="G20" s="19"/>
      <c r="H20" s="19"/>
      <c r="I20" s="19"/>
      <c r="J20" s="19"/>
      <c r="K20" s="19"/>
      <c r="L20" s="19"/>
      <c r="M20" s="19"/>
      <c r="N20" s="19"/>
      <c r="O20" s="35"/>
    </row>
    <row r="21" spans="1:15">
      <c r="A21" s="19"/>
      <c r="B21" s="23"/>
      <c r="C21" s="19"/>
      <c r="D21" s="19"/>
      <c r="E21" s="19"/>
      <c r="F21" s="19"/>
      <c r="G21" s="19"/>
      <c r="H21" s="19"/>
      <c r="I21" s="19"/>
      <c r="J21" s="19"/>
      <c r="K21" s="19"/>
      <c r="L21" s="19"/>
      <c r="M21" s="19"/>
      <c r="N21" s="19"/>
      <c r="O21" s="35"/>
    </row>
    <row r="22" spans="1:15">
      <c r="A22" s="19"/>
      <c r="B22" s="23"/>
      <c r="C22" s="19"/>
      <c r="D22" s="19"/>
      <c r="E22" s="19"/>
      <c r="F22" s="19"/>
      <c r="G22" s="19"/>
      <c r="H22" s="19"/>
      <c r="I22" s="19"/>
      <c r="J22" s="19"/>
      <c r="K22" s="19"/>
      <c r="L22" s="19"/>
      <c r="M22" s="19"/>
      <c r="N22" s="19"/>
      <c r="O22" s="35"/>
    </row>
    <row r="23" spans="1:15">
      <c r="A23" s="19"/>
      <c r="B23" s="23"/>
      <c r="C23" s="19"/>
      <c r="D23" s="19"/>
      <c r="E23" s="19"/>
      <c r="F23" s="19"/>
      <c r="G23" s="19"/>
      <c r="H23" s="19"/>
      <c r="I23" s="19"/>
      <c r="J23" s="19"/>
      <c r="K23" s="19"/>
      <c r="L23" s="19"/>
      <c r="M23" s="19"/>
      <c r="N23" s="19"/>
      <c r="O23" s="35"/>
    </row>
    <row r="24" spans="1:15">
      <c r="A24" s="19"/>
      <c r="B24" s="23"/>
      <c r="C24" s="19"/>
      <c r="D24" s="19"/>
      <c r="E24" s="19"/>
      <c r="F24" s="19"/>
      <c r="G24" s="19"/>
      <c r="H24" s="19"/>
      <c r="I24" s="19"/>
      <c r="J24" s="19"/>
      <c r="K24" s="19"/>
      <c r="L24" s="19"/>
      <c r="M24" s="19"/>
      <c r="N24" s="19"/>
      <c r="O24" s="35"/>
    </row>
    <row r="25" spans="1:15">
      <c r="A25" s="19"/>
      <c r="B25" s="23"/>
      <c r="C25" s="19"/>
      <c r="D25" s="19"/>
      <c r="E25" s="19"/>
      <c r="F25" s="19"/>
      <c r="G25" s="19"/>
      <c r="H25" s="19"/>
      <c r="I25" s="19"/>
      <c r="J25" s="19"/>
      <c r="K25" s="19"/>
      <c r="L25" s="19"/>
      <c r="M25" s="19"/>
      <c r="N25" s="19"/>
      <c r="O25" s="35"/>
    </row>
    <row r="26" spans="1:15">
      <c r="A26" s="19"/>
      <c r="B26" s="23"/>
      <c r="C26" s="19"/>
      <c r="D26" s="19"/>
      <c r="E26" s="19"/>
      <c r="F26" s="19"/>
      <c r="G26" s="19"/>
      <c r="H26" s="19"/>
      <c r="I26" s="19"/>
      <c r="J26" s="19"/>
      <c r="K26" s="19"/>
      <c r="L26" s="19"/>
      <c r="M26" s="19"/>
      <c r="N26" s="19"/>
      <c r="O26" s="35"/>
    </row>
    <row r="27" spans="1:15">
      <c r="A27" s="19"/>
      <c r="B27" s="23"/>
      <c r="C27" s="19"/>
      <c r="D27" s="19"/>
      <c r="E27" s="19"/>
      <c r="F27" s="19"/>
      <c r="G27" s="19"/>
      <c r="H27" s="19"/>
      <c r="I27" s="19"/>
      <c r="J27" s="19"/>
      <c r="K27" s="19"/>
      <c r="L27" s="19"/>
      <c r="M27" s="19"/>
      <c r="N27" s="19"/>
      <c r="O27" s="35"/>
    </row>
    <row r="28" spans="1:15">
      <c r="A28" s="19"/>
      <c r="B28" s="23"/>
      <c r="C28" s="19"/>
      <c r="D28" s="19"/>
      <c r="E28" s="19"/>
      <c r="F28" s="19"/>
      <c r="G28" s="19"/>
      <c r="H28" s="19"/>
      <c r="I28" s="19"/>
      <c r="J28" s="19"/>
      <c r="K28" s="19"/>
      <c r="L28" s="19"/>
      <c r="M28" s="19"/>
      <c r="N28" s="19"/>
      <c r="O28" s="35"/>
    </row>
    <row r="29" spans="1:15">
      <c r="A29" s="19"/>
      <c r="B29" s="23"/>
      <c r="C29" s="19"/>
      <c r="D29" s="19"/>
      <c r="E29" s="19"/>
      <c r="F29" s="19"/>
      <c r="G29" s="19"/>
      <c r="H29" s="19"/>
      <c r="I29" s="19"/>
      <c r="J29" s="19"/>
      <c r="K29" s="19"/>
      <c r="L29" s="19"/>
      <c r="M29" s="19"/>
      <c r="N29" s="19"/>
      <c r="O29" s="35"/>
    </row>
    <row r="30" spans="1:15">
      <c r="A30" s="19"/>
      <c r="B30" s="23"/>
      <c r="C30" s="19"/>
      <c r="D30" s="19"/>
      <c r="E30" s="19"/>
      <c r="F30" s="19"/>
      <c r="G30" s="19"/>
      <c r="H30" s="19"/>
      <c r="I30" s="19"/>
      <c r="J30" s="19"/>
      <c r="K30" s="19"/>
      <c r="L30" s="19"/>
      <c r="M30" s="19"/>
      <c r="N30" s="19"/>
      <c r="O30" s="35"/>
    </row>
    <row r="31" spans="1:15">
      <c r="A31" s="19"/>
      <c r="B31" s="23"/>
      <c r="C31" s="19"/>
      <c r="D31" s="19"/>
      <c r="E31" s="19"/>
      <c r="F31" s="19"/>
      <c r="G31" s="19"/>
      <c r="H31" s="19"/>
      <c r="I31" s="19"/>
      <c r="J31" s="19"/>
      <c r="K31" s="19"/>
      <c r="L31" s="19"/>
      <c r="M31" s="19"/>
      <c r="N31" s="19"/>
      <c r="O31" s="35"/>
    </row>
    <row r="32" spans="1:15">
      <c r="A32" s="19"/>
      <c r="B32" s="23"/>
      <c r="C32" s="19"/>
      <c r="D32" s="19"/>
      <c r="E32" s="19"/>
      <c r="F32" s="19"/>
      <c r="G32" s="19"/>
      <c r="H32" s="19"/>
      <c r="I32" s="19"/>
      <c r="J32" s="19"/>
      <c r="K32" s="19"/>
      <c r="L32" s="19"/>
      <c r="M32" s="19"/>
      <c r="N32" s="19"/>
      <c r="O32" s="35"/>
    </row>
    <row r="33" spans="1:15">
      <c r="A33" s="19"/>
      <c r="B33" s="23"/>
      <c r="C33" s="19"/>
      <c r="D33" s="19"/>
      <c r="E33" s="19"/>
      <c r="F33" s="19"/>
      <c r="G33" s="19"/>
      <c r="H33" s="19"/>
      <c r="I33" s="19"/>
      <c r="J33" s="19"/>
      <c r="K33" s="19"/>
      <c r="L33" s="19"/>
      <c r="M33" s="19"/>
      <c r="N33" s="19"/>
      <c r="O33" s="35"/>
    </row>
    <row r="34" spans="1:15">
      <c r="A34" s="19"/>
      <c r="B34" s="23"/>
      <c r="C34" s="19"/>
      <c r="D34" s="19"/>
      <c r="E34" s="19"/>
      <c r="F34" s="19"/>
      <c r="G34" s="19"/>
      <c r="H34" s="19"/>
      <c r="I34" s="19"/>
      <c r="J34" s="19"/>
      <c r="K34" s="19"/>
      <c r="L34" s="19"/>
      <c r="M34" s="19"/>
      <c r="N34" s="19"/>
      <c r="O34" s="35"/>
    </row>
    <row r="35" spans="1:15">
      <c r="A35" s="19"/>
      <c r="B35" s="23"/>
      <c r="C35" s="19"/>
      <c r="D35" s="19"/>
      <c r="E35" s="19"/>
      <c r="F35" s="19"/>
      <c r="G35" s="19"/>
      <c r="H35" s="19"/>
      <c r="I35" s="19"/>
      <c r="J35" s="19"/>
      <c r="K35" s="19"/>
      <c r="L35" s="19"/>
      <c r="M35" s="19"/>
      <c r="N35" s="19"/>
      <c r="O35" s="35"/>
    </row>
    <row r="36" spans="1:15">
      <c r="A36" s="19"/>
      <c r="B36" s="23"/>
      <c r="C36" s="19"/>
      <c r="D36" s="19"/>
      <c r="E36" s="19"/>
      <c r="F36" s="19"/>
      <c r="G36" s="19"/>
      <c r="H36" s="19"/>
      <c r="I36" s="19"/>
      <c r="J36" s="19"/>
      <c r="K36" s="19"/>
      <c r="L36" s="19"/>
      <c r="M36" s="19"/>
      <c r="N36" s="19"/>
      <c r="O36" s="35"/>
    </row>
    <row r="37" spans="1:15">
      <c r="A37" s="19"/>
      <c r="B37" s="23"/>
      <c r="C37" s="19"/>
      <c r="D37" s="19"/>
      <c r="E37" s="19"/>
      <c r="F37" s="19"/>
      <c r="G37" s="19"/>
      <c r="H37" s="19"/>
      <c r="I37" s="19"/>
      <c r="J37" s="19"/>
      <c r="K37" s="19"/>
      <c r="L37" s="19"/>
      <c r="M37" s="19"/>
      <c r="N37" s="19"/>
      <c r="O37" s="35"/>
    </row>
    <row r="38" spans="1:15">
      <c r="A38" s="19"/>
      <c r="B38" s="23"/>
      <c r="C38" s="19"/>
      <c r="D38" s="19"/>
      <c r="E38" s="19"/>
      <c r="F38" s="19"/>
      <c r="G38" s="19"/>
      <c r="H38" s="19"/>
      <c r="I38" s="19"/>
      <c r="J38" s="19"/>
      <c r="K38" s="19"/>
      <c r="L38" s="19"/>
      <c r="M38" s="19"/>
      <c r="N38" s="19"/>
      <c r="O38" s="35"/>
    </row>
    <row r="39" spans="1:15">
      <c r="A39" s="19"/>
      <c r="B39" s="23"/>
      <c r="C39" s="19"/>
      <c r="D39" s="19"/>
      <c r="E39" s="19"/>
      <c r="F39" s="19"/>
      <c r="G39" s="19"/>
      <c r="H39" s="19"/>
      <c r="I39" s="19"/>
      <c r="J39" s="19"/>
      <c r="K39" s="19"/>
      <c r="L39" s="19"/>
      <c r="M39" s="19"/>
      <c r="N39" s="19"/>
      <c r="O39" s="35"/>
    </row>
    <row r="40" spans="1:15">
      <c r="A40" s="19"/>
      <c r="B40" s="23"/>
      <c r="C40" s="19"/>
      <c r="D40" s="19"/>
      <c r="E40" s="19"/>
      <c r="F40" s="19"/>
      <c r="G40" s="19"/>
      <c r="H40" s="19"/>
      <c r="I40" s="19"/>
      <c r="J40" s="19"/>
      <c r="K40" s="19"/>
      <c r="L40" s="19"/>
      <c r="M40" s="19"/>
      <c r="N40" s="19"/>
      <c r="O40" s="35"/>
    </row>
    <row r="41" spans="1:15">
      <c r="A41" s="19"/>
      <c r="B41" s="23"/>
      <c r="C41" s="19"/>
      <c r="D41" s="19"/>
      <c r="E41" s="19"/>
      <c r="F41" s="19"/>
      <c r="G41" s="19"/>
      <c r="H41" s="19"/>
      <c r="I41" s="19"/>
      <c r="J41" s="19"/>
      <c r="K41" s="19"/>
      <c r="L41" s="19"/>
      <c r="M41" s="19"/>
      <c r="N41" s="19"/>
      <c r="O41" s="35"/>
    </row>
    <row r="42" spans="1:15">
      <c r="A42" s="19"/>
      <c r="B42" s="23"/>
      <c r="C42" s="19"/>
      <c r="D42" s="19"/>
      <c r="E42" s="19"/>
      <c r="F42" s="19"/>
      <c r="G42" s="19"/>
      <c r="H42" s="19"/>
      <c r="I42" s="19"/>
      <c r="J42" s="19"/>
      <c r="K42" s="19"/>
      <c r="L42" s="19"/>
      <c r="M42" s="19"/>
      <c r="N42" s="19"/>
      <c r="O42" s="35"/>
    </row>
    <row r="43" spans="1:15">
      <c r="A43" s="19"/>
      <c r="B43" s="23"/>
      <c r="C43" s="19"/>
      <c r="D43" s="19"/>
      <c r="E43" s="19"/>
      <c r="F43" s="19"/>
      <c r="G43" s="19"/>
      <c r="H43" s="19"/>
      <c r="I43" s="19"/>
      <c r="J43" s="19"/>
      <c r="K43" s="19"/>
      <c r="L43" s="19"/>
      <c r="M43" s="19"/>
      <c r="N43" s="19"/>
      <c r="O43" s="35"/>
    </row>
    <row r="44" spans="1:15">
      <c r="A44" s="19"/>
      <c r="B44" s="23"/>
      <c r="C44" s="19"/>
      <c r="D44" s="19"/>
      <c r="E44" s="19"/>
      <c r="F44" s="19"/>
      <c r="G44" s="19"/>
      <c r="H44" s="19"/>
      <c r="I44" s="19"/>
      <c r="J44" s="19"/>
      <c r="K44" s="19"/>
      <c r="L44" s="19"/>
      <c r="M44" s="19"/>
      <c r="N44" s="19"/>
      <c r="O44" s="35"/>
    </row>
    <row r="45" spans="1:15">
      <c r="A45" s="19"/>
      <c r="B45" s="23"/>
      <c r="C45" s="19"/>
      <c r="D45" s="19"/>
      <c r="E45" s="19"/>
      <c r="F45" s="19"/>
      <c r="G45" s="19"/>
      <c r="H45" s="19"/>
      <c r="I45" s="19"/>
      <c r="J45" s="19"/>
      <c r="K45" s="19"/>
      <c r="L45" s="19"/>
      <c r="M45" s="19"/>
      <c r="N45" s="19"/>
      <c r="O45" s="35"/>
    </row>
    <row r="46" spans="1:15">
      <c r="A46" s="19"/>
      <c r="B46" s="23"/>
      <c r="C46" s="19"/>
      <c r="D46" s="19"/>
      <c r="E46" s="19"/>
      <c r="F46" s="19"/>
      <c r="G46" s="19"/>
      <c r="H46" s="19"/>
      <c r="I46" s="19"/>
      <c r="J46" s="19"/>
      <c r="K46" s="19"/>
      <c r="L46" s="19"/>
      <c r="M46" s="19"/>
      <c r="N46" s="19"/>
      <c r="O46" s="35"/>
    </row>
    <row r="47" spans="1:15">
      <c r="A47" s="19"/>
      <c r="B47" s="23"/>
      <c r="C47" s="19"/>
      <c r="D47" s="19"/>
      <c r="E47" s="19"/>
      <c r="F47" s="19"/>
      <c r="G47" s="19"/>
      <c r="H47" s="19"/>
      <c r="I47" s="19"/>
      <c r="J47" s="19"/>
      <c r="K47" s="19"/>
      <c r="L47" s="19"/>
      <c r="M47" s="19"/>
      <c r="N47" s="19"/>
      <c r="O47" s="35"/>
    </row>
    <row r="48" spans="1:15">
      <c r="A48" s="19"/>
      <c r="B48" s="23"/>
      <c r="C48" s="19"/>
      <c r="D48" s="19"/>
      <c r="E48" s="19"/>
      <c r="F48" s="19"/>
      <c r="G48" s="19"/>
      <c r="H48" s="19"/>
      <c r="I48" s="19"/>
      <c r="J48" s="19"/>
      <c r="K48" s="19"/>
      <c r="L48" s="19"/>
      <c r="M48" s="19"/>
      <c r="N48" s="19"/>
      <c r="O48" s="35"/>
    </row>
    <row r="49" spans="1:15">
      <c r="A49" s="19"/>
      <c r="B49" s="23"/>
      <c r="C49" s="19"/>
      <c r="D49" s="19"/>
      <c r="E49" s="19"/>
      <c r="F49" s="19"/>
      <c r="G49" s="19"/>
      <c r="H49" s="19"/>
      <c r="I49" s="19"/>
      <c r="J49" s="19"/>
      <c r="K49" s="19"/>
      <c r="L49" s="19"/>
      <c r="M49" s="19"/>
      <c r="N49" s="19"/>
      <c r="O49" s="35"/>
    </row>
    <row r="50" spans="1:15">
      <c r="A50" s="19"/>
      <c r="B50" s="23"/>
      <c r="C50" s="19"/>
      <c r="D50" s="19"/>
      <c r="E50" s="19"/>
      <c r="F50" s="19"/>
      <c r="G50" s="19"/>
      <c r="H50" s="19"/>
      <c r="I50" s="19"/>
      <c r="J50" s="19"/>
      <c r="K50" s="19"/>
      <c r="L50" s="19"/>
      <c r="M50" s="19"/>
      <c r="N50" s="19"/>
      <c r="O50" s="35"/>
    </row>
    <row r="51" spans="1:15">
      <c r="A51" s="19"/>
      <c r="B51" s="23"/>
      <c r="C51" s="19"/>
      <c r="D51" s="19"/>
      <c r="E51" s="19"/>
      <c r="F51" s="19"/>
      <c r="G51" s="19"/>
      <c r="H51" s="19"/>
      <c r="I51" s="19"/>
      <c r="J51" s="19"/>
      <c r="K51" s="19"/>
      <c r="L51" s="19"/>
      <c r="M51" s="19"/>
      <c r="N51" s="19"/>
      <c r="O51" s="35"/>
    </row>
    <row r="52" spans="1:15">
      <c r="A52" s="19"/>
      <c r="B52" s="23"/>
      <c r="C52" s="19"/>
      <c r="D52" s="19"/>
      <c r="E52" s="19"/>
      <c r="F52" s="19"/>
      <c r="G52" s="19"/>
      <c r="H52" s="19"/>
      <c r="I52" s="19"/>
      <c r="J52" s="19"/>
      <c r="K52" s="19"/>
      <c r="L52" s="19"/>
      <c r="M52" s="19"/>
      <c r="N52" s="19"/>
      <c r="O52" s="35"/>
    </row>
    <row r="53" spans="1:15">
      <c r="A53" s="19"/>
      <c r="B53" s="23"/>
      <c r="C53" s="19"/>
      <c r="D53" s="19"/>
      <c r="E53" s="19"/>
      <c r="F53" s="19"/>
      <c r="G53" s="19"/>
      <c r="H53" s="19"/>
      <c r="I53" s="19"/>
      <c r="J53" s="19"/>
      <c r="K53" s="19"/>
      <c r="L53" s="19"/>
      <c r="M53" s="19"/>
      <c r="N53" s="19"/>
      <c r="O53" s="35"/>
    </row>
    <row r="54" spans="1:15">
      <c r="A54" s="19"/>
      <c r="B54" s="23"/>
      <c r="C54" s="19"/>
      <c r="D54" s="19"/>
      <c r="E54" s="19"/>
      <c r="F54" s="19"/>
      <c r="G54" s="19"/>
      <c r="H54" s="19"/>
      <c r="I54" s="19"/>
      <c r="J54" s="19"/>
      <c r="K54" s="19"/>
      <c r="L54" s="19"/>
      <c r="M54" s="19"/>
      <c r="N54" s="19"/>
      <c r="O54" s="35"/>
    </row>
    <row r="55" spans="1:15">
      <c r="A55" s="19"/>
      <c r="B55" s="23"/>
      <c r="C55" s="19"/>
      <c r="D55" s="19"/>
      <c r="E55" s="19"/>
      <c r="F55" s="19"/>
      <c r="G55" s="19"/>
      <c r="H55" s="19"/>
      <c r="I55" s="19"/>
      <c r="J55" s="19"/>
      <c r="K55" s="19"/>
      <c r="L55" s="19"/>
      <c r="M55" s="19"/>
      <c r="N55" s="19"/>
      <c r="O55" s="35"/>
    </row>
    <row r="56" spans="1:15">
      <c r="A56" s="19"/>
      <c r="B56" s="23"/>
      <c r="C56" s="19"/>
      <c r="D56" s="19"/>
      <c r="E56" s="19"/>
      <c r="F56" s="19"/>
      <c r="G56" s="19"/>
      <c r="H56" s="19"/>
      <c r="I56" s="19"/>
      <c r="J56" s="19"/>
      <c r="K56" s="19"/>
      <c r="L56" s="19"/>
      <c r="M56" s="19"/>
      <c r="N56" s="19"/>
      <c r="O56" s="35"/>
    </row>
    <row r="57" spans="1:15">
      <c r="A57" s="19"/>
      <c r="B57" s="23"/>
      <c r="C57" s="19"/>
      <c r="D57" s="19"/>
      <c r="E57" s="19"/>
      <c r="F57" s="19"/>
      <c r="G57" s="19"/>
      <c r="H57" s="19"/>
      <c r="I57" s="19"/>
      <c r="J57" s="19"/>
      <c r="K57" s="19"/>
      <c r="L57" s="19"/>
      <c r="M57" s="19"/>
      <c r="N57" s="19"/>
      <c r="O57" s="35"/>
    </row>
    <row r="58" spans="1:15">
      <c r="A58" s="19"/>
      <c r="B58" s="23"/>
      <c r="C58" s="19"/>
      <c r="D58" s="19"/>
      <c r="E58" s="19"/>
      <c r="F58" s="19"/>
      <c r="G58" s="19"/>
      <c r="H58" s="19"/>
      <c r="I58" s="19"/>
      <c r="J58" s="19"/>
      <c r="K58" s="19"/>
      <c r="L58" s="19"/>
      <c r="M58" s="19"/>
      <c r="N58" s="19"/>
      <c r="O58" s="35"/>
    </row>
    <row r="59" spans="1:15">
      <c r="A59" s="19"/>
      <c r="B59" s="23"/>
      <c r="C59" s="19"/>
      <c r="D59" s="19"/>
      <c r="E59" s="19"/>
      <c r="F59" s="19"/>
      <c r="G59" s="19"/>
      <c r="H59" s="19"/>
      <c r="I59" s="19"/>
      <c r="J59" s="19"/>
      <c r="K59" s="19"/>
      <c r="L59" s="19"/>
      <c r="M59" s="19"/>
      <c r="N59" s="19"/>
      <c r="O59" s="35"/>
    </row>
    <row r="60" spans="1:15">
      <c r="A60" s="19"/>
      <c r="B60" s="23"/>
      <c r="C60" s="19"/>
      <c r="D60" s="19"/>
      <c r="E60" s="19"/>
      <c r="F60" s="19"/>
      <c r="G60" s="19"/>
      <c r="H60" s="19"/>
      <c r="I60" s="19"/>
      <c r="J60" s="19"/>
      <c r="K60" s="19"/>
      <c r="L60" s="19"/>
      <c r="M60" s="19"/>
      <c r="N60" s="19"/>
      <c r="O60" s="35"/>
    </row>
    <row r="61" spans="1:15">
      <c r="A61" s="19"/>
      <c r="B61" s="23"/>
      <c r="C61" s="19"/>
      <c r="D61" s="19"/>
      <c r="E61" s="19"/>
      <c r="F61" s="19"/>
      <c r="G61" s="19"/>
      <c r="H61" s="19"/>
      <c r="I61" s="19"/>
      <c r="J61" s="19"/>
      <c r="K61" s="19"/>
      <c r="L61" s="19"/>
      <c r="M61" s="19"/>
      <c r="N61" s="19"/>
      <c r="O61" s="35"/>
    </row>
    <row r="62" spans="1:15">
      <c r="A62" s="19"/>
      <c r="B62" s="23"/>
      <c r="C62" s="19"/>
      <c r="D62" s="19"/>
      <c r="E62" s="19"/>
      <c r="F62" s="19"/>
      <c r="G62" s="19"/>
      <c r="H62" s="19"/>
      <c r="I62" s="19"/>
      <c r="J62" s="19"/>
      <c r="K62" s="19"/>
      <c r="L62" s="19"/>
      <c r="M62" s="19"/>
      <c r="N62" s="19"/>
      <c r="O62" s="35"/>
    </row>
    <row r="63" spans="1:15">
      <c r="A63" s="19"/>
      <c r="B63" s="23"/>
      <c r="C63" s="19"/>
      <c r="D63" s="19"/>
      <c r="E63" s="19"/>
      <c r="F63" s="19"/>
      <c r="G63" s="19"/>
      <c r="H63" s="19"/>
      <c r="I63" s="19"/>
      <c r="J63" s="19"/>
      <c r="K63" s="19"/>
      <c r="L63" s="19"/>
      <c r="M63" s="19"/>
      <c r="N63" s="19"/>
      <c r="O63" s="35"/>
    </row>
    <row r="64" spans="1:15">
      <c r="A64" s="19"/>
      <c r="B64" s="23"/>
      <c r="C64" s="19"/>
      <c r="D64" s="19"/>
      <c r="E64" s="19"/>
      <c r="F64" s="19"/>
      <c r="G64" s="19"/>
      <c r="H64" s="19"/>
      <c r="I64" s="19"/>
      <c r="J64" s="19"/>
      <c r="K64" s="19"/>
      <c r="L64" s="19"/>
      <c r="M64" s="19"/>
      <c r="N64" s="19"/>
      <c r="O64" s="35"/>
    </row>
    <row r="65" spans="1:15">
      <c r="A65" s="19"/>
      <c r="B65" s="23"/>
      <c r="C65" s="19"/>
      <c r="D65" s="19"/>
      <c r="E65" s="19"/>
      <c r="F65" s="19"/>
      <c r="G65" s="19"/>
      <c r="H65" s="19"/>
      <c r="I65" s="19"/>
      <c r="J65" s="19"/>
      <c r="K65" s="19"/>
      <c r="L65" s="19"/>
      <c r="M65" s="19"/>
      <c r="N65" s="19"/>
      <c r="O65" s="35"/>
    </row>
    <row r="66" spans="1:15">
      <c r="A66" s="19"/>
      <c r="B66" s="23"/>
      <c r="C66" s="19"/>
      <c r="D66" s="19"/>
      <c r="E66" s="19"/>
      <c r="F66" s="19"/>
      <c r="G66" s="19"/>
      <c r="H66" s="19"/>
      <c r="I66" s="19"/>
      <c r="J66" s="19"/>
      <c r="K66" s="19"/>
      <c r="L66" s="19"/>
      <c r="M66" s="19"/>
      <c r="N66" s="19"/>
      <c r="O66" s="35"/>
    </row>
    <row r="67" spans="1:15">
      <c r="A67" s="19"/>
      <c r="B67" s="23"/>
      <c r="C67" s="19"/>
      <c r="D67" s="19"/>
      <c r="E67" s="19"/>
      <c r="F67" s="19"/>
      <c r="G67" s="19"/>
      <c r="H67" s="19"/>
      <c r="I67" s="19"/>
      <c r="J67" s="19"/>
      <c r="K67" s="19"/>
      <c r="L67" s="19"/>
      <c r="M67" s="19"/>
      <c r="N67" s="19"/>
      <c r="O67" s="35"/>
    </row>
    <row r="68" spans="1:15">
      <c r="A68" s="19"/>
      <c r="B68" s="23"/>
      <c r="C68" s="19"/>
      <c r="D68" s="19"/>
      <c r="E68" s="19"/>
      <c r="F68" s="19"/>
      <c r="G68" s="19"/>
      <c r="H68" s="19"/>
      <c r="I68" s="19"/>
      <c r="J68" s="19"/>
      <c r="K68" s="19"/>
      <c r="L68" s="19"/>
      <c r="M68" s="19"/>
      <c r="N68" s="19"/>
      <c r="O68" s="35"/>
    </row>
    <row r="69" spans="1:15">
      <c r="A69" s="19"/>
      <c r="B69" s="23"/>
      <c r="C69" s="19"/>
      <c r="D69" s="19"/>
      <c r="E69" s="19"/>
      <c r="F69" s="19"/>
      <c r="G69" s="19"/>
      <c r="H69" s="19"/>
      <c r="I69" s="19"/>
      <c r="J69" s="19"/>
      <c r="K69" s="19"/>
      <c r="L69" s="19"/>
      <c r="M69" s="19"/>
      <c r="N69" s="19"/>
      <c r="O69" s="35"/>
    </row>
    <row r="70" spans="1:15">
      <c r="A70" s="19"/>
      <c r="B70" s="23"/>
      <c r="C70" s="19"/>
      <c r="D70" s="19"/>
      <c r="E70" s="19"/>
      <c r="F70" s="19"/>
      <c r="G70" s="19"/>
      <c r="H70" s="19"/>
      <c r="I70" s="19"/>
      <c r="J70" s="19"/>
      <c r="K70" s="19"/>
      <c r="L70" s="19"/>
      <c r="M70" s="19"/>
      <c r="N70" s="19"/>
      <c r="O70" s="35"/>
    </row>
    <row r="71" spans="1:15">
      <c r="A71" s="19"/>
      <c r="B71" s="23"/>
      <c r="C71" s="19"/>
      <c r="D71" s="19"/>
      <c r="E71" s="19"/>
      <c r="F71" s="19"/>
      <c r="G71" s="19"/>
      <c r="H71" s="19"/>
      <c r="I71" s="19"/>
      <c r="J71" s="19"/>
      <c r="K71" s="19"/>
      <c r="L71" s="19"/>
      <c r="M71" s="19"/>
      <c r="N71" s="19"/>
      <c r="O71" s="35"/>
    </row>
    <row r="72" spans="1:15">
      <c r="A72" s="19"/>
      <c r="B72" s="23"/>
      <c r="C72" s="19"/>
      <c r="D72" s="19"/>
      <c r="E72" s="19"/>
      <c r="F72" s="19"/>
      <c r="G72" s="19"/>
      <c r="H72" s="19"/>
      <c r="I72" s="19"/>
      <c r="J72" s="19"/>
      <c r="K72" s="19"/>
      <c r="L72" s="19"/>
      <c r="M72" s="19"/>
      <c r="N72" s="19"/>
      <c r="O72" s="35"/>
    </row>
    <row r="73" spans="1:15">
      <c r="A73" s="19"/>
      <c r="B73" s="23"/>
      <c r="C73" s="19"/>
      <c r="D73" s="19"/>
      <c r="E73" s="19"/>
      <c r="F73" s="19"/>
      <c r="G73" s="19"/>
      <c r="H73" s="19"/>
      <c r="I73" s="19"/>
      <c r="J73" s="19"/>
      <c r="K73" s="19"/>
      <c r="L73" s="19"/>
      <c r="M73" s="19"/>
      <c r="N73" s="19"/>
      <c r="O73" s="35"/>
    </row>
    <row r="74" spans="1:15">
      <c r="A74" s="19"/>
      <c r="B74" s="23"/>
      <c r="C74" s="19"/>
      <c r="D74" s="19"/>
      <c r="E74" s="19"/>
      <c r="F74" s="19"/>
      <c r="G74" s="19"/>
      <c r="H74" s="19"/>
      <c r="I74" s="19"/>
      <c r="J74" s="19"/>
      <c r="K74" s="19"/>
      <c r="L74" s="19"/>
      <c r="M74" s="19"/>
      <c r="N74" s="19"/>
      <c r="O74" s="35"/>
    </row>
    <row r="75" spans="1:15">
      <c r="A75" s="19"/>
      <c r="B75" s="23"/>
      <c r="C75" s="19"/>
      <c r="D75" s="19"/>
      <c r="E75" s="19"/>
      <c r="F75" s="19"/>
      <c r="G75" s="19"/>
      <c r="H75" s="19"/>
      <c r="I75" s="19"/>
      <c r="J75" s="19"/>
      <c r="K75" s="19"/>
      <c r="L75" s="19"/>
      <c r="M75" s="19"/>
      <c r="N75" s="19"/>
      <c r="O75" s="35"/>
    </row>
    <row r="76" spans="1:15">
      <c r="A76" s="19"/>
      <c r="B76" s="23"/>
      <c r="C76" s="19"/>
      <c r="D76" s="19"/>
      <c r="E76" s="19"/>
      <c r="F76" s="19"/>
      <c r="G76" s="19"/>
      <c r="H76" s="19"/>
      <c r="I76" s="19"/>
      <c r="J76" s="19"/>
      <c r="K76" s="19"/>
      <c r="L76" s="19"/>
      <c r="M76" s="19"/>
      <c r="N76" s="19"/>
      <c r="O76" s="35"/>
    </row>
    <row r="77" spans="1:15">
      <c r="A77" s="19"/>
      <c r="B77" s="23"/>
      <c r="C77" s="19"/>
      <c r="D77" s="19"/>
      <c r="E77" s="19"/>
      <c r="F77" s="19"/>
      <c r="G77" s="19"/>
      <c r="H77" s="19"/>
      <c r="I77" s="19"/>
      <c r="J77" s="19"/>
      <c r="K77" s="19"/>
      <c r="L77" s="19"/>
      <c r="M77" s="19"/>
      <c r="N77" s="19"/>
      <c r="O77" s="35"/>
    </row>
    <row r="78" spans="1:15">
      <c r="A78" s="19"/>
      <c r="B78" s="23"/>
      <c r="C78" s="19"/>
      <c r="D78" s="19"/>
      <c r="E78" s="19"/>
      <c r="F78" s="19"/>
      <c r="G78" s="19"/>
      <c r="H78" s="19"/>
      <c r="I78" s="19"/>
      <c r="J78" s="19"/>
      <c r="K78" s="19"/>
      <c r="L78" s="19"/>
      <c r="M78" s="19"/>
      <c r="N78" s="19"/>
      <c r="O78" s="35"/>
    </row>
    <row r="79" spans="1:15">
      <c r="A79" s="19"/>
      <c r="B79" s="23"/>
      <c r="C79" s="19"/>
      <c r="D79" s="19"/>
      <c r="E79" s="19"/>
      <c r="F79" s="19"/>
      <c r="G79" s="19"/>
      <c r="H79" s="19"/>
      <c r="I79" s="19"/>
      <c r="J79" s="19"/>
      <c r="K79" s="19"/>
      <c r="L79" s="19"/>
      <c r="M79" s="19"/>
      <c r="N79" s="19"/>
      <c r="O79" s="35"/>
    </row>
    <row r="80" spans="1:15">
      <c r="A80" s="19"/>
      <c r="B80" s="23"/>
      <c r="C80" s="19"/>
      <c r="D80" s="19"/>
      <c r="E80" s="19"/>
      <c r="F80" s="19"/>
      <c r="G80" s="19"/>
      <c r="H80" s="19"/>
      <c r="I80" s="19"/>
      <c r="J80" s="19"/>
      <c r="K80" s="19"/>
      <c r="L80" s="19"/>
      <c r="M80" s="19"/>
      <c r="N80" s="19"/>
      <c r="O80" s="35"/>
    </row>
    <row r="81" spans="1:15">
      <c r="A81" s="19"/>
      <c r="B81" s="23"/>
      <c r="C81" s="19"/>
      <c r="D81" s="19"/>
      <c r="E81" s="19"/>
      <c r="F81" s="19"/>
      <c r="G81" s="19"/>
      <c r="H81" s="19"/>
      <c r="I81" s="19"/>
      <c r="J81" s="19"/>
      <c r="K81" s="19"/>
      <c r="L81" s="19"/>
      <c r="M81" s="19"/>
      <c r="N81" s="19"/>
      <c r="O81" s="35"/>
    </row>
    <row r="82" spans="1:15">
      <c r="A82" s="19"/>
      <c r="B82" s="23"/>
      <c r="C82" s="19"/>
      <c r="D82" s="19"/>
      <c r="E82" s="19"/>
      <c r="F82" s="19"/>
      <c r="G82" s="19"/>
      <c r="H82" s="19"/>
      <c r="I82" s="19"/>
      <c r="J82" s="19"/>
      <c r="K82" s="19"/>
      <c r="L82" s="19"/>
      <c r="M82" s="19"/>
      <c r="N82" s="19"/>
      <c r="O82" s="35"/>
    </row>
    <row r="83" spans="1:15">
      <c r="A83" s="19"/>
      <c r="B83" s="23"/>
      <c r="C83" s="19"/>
      <c r="D83" s="19"/>
      <c r="E83" s="19"/>
      <c r="F83" s="19"/>
      <c r="G83" s="19"/>
      <c r="H83" s="19"/>
      <c r="I83" s="19"/>
      <c r="J83" s="19"/>
      <c r="K83" s="19"/>
      <c r="L83" s="19"/>
      <c r="M83" s="19"/>
      <c r="N83" s="19"/>
      <c r="O83" s="35"/>
    </row>
    <row r="84" spans="1:15">
      <c r="A84" s="19"/>
      <c r="B84" s="32"/>
      <c r="C84" s="33"/>
      <c r="D84" s="33"/>
      <c r="E84" s="33"/>
      <c r="F84" s="33"/>
      <c r="G84" s="33"/>
      <c r="H84" s="33"/>
      <c r="I84" s="33"/>
      <c r="J84" s="33"/>
      <c r="K84" s="33"/>
      <c r="L84" s="33"/>
      <c r="M84" s="33"/>
      <c r="N84" s="33"/>
      <c r="O84" s="36"/>
    </row>
    <row r="85" spans="1:15">
      <c r="A85" s="19"/>
      <c r="B85" s="19"/>
      <c r="C85" s="19"/>
      <c r="D85" s="19"/>
      <c r="E85" s="19"/>
      <c r="F85" s="19"/>
      <c r="G85" s="19"/>
      <c r="H85" s="19"/>
      <c r="I85" s="19"/>
      <c r="J85" s="19"/>
      <c r="K85" s="19"/>
      <c r="L85" s="19"/>
      <c r="M85" s="19"/>
      <c r="N85" s="19"/>
      <c r="O85" s="19"/>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2-7.人間ドック受診に係る分析</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BF137-14AB-4A5B-9EB1-D56DB8915B6B}">
  <sheetPr codeName="Sheet17"/>
  <dimension ref="B1:EH161"/>
  <sheetViews>
    <sheetView showGridLines="0" zoomScaleNormal="100" zoomScaleSheetLayoutView="100" workbookViewId="0"/>
  </sheetViews>
  <sheetFormatPr defaultColWidth="9" defaultRowHeight="13.5"/>
  <cols>
    <col min="1" max="1" width="4.625" style="4" customWidth="1"/>
    <col min="2" max="2" width="3.125" style="4" customWidth="1"/>
    <col min="3" max="3" width="13.625" style="4" customWidth="1"/>
    <col min="4" max="99" width="7" style="4" customWidth="1"/>
    <col min="100" max="100" width="9" style="4"/>
    <col min="101" max="134" width="12.625" style="4" customWidth="1"/>
    <col min="135" max="16384" width="9" style="4"/>
  </cols>
  <sheetData>
    <row r="1" spans="2:138" ht="16.5" customHeight="1">
      <c r="B1" s="4" t="s">
        <v>260</v>
      </c>
    </row>
    <row r="2" spans="2:138" ht="16.5" customHeight="1">
      <c r="B2" s="4" t="s">
        <v>271</v>
      </c>
      <c r="D2" s="10"/>
      <c r="G2" s="10"/>
      <c r="J2" s="10"/>
      <c r="M2" s="10"/>
      <c r="V2" s="10"/>
      <c r="AH2" s="10"/>
      <c r="AT2" s="10"/>
      <c r="BF2" s="10"/>
      <c r="BR2" s="10"/>
      <c r="CD2" s="10"/>
      <c r="CP2" s="10"/>
      <c r="CX2" s="2"/>
      <c r="CY2" s="2"/>
      <c r="CZ2" s="2"/>
      <c r="DA2" s="2"/>
      <c r="DB2" s="2"/>
      <c r="DC2" s="2"/>
      <c r="DD2" s="2"/>
      <c r="DE2" s="2"/>
      <c r="DF2" s="2"/>
      <c r="DG2" s="2"/>
      <c r="DH2" s="2"/>
      <c r="DI2" s="2"/>
      <c r="DJ2" s="2"/>
      <c r="DK2" s="2"/>
      <c r="DL2" s="2"/>
      <c r="DM2" s="2"/>
      <c r="DN2" s="2"/>
      <c r="DO2" s="8"/>
      <c r="DP2" s="13"/>
      <c r="DQ2" s="13"/>
      <c r="DR2" s="13"/>
      <c r="DS2" s="13"/>
    </row>
    <row r="3" spans="2:138" ht="16.5" customHeight="1">
      <c r="B3" s="289"/>
      <c r="C3" s="292" t="s">
        <v>157</v>
      </c>
      <c r="D3" s="275" t="s">
        <v>65</v>
      </c>
      <c r="E3" s="276"/>
      <c r="F3" s="276"/>
      <c r="G3" s="276"/>
      <c r="H3" s="276"/>
      <c r="I3" s="276"/>
      <c r="J3" s="276"/>
      <c r="K3" s="276"/>
      <c r="L3" s="276"/>
      <c r="M3" s="276"/>
      <c r="N3" s="276"/>
      <c r="O3" s="277"/>
      <c r="P3" s="293" t="s">
        <v>66</v>
      </c>
      <c r="Q3" s="293"/>
      <c r="R3" s="293"/>
      <c r="S3" s="293"/>
      <c r="T3" s="293"/>
      <c r="U3" s="293"/>
      <c r="V3" s="293"/>
      <c r="W3" s="293"/>
      <c r="X3" s="293"/>
      <c r="Y3" s="293"/>
      <c r="Z3" s="293"/>
      <c r="AA3" s="293"/>
      <c r="AB3" s="293" t="s">
        <v>67</v>
      </c>
      <c r="AC3" s="293"/>
      <c r="AD3" s="293"/>
      <c r="AE3" s="293"/>
      <c r="AF3" s="293"/>
      <c r="AG3" s="293"/>
      <c r="AH3" s="293"/>
      <c r="AI3" s="293"/>
      <c r="AJ3" s="293"/>
      <c r="AK3" s="293"/>
      <c r="AL3" s="293"/>
      <c r="AM3" s="293"/>
      <c r="AN3" s="275" t="s">
        <v>68</v>
      </c>
      <c r="AO3" s="276"/>
      <c r="AP3" s="276"/>
      <c r="AQ3" s="276"/>
      <c r="AR3" s="276"/>
      <c r="AS3" s="276"/>
      <c r="AT3" s="276"/>
      <c r="AU3" s="276"/>
      <c r="AV3" s="276"/>
      <c r="AW3" s="276"/>
      <c r="AX3" s="276"/>
      <c r="AY3" s="277"/>
      <c r="AZ3" s="275" t="s">
        <v>69</v>
      </c>
      <c r="BA3" s="276"/>
      <c r="BB3" s="276"/>
      <c r="BC3" s="276"/>
      <c r="BD3" s="276"/>
      <c r="BE3" s="276"/>
      <c r="BF3" s="276"/>
      <c r="BG3" s="276"/>
      <c r="BH3" s="276"/>
      <c r="BI3" s="276"/>
      <c r="BJ3" s="276"/>
      <c r="BK3" s="277"/>
      <c r="BL3" s="275" t="s">
        <v>70</v>
      </c>
      <c r="BM3" s="276"/>
      <c r="BN3" s="276"/>
      <c r="BO3" s="276"/>
      <c r="BP3" s="276"/>
      <c r="BQ3" s="276"/>
      <c r="BR3" s="276"/>
      <c r="BS3" s="276"/>
      <c r="BT3" s="276"/>
      <c r="BU3" s="276"/>
      <c r="BV3" s="276"/>
      <c r="BW3" s="277"/>
      <c r="BX3" s="275" t="s">
        <v>71</v>
      </c>
      <c r="BY3" s="276"/>
      <c r="BZ3" s="276"/>
      <c r="CA3" s="276"/>
      <c r="CB3" s="276"/>
      <c r="CC3" s="276"/>
      <c r="CD3" s="276"/>
      <c r="CE3" s="276"/>
      <c r="CF3" s="276"/>
      <c r="CG3" s="276"/>
      <c r="CH3" s="276"/>
      <c r="CI3" s="277"/>
      <c r="CJ3" s="275" t="s">
        <v>64</v>
      </c>
      <c r="CK3" s="276"/>
      <c r="CL3" s="276"/>
      <c r="CM3" s="276"/>
      <c r="CN3" s="276"/>
      <c r="CO3" s="276"/>
      <c r="CP3" s="276"/>
      <c r="CQ3" s="276"/>
      <c r="CR3" s="276"/>
      <c r="CS3" s="276"/>
      <c r="CT3" s="276"/>
      <c r="CU3" s="277"/>
      <c r="CW3" s="2" t="s">
        <v>147</v>
      </c>
      <c r="CX3" s="2"/>
      <c r="CY3" s="2"/>
      <c r="CZ3" s="2"/>
      <c r="DA3" s="2"/>
      <c r="DB3" s="2"/>
      <c r="DC3" s="2"/>
      <c r="DD3" s="2"/>
      <c r="DE3" s="2"/>
      <c r="DF3" s="2"/>
      <c r="DG3" s="2"/>
      <c r="DH3" s="2"/>
      <c r="DI3" s="2"/>
      <c r="DJ3" s="2"/>
      <c r="DK3" s="2"/>
      <c r="DL3" s="2"/>
      <c r="DM3" s="2"/>
      <c r="DN3" s="2"/>
      <c r="DO3" s="8"/>
    </row>
    <row r="4" spans="2:138" ht="16.5" customHeight="1">
      <c r="B4" s="290"/>
      <c r="C4" s="292"/>
      <c r="D4" s="275" t="s">
        <v>160</v>
      </c>
      <c r="E4" s="276"/>
      <c r="F4" s="277"/>
      <c r="G4" s="275" t="s">
        <v>161</v>
      </c>
      <c r="H4" s="276"/>
      <c r="I4" s="277"/>
      <c r="J4" s="275" t="s">
        <v>211</v>
      </c>
      <c r="K4" s="276"/>
      <c r="L4" s="277"/>
      <c r="M4" s="275" t="s">
        <v>183</v>
      </c>
      <c r="N4" s="276"/>
      <c r="O4" s="277"/>
      <c r="P4" s="275" t="s">
        <v>160</v>
      </c>
      <c r="Q4" s="276"/>
      <c r="R4" s="277"/>
      <c r="S4" s="275" t="s">
        <v>161</v>
      </c>
      <c r="T4" s="276"/>
      <c r="U4" s="277"/>
      <c r="V4" s="275" t="s">
        <v>211</v>
      </c>
      <c r="W4" s="276"/>
      <c r="X4" s="277"/>
      <c r="Y4" s="275" t="s">
        <v>183</v>
      </c>
      <c r="Z4" s="276"/>
      <c r="AA4" s="277"/>
      <c r="AB4" s="275" t="s">
        <v>160</v>
      </c>
      <c r="AC4" s="276"/>
      <c r="AD4" s="277"/>
      <c r="AE4" s="275" t="s">
        <v>161</v>
      </c>
      <c r="AF4" s="276"/>
      <c r="AG4" s="277"/>
      <c r="AH4" s="275" t="s">
        <v>211</v>
      </c>
      <c r="AI4" s="276"/>
      <c r="AJ4" s="277"/>
      <c r="AK4" s="275" t="s">
        <v>183</v>
      </c>
      <c r="AL4" s="276"/>
      <c r="AM4" s="277"/>
      <c r="AN4" s="275" t="s">
        <v>160</v>
      </c>
      <c r="AO4" s="276"/>
      <c r="AP4" s="277"/>
      <c r="AQ4" s="275" t="s">
        <v>161</v>
      </c>
      <c r="AR4" s="276"/>
      <c r="AS4" s="277"/>
      <c r="AT4" s="275" t="s">
        <v>211</v>
      </c>
      <c r="AU4" s="276"/>
      <c r="AV4" s="277"/>
      <c r="AW4" s="275" t="s">
        <v>183</v>
      </c>
      <c r="AX4" s="276"/>
      <c r="AY4" s="277"/>
      <c r="AZ4" s="275" t="s">
        <v>160</v>
      </c>
      <c r="BA4" s="276"/>
      <c r="BB4" s="277"/>
      <c r="BC4" s="275" t="s">
        <v>161</v>
      </c>
      <c r="BD4" s="276"/>
      <c r="BE4" s="277"/>
      <c r="BF4" s="275" t="s">
        <v>211</v>
      </c>
      <c r="BG4" s="276"/>
      <c r="BH4" s="277"/>
      <c r="BI4" s="275" t="s">
        <v>183</v>
      </c>
      <c r="BJ4" s="276"/>
      <c r="BK4" s="277"/>
      <c r="BL4" s="275" t="s">
        <v>160</v>
      </c>
      <c r="BM4" s="276"/>
      <c r="BN4" s="277"/>
      <c r="BO4" s="275" t="s">
        <v>161</v>
      </c>
      <c r="BP4" s="276"/>
      <c r="BQ4" s="277"/>
      <c r="BR4" s="275" t="s">
        <v>211</v>
      </c>
      <c r="BS4" s="276"/>
      <c r="BT4" s="277"/>
      <c r="BU4" s="275" t="s">
        <v>183</v>
      </c>
      <c r="BV4" s="276"/>
      <c r="BW4" s="277"/>
      <c r="BX4" s="275" t="s">
        <v>160</v>
      </c>
      <c r="BY4" s="276"/>
      <c r="BZ4" s="277"/>
      <c r="CA4" s="275" t="s">
        <v>161</v>
      </c>
      <c r="CB4" s="276"/>
      <c r="CC4" s="277"/>
      <c r="CD4" s="275" t="s">
        <v>211</v>
      </c>
      <c r="CE4" s="276"/>
      <c r="CF4" s="277"/>
      <c r="CG4" s="275" t="s">
        <v>183</v>
      </c>
      <c r="CH4" s="276"/>
      <c r="CI4" s="277"/>
      <c r="CJ4" s="275" t="s">
        <v>160</v>
      </c>
      <c r="CK4" s="276"/>
      <c r="CL4" s="277"/>
      <c r="CM4" s="275" t="s">
        <v>161</v>
      </c>
      <c r="CN4" s="276"/>
      <c r="CO4" s="277"/>
      <c r="CP4" s="275" t="s">
        <v>211</v>
      </c>
      <c r="CQ4" s="276"/>
      <c r="CR4" s="277"/>
      <c r="CS4" s="275" t="s">
        <v>183</v>
      </c>
      <c r="CT4" s="276"/>
      <c r="CU4" s="277"/>
      <c r="CW4" s="299" t="s">
        <v>209</v>
      </c>
      <c r="CX4" s="300"/>
      <c r="CY4" s="184"/>
      <c r="CZ4" s="279" t="s">
        <v>294</v>
      </c>
      <c r="DA4" s="294" t="s">
        <v>207</v>
      </c>
      <c r="DB4" s="295"/>
      <c r="DC4" s="295"/>
      <c r="DD4" s="295"/>
      <c r="DE4" s="296"/>
      <c r="DF4" s="184"/>
      <c r="DG4" s="282" t="s">
        <v>294</v>
      </c>
      <c r="DH4" s="303" t="s">
        <v>160</v>
      </c>
      <c r="DI4" s="304"/>
      <c r="DJ4" s="304"/>
      <c r="DK4" s="304"/>
      <c r="DL4" s="305"/>
      <c r="DM4" s="303" t="s">
        <v>161</v>
      </c>
      <c r="DN4" s="304"/>
      <c r="DO4" s="304"/>
      <c r="DP4" s="304"/>
      <c r="DQ4" s="305"/>
      <c r="DR4" s="13"/>
      <c r="DS4" s="294" t="s">
        <v>162</v>
      </c>
      <c r="DT4" s="295"/>
      <c r="DU4" s="295"/>
      <c r="DV4" s="295"/>
      <c r="DW4" s="296"/>
      <c r="DX4" s="303" t="s">
        <v>160</v>
      </c>
      <c r="DY4" s="304"/>
      <c r="DZ4" s="304"/>
      <c r="EA4" s="304"/>
      <c r="EB4" s="305"/>
      <c r="EC4" s="308" t="s">
        <v>161</v>
      </c>
      <c r="ED4" s="308"/>
      <c r="EE4" s="308"/>
      <c r="EF4" s="308"/>
      <c r="EG4" s="308"/>
      <c r="EH4" s="306"/>
    </row>
    <row r="5" spans="2:138" ht="42" customHeight="1">
      <c r="B5" s="291"/>
      <c r="C5" s="292"/>
      <c r="D5" s="238" t="s">
        <v>226</v>
      </c>
      <c r="E5" s="239" t="s">
        <v>227</v>
      </c>
      <c r="F5" s="241" t="s">
        <v>228</v>
      </c>
      <c r="G5" s="238" t="s">
        <v>226</v>
      </c>
      <c r="H5" s="239" t="s">
        <v>227</v>
      </c>
      <c r="I5" s="241" t="s">
        <v>228</v>
      </c>
      <c r="J5" s="238" t="s">
        <v>226</v>
      </c>
      <c r="K5" s="239" t="s">
        <v>227</v>
      </c>
      <c r="L5" s="241" t="s">
        <v>228</v>
      </c>
      <c r="M5" s="238" t="s">
        <v>226</v>
      </c>
      <c r="N5" s="239" t="s">
        <v>227</v>
      </c>
      <c r="O5" s="241" t="s">
        <v>228</v>
      </c>
      <c r="P5" s="238" t="s">
        <v>226</v>
      </c>
      <c r="Q5" s="239" t="s">
        <v>227</v>
      </c>
      <c r="R5" s="241" t="s">
        <v>228</v>
      </c>
      <c r="S5" s="238" t="s">
        <v>226</v>
      </c>
      <c r="T5" s="239" t="s">
        <v>227</v>
      </c>
      <c r="U5" s="241" t="s">
        <v>228</v>
      </c>
      <c r="V5" s="238" t="s">
        <v>226</v>
      </c>
      <c r="W5" s="239" t="s">
        <v>227</v>
      </c>
      <c r="X5" s="241" t="s">
        <v>228</v>
      </c>
      <c r="Y5" s="238" t="s">
        <v>226</v>
      </c>
      <c r="Z5" s="239" t="s">
        <v>227</v>
      </c>
      <c r="AA5" s="241" t="s">
        <v>228</v>
      </c>
      <c r="AB5" s="238" t="s">
        <v>226</v>
      </c>
      <c r="AC5" s="239" t="s">
        <v>227</v>
      </c>
      <c r="AD5" s="241" t="s">
        <v>228</v>
      </c>
      <c r="AE5" s="238" t="s">
        <v>226</v>
      </c>
      <c r="AF5" s="239" t="s">
        <v>227</v>
      </c>
      <c r="AG5" s="241" t="s">
        <v>228</v>
      </c>
      <c r="AH5" s="238" t="s">
        <v>226</v>
      </c>
      <c r="AI5" s="239" t="s">
        <v>227</v>
      </c>
      <c r="AJ5" s="241" t="s">
        <v>228</v>
      </c>
      <c r="AK5" s="238" t="s">
        <v>226</v>
      </c>
      <c r="AL5" s="239" t="s">
        <v>227</v>
      </c>
      <c r="AM5" s="241" t="s">
        <v>228</v>
      </c>
      <c r="AN5" s="238" t="s">
        <v>226</v>
      </c>
      <c r="AO5" s="239" t="s">
        <v>227</v>
      </c>
      <c r="AP5" s="241" t="s">
        <v>228</v>
      </c>
      <c r="AQ5" s="238" t="s">
        <v>226</v>
      </c>
      <c r="AR5" s="239" t="s">
        <v>227</v>
      </c>
      <c r="AS5" s="241" t="s">
        <v>228</v>
      </c>
      <c r="AT5" s="238" t="s">
        <v>226</v>
      </c>
      <c r="AU5" s="239" t="s">
        <v>227</v>
      </c>
      <c r="AV5" s="241" t="s">
        <v>228</v>
      </c>
      <c r="AW5" s="238" t="s">
        <v>226</v>
      </c>
      <c r="AX5" s="239" t="s">
        <v>227</v>
      </c>
      <c r="AY5" s="241" t="s">
        <v>228</v>
      </c>
      <c r="AZ5" s="238" t="s">
        <v>226</v>
      </c>
      <c r="BA5" s="239" t="s">
        <v>227</v>
      </c>
      <c r="BB5" s="241" t="s">
        <v>228</v>
      </c>
      <c r="BC5" s="238" t="s">
        <v>226</v>
      </c>
      <c r="BD5" s="239" t="s">
        <v>227</v>
      </c>
      <c r="BE5" s="241" t="s">
        <v>228</v>
      </c>
      <c r="BF5" s="238" t="s">
        <v>226</v>
      </c>
      <c r="BG5" s="239" t="s">
        <v>227</v>
      </c>
      <c r="BH5" s="241" t="s">
        <v>228</v>
      </c>
      <c r="BI5" s="238" t="s">
        <v>226</v>
      </c>
      <c r="BJ5" s="239" t="s">
        <v>227</v>
      </c>
      <c r="BK5" s="241" t="s">
        <v>228</v>
      </c>
      <c r="BL5" s="238" t="s">
        <v>226</v>
      </c>
      <c r="BM5" s="239" t="s">
        <v>227</v>
      </c>
      <c r="BN5" s="241" t="s">
        <v>228</v>
      </c>
      <c r="BO5" s="238" t="s">
        <v>226</v>
      </c>
      <c r="BP5" s="239" t="s">
        <v>227</v>
      </c>
      <c r="BQ5" s="241" t="s">
        <v>228</v>
      </c>
      <c r="BR5" s="238" t="s">
        <v>226</v>
      </c>
      <c r="BS5" s="239" t="s">
        <v>227</v>
      </c>
      <c r="BT5" s="241" t="s">
        <v>228</v>
      </c>
      <c r="BU5" s="238" t="s">
        <v>226</v>
      </c>
      <c r="BV5" s="239" t="s">
        <v>227</v>
      </c>
      <c r="BW5" s="241" t="s">
        <v>228</v>
      </c>
      <c r="BX5" s="238" t="s">
        <v>226</v>
      </c>
      <c r="BY5" s="239" t="s">
        <v>227</v>
      </c>
      <c r="BZ5" s="241" t="s">
        <v>228</v>
      </c>
      <c r="CA5" s="238" t="s">
        <v>226</v>
      </c>
      <c r="CB5" s="239" t="s">
        <v>227</v>
      </c>
      <c r="CC5" s="241" t="s">
        <v>228</v>
      </c>
      <c r="CD5" s="238" t="s">
        <v>226</v>
      </c>
      <c r="CE5" s="239" t="s">
        <v>227</v>
      </c>
      <c r="CF5" s="241" t="s">
        <v>228</v>
      </c>
      <c r="CG5" s="238" t="s">
        <v>226</v>
      </c>
      <c r="CH5" s="239" t="s">
        <v>227</v>
      </c>
      <c r="CI5" s="241" t="s">
        <v>228</v>
      </c>
      <c r="CJ5" s="238" t="s">
        <v>226</v>
      </c>
      <c r="CK5" s="239" t="s">
        <v>227</v>
      </c>
      <c r="CL5" s="241" t="s">
        <v>228</v>
      </c>
      <c r="CM5" s="238" t="s">
        <v>226</v>
      </c>
      <c r="CN5" s="239" t="s">
        <v>227</v>
      </c>
      <c r="CO5" s="241" t="s">
        <v>228</v>
      </c>
      <c r="CP5" s="238" t="s">
        <v>226</v>
      </c>
      <c r="CQ5" s="239" t="s">
        <v>227</v>
      </c>
      <c r="CR5" s="241" t="s">
        <v>228</v>
      </c>
      <c r="CS5" s="238" t="s">
        <v>226</v>
      </c>
      <c r="CT5" s="239" t="s">
        <v>227</v>
      </c>
      <c r="CU5" s="241" t="s">
        <v>228</v>
      </c>
      <c r="CW5" s="301"/>
      <c r="CX5" s="302"/>
      <c r="CY5" s="184"/>
      <c r="CZ5" s="279"/>
      <c r="DA5" s="294" t="s">
        <v>234</v>
      </c>
      <c r="DB5" s="296"/>
      <c r="DC5" s="294" t="s">
        <v>235</v>
      </c>
      <c r="DD5" s="296"/>
      <c r="DE5" s="244" t="s">
        <v>237</v>
      </c>
      <c r="DF5" s="184"/>
      <c r="DG5" s="283"/>
      <c r="DH5" s="294" t="s">
        <v>234</v>
      </c>
      <c r="DI5" s="296"/>
      <c r="DJ5" s="294" t="s">
        <v>235</v>
      </c>
      <c r="DK5" s="296"/>
      <c r="DL5" s="244" t="s">
        <v>238</v>
      </c>
      <c r="DM5" s="294" t="s">
        <v>234</v>
      </c>
      <c r="DN5" s="296"/>
      <c r="DO5" s="294" t="s">
        <v>235</v>
      </c>
      <c r="DP5" s="296"/>
      <c r="DQ5" s="244" t="s">
        <v>239</v>
      </c>
      <c r="DR5" s="13"/>
      <c r="DS5" s="294" t="s">
        <v>234</v>
      </c>
      <c r="DT5" s="296"/>
      <c r="DU5" s="294" t="s">
        <v>235</v>
      </c>
      <c r="DV5" s="296"/>
      <c r="DW5" s="243" t="s">
        <v>236</v>
      </c>
      <c r="DX5" s="294" t="s">
        <v>234</v>
      </c>
      <c r="DY5" s="296"/>
      <c r="DZ5" s="294" t="s">
        <v>235</v>
      </c>
      <c r="EA5" s="296"/>
      <c r="EB5" s="243" t="s">
        <v>236</v>
      </c>
      <c r="EC5" s="279" t="s">
        <v>234</v>
      </c>
      <c r="ED5" s="279"/>
      <c r="EE5" s="279" t="s">
        <v>235</v>
      </c>
      <c r="EF5" s="279"/>
      <c r="EG5" s="244" t="s">
        <v>236</v>
      </c>
      <c r="EH5" s="307"/>
    </row>
    <row r="6" spans="2:138" s="15" customFormat="1" ht="13.5" customHeight="1">
      <c r="B6" s="65">
        <v>1</v>
      </c>
      <c r="C6" s="14" t="s">
        <v>57</v>
      </c>
      <c r="D6" s="61">
        <v>765</v>
      </c>
      <c r="E6" s="47">
        <v>8</v>
      </c>
      <c r="F6" s="17">
        <f>IFERROR(E6/D6,"-")</f>
        <v>1.045751633986928E-2</v>
      </c>
      <c r="G6" s="61">
        <v>9</v>
      </c>
      <c r="H6" s="47">
        <v>0</v>
      </c>
      <c r="I6" s="17">
        <f>IFERROR(H6/G6,"-")</f>
        <v>0</v>
      </c>
      <c r="J6" s="61">
        <v>28</v>
      </c>
      <c r="K6" s="47">
        <v>0</v>
      </c>
      <c r="L6" s="17">
        <f>IFERROR(K6/J6,"-")</f>
        <v>0</v>
      </c>
      <c r="M6" s="61">
        <f>SUM(D6,G6,J6)</f>
        <v>802</v>
      </c>
      <c r="N6" s="47">
        <f>SUM(E6,H6,K6)</f>
        <v>8</v>
      </c>
      <c r="O6" s="17">
        <f>IFERROR(N6/M6,"-")</f>
        <v>9.9750623441396506E-3</v>
      </c>
      <c r="P6" s="61">
        <v>2503</v>
      </c>
      <c r="Q6" s="47">
        <v>10</v>
      </c>
      <c r="R6" s="17">
        <f>IFERROR(Q6/P6,"-")</f>
        <v>3.9952057530962841E-3</v>
      </c>
      <c r="S6" s="61">
        <v>42</v>
      </c>
      <c r="T6" s="38">
        <v>1</v>
      </c>
      <c r="U6" s="17">
        <f>IFERROR(T6/S6,"-")</f>
        <v>2.3809523809523808E-2</v>
      </c>
      <c r="V6" s="61">
        <v>133</v>
      </c>
      <c r="W6" s="47">
        <v>0</v>
      </c>
      <c r="X6" s="17">
        <f>IFERROR(W6/V6,"-")</f>
        <v>0</v>
      </c>
      <c r="Y6" s="61">
        <f>SUM(P6,S6,V6)</f>
        <v>2678</v>
      </c>
      <c r="Z6" s="38">
        <f>SUM(Q6,T6,W6)</f>
        <v>11</v>
      </c>
      <c r="AA6" s="17">
        <f>IFERROR(Z6/Y6,"-")</f>
        <v>4.107542942494399E-3</v>
      </c>
      <c r="AB6" s="61">
        <v>103362</v>
      </c>
      <c r="AC6" s="47">
        <v>494</v>
      </c>
      <c r="AD6" s="17">
        <f>IFERROR(AC6/AB6,"-")</f>
        <v>4.7793192856175381E-3</v>
      </c>
      <c r="AE6" s="61">
        <v>9635</v>
      </c>
      <c r="AF6" s="47">
        <v>169</v>
      </c>
      <c r="AG6" s="17">
        <f>IFERROR(AF6/AE6,"-")</f>
        <v>1.7540217955371043E-2</v>
      </c>
      <c r="AH6" s="61">
        <v>1657</v>
      </c>
      <c r="AI6" s="47">
        <v>0</v>
      </c>
      <c r="AJ6" s="17">
        <f>IFERROR(AI6/AH6,"-")</f>
        <v>0</v>
      </c>
      <c r="AK6" s="61">
        <f>SUM(AB6,AE6,AH6)</f>
        <v>114654</v>
      </c>
      <c r="AL6" s="38">
        <f>SUM(AC6,AF6,AI6)</f>
        <v>663</v>
      </c>
      <c r="AM6" s="17">
        <f>IFERROR(AL6/AK6,"-")</f>
        <v>5.7826155214820239E-3</v>
      </c>
      <c r="AN6" s="61">
        <v>92328</v>
      </c>
      <c r="AO6" s="47">
        <v>274</v>
      </c>
      <c r="AP6" s="17">
        <f>IFERROR(AO6/AN6,"-")</f>
        <v>2.9676804436357335E-3</v>
      </c>
      <c r="AQ6" s="61">
        <v>6186</v>
      </c>
      <c r="AR6" s="38">
        <v>104</v>
      </c>
      <c r="AS6" s="17">
        <f>IFERROR(AR6/AQ6,"-")</f>
        <v>1.6812156482379565E-2</v>
      </c>
      <c r="AT6" s="61">
        <v>3287</v>
      </c>
      <c r="AU6" s="47">
        <v>2</v>
      </c>
      <c r="AV6" s="17">
        <f>IFERROR(AU6/AT6,"-")</f>
        <v>6.0845756008518403E-4</v>
      </c>
      <c r="AW6" s="61">
        <f>SUM(AN6,AQ6,AT6)</f>
        <v>101801</v>
      </c>
      <c r="AX6" s="38">
        <f>SUM(AO6,AR6,AU6)</f>
        <v>380</v>
      </c>
      <c r="AY6" s="17">
        <f>IFERROR(AX6/AW6,"-")</f>
        <v>3.7327727625465369E-3</v>
      </c>
      <c r="AZ6" s="61">
        <v>62466</v>
      </c>
      <c r="BA6" s="47">
        <v>84</v>
      </c>
      <c r="BB6" s="17">
        <f>IFERROR(BA6/AZ6,"-")</f>
        <v>1.3447315339544712E-3</v>
      </c>
      <c r="BC6" s="61">
        <v>3281</v>
      </c>
      <c r="BD6" s="38">
        <v>27</v>
      </c>
      <c r="BE6" s="17">
        <f>IFERROR(BD6/BC6,"-")</f>
        <v>8.2291984151173416E-3</v>
      </c>
      <c r="BF6" s="61">
        <v>3672</v>
      </c>
      <c r="BG6" s="47">
        <v>0</v>
      </c>
      <c r="BH6" s="17">
        <f>IFERROR(BG6/BF6,"-")</f>
        <v>0</v>
      </c>
      <c r="BI6" s="61">
        <f>SUM(AZ6,BC6,BF6)</f>
        <v>69419</v>
      </c>
      <c r="BJ6" s="38">
        <f>SUM(BA6,BD6,BG6)</f>
        <v>111</v>
      </c>
      <c r="BK6" s="17">
        <f>IFERROR(BJ6/BI6,"-")</f>
        <v>1.5989858684221899E-3</v>
      </c>
      <c r="BL6" s="61">
        <v>27066</v>
      </c>
      <c r="BM6" s="47">
        <v>10</v>
      </c>
      <c r="BN6" s="17">
        <f>IFERROR(BM6/BL6,"-")</f>
        <v>3.6946722825685364E-4</v>
      </c>
      <c r="BO6" s="61">
        <v>1445</v>
      </c>
      <c r="BP6" s="38">
        <v>6</v>
      </c>
      <c r="BQ6" s="17">
        <f>IFERROR(BP6/BO6,"-")</f>
        <v>4.1522491349480972E-3</v>
      </c>
      <c r="BR6" s="61">
        <v>3315</v>
      </c>
      <c r="BS6" s="47">
        <v>0</v>
      </c>
      <c r="BT6" s="17">
        <f>IFERROR(BS6/BR6,"-")</f>
        <v>0</v>
      </c>
      <c r="BU6" s="61">
        <f>SUM(BL6,BO6,BR6)</f>
        <v>31826</v>
      </c>
      <c r="BV6" s="38">
        <f>SUM(BM6,BP6,BS6)</f>
        <v>16</v>
      </c>
      <c r="BW6" s="17">
        <f>IFERROR(BV6/BU6,"-")</f>
        <v>5.0273361402626787E-4</v>
      </c>
      <c r="BX6" s="61">
        <v>8080</v>
      </c>
      <c r="BY6" s="47">
        <v>1</v>
      </c>
      <c r="BZ6" s="17">
        <f>IFERROR(BY6/BX6,"-")</f>
        <v>1.2376237623762376E-4</v>
      </c>
      <c r="CA6" s="61">
        <v>386</v>
      </c>
      <c r="CB6" s="38">
        <v>2</v>
      </c>
      <c r="CC6" s="17">
        <f>IFERROR(CB6/CA6,"-")</f>
        <v>5.1813471502590676E-3</v>
      </c>
      <c r="CD6" s="61">
        <v>2551</v>
      </c>
      <c r="CE6" s="47">
        <v>0</v>
      </c>
      <c r="CF6" s="17">
        <f>IFERROR(CE6/CD6,"-")</f>
        <v>0</v>
      </c>
      <c r="CG6" s="61">
        <f>SUM(BX6,CA6,CD6)</f>
        <v>11017</v>
      </c>
      <c r="CH6" s="38">
        <f>SUM(BY6,CB6,CE6)</f>
        <v>3</v>
      </c>
      <c r="CI6" s="17">
        <f>IFERROR(CH6/CG6,"-")</f>
        <v>2.723064355087592E-4</v>
      </c>
      <c r="CJ6" s="61">
        <f>SUM(D6,P6,AB6,AN6,AZ6,BL6,BX6)</f>
        <v>296570</v>
      </c>
      <c r="CK6" s="47">
        <f>SUM(E6,Q6,AC6,AO6,BA6,BM6,BY6)</f>
        <v>881</v>
      </c>
      <c r="CL6" s="17">
        <f>IFERROR(CK6/CJ6,"-")</f>
        <v>2.9706308797248543E-3</v>
      </c>
      <c r="CM6" s="61">
        <f>SUM(G6,S6,AE6,AQ6,BC6,BO6,CA6)</f>
        <v>20984</v>
      </c>
      <c r="CN6" s="38">
        <f>SUM(H6,T6,AF6,AR6,BD6,BP6,CB6)</f>
        <v>309</v>
      </c>
      <c r="CO6" s="17">
        <f>IFERROR(CN6/CM6,"-")</f>
        <v>1.4725505146778497E-2</v>
      </c>
      <c r="CP6" s="61">
        <f>SUM(J6,V6,AH6,AT6,BF6,BR6,CD6)</f>
        <v>14643</v>
      </c>
      <c r="CQ6" s="47">
        <f>SUM(K6,W6,AI6,AU6,BG6,BS6,CE6)</f>
        <v>2</v>
      </c>
      <c r="CR6" s="17">
        <f>IFERROR(CQ6/CP6,"-")</f>
        <v>1.3658403332650413E-4</v>
      </c>
      <c r="CS6" s="38">
        <f>SUM(M6,Y6,AK6,AW6,BI6,BU6,CG6)</f>
        <v>332197</v>
      </c>
      <c r="CT6" s="38">
        <f>SUM(N6,Z6,AL6,AX6,BJ6,BV6,CH6)</f>
        <v>1192</v>
      </c>
      <c r="CU6" s="17">
        <f>IFERROR(CT6/CS6,"-")</f>
        <v>3.588232283855664E-3</v>
      </c>
      <c r="CW6" s="182" t="s">
        <v>57</v>
      </c>
      <c r="CX6" s="181">
        <f>VLOOKUP(CW6,$C$6:$CU$79,97,FALSE)</f>
        <v>3.588232283855664E-3</v>
      </c>
      <c r="CY6" s="178"/>
      <c r="CZ6" s="64" t="str">
        <f>INDEX($CW$6:$CW$48,MATCH(DA6,CX$6:CX$48,0))</f>
        <v>箕面市</v>
      </c>
      <c r="DA6" s="46">
        <f>LARGE(CX$6:CX$48,ROW(A1))</f>
        <v>2.4511109926999522E-2</v>
      </c>
      <c r="DB6" s="46">
        <f>ROUND(DA6,3)</f>
        <v>2.5000000000000001E-2</v>
      </c>
      <c r="DC6" s="46">
        <f>VLOOKUP(CZ6,$CX$87:$DJ$160,13,FALSE)</f>
        <v>2.370140657880164E-2</v>
      </c>
      <c r="DD6" s="46">
        <f>ROUND(DC6,3)</f>
        <v>2.4E-2</v>
      </c>
      <c r="DE6" s="245">
        <f>(DB6-DD6)*100</f>
        <v>0.10000000000000009</v>
      </c>
      <c r="DF6" s="178"/>
      <c r="DG6" s="14" t="s">
        <v>208</v>
      </c>
      <c r="DH6" s="46">
        <f>VLOOKUP(DG6,$C$6:$CU$79,88,FALSE)</f>
        <v>2.9706308797248543E-3</v>
      </c>
      <c r="DI6" s="46">
        <f>ROUND(DH6,3)</f>
        <v>3.0000000000000001E-3</v>
      </c>
      <c r="DJ6" s="46">
        <f>VLOOKUP(DG6,$CX$87:$DJ$160,4,FALSE)</f>
        <v>2.5638683971087139E-3</v>
      </c>
      <c r="DK6" s="46">
        <f>ROUND(DJ6,3)</f>
        <v>3.0000000000000001E-3</v>
      </c>
      <c r="DL6" s="245">
        <f>(DI6-DK6)*100</f>
        <v>0</v>
      </c>
      <c r="DM6" s="46">
        <f t="shared" ref="DM6:DM48" si="0">VLOOKUP(DG6,$C$6:$CU$79,91,FALSE)</f>
        <v>1.4725505146778497E-2</v>
      </c>
      <c r="DN6" s="46">
        <f>ROUND(DM6,3)</f>
        <v>1.4999999999999999E-2</v>
      </c>
      <c r="DO6" s="46">
        <f>VLOOKUP(DG6,$CX$87:$DJ$160,7,FALSE)</f>
        <v>1.0273318042813456E-2</v>
      </c>
      <c r="DP6" s="46">
        <f>ROUND(DO6,3)</f>
        <v>0.01</v>
      </c>
      <c r="DQ6" s="245">
        <f>(DN6-DP6)*100</f>
        <v>0.49999999999999994</v>
      </c>
      <c r="DS6" s="46">
        <f>$CU$80</f>
        <v>6.0169242942253792E-3</v>
      </c>
      <c r="DT6" s="46">
        <f>ROUND(DS6,3)</f>
        <v>6.0000000000000001E-3</v>
      </c>
      <c r="DU6" s="46">
        <f>$DJ$161</f>
        <v>5.8148754639731279E-3</v>
      </c>
      <c r="DV6" s="46">
        <f>ROUND(DU6,3)</f>
        <v>6.0000000000000001E-3</v>
      </c>
      <c r="DW6" s="245">
        <f>(DT6-DV6)*100</f>
        <v>0</v>
      </c>
      <c r="DX6" s="46">
        <f>$CL$80</f>
        <v>4.9422971943662384E-3</v>
      </c>
      <c r="DY6" s="46">
        <f>ROUND(DX6,3)</f>
        <v>5.0000000000000001E-3</v>
      </c>
      <c r="DZ6" s="46">
        <f>$DA$161</f>
        <v>4.7230064481486537E-3</v>
      </c>
      <c r="EA6" s="46">
        <f>ROUND(DZ6,3)</f>
        <v>5.0000000000000001E-3</v>
      </c>
      <c r="EB6" s="245">
        <f>(DY6-EA6)*100</f>
        <v>0</v>
      </c>
      <c r="EC6" s="46">
        <f>$CO$80</f>
        <v>2.2413610532632099E-2</v>
      </c>
      <c r="ED6" s="46">
        <f>ROUND(EC6,3)</f>
        <v>2.1999999999999999E-2</v>
      </c>
      <c r="EE6" s="46">
        <f>$DD$161</f>
        <v>2.1293460637722934E-2</v>
      </c>
      <c r="EF6" s="46">
        <f>ROUND(EE6,3)</f>
        <v>2.1000000000000001E-2</v>
      </c>
      <c r="EG6" s="245">
        <f>(ED6-EF6)*100</f>
        <v>9.9999999999999742E-2</v>
      </c>
      <c r="EH6" s="39">
        <v>0</v>
      </c>
    </row>
    <row r="7" spans="2:138" s="15" customFormat="1" ht="13.5" customHeight="1">
      <c r="B7" s="65">
        <v>2</v>
      </c>
      <c r="C7" s="14" t="s">
        <v>114</v>
      </c>
      <c r="D7" s="61">
        <v>23</v>
      </c>
      <c r="E7" s="47">
        <v>0</v>
      </c>
      <c r="F7" s="17">
        <f t="shared" ref="F7:F19" si="1">IFERROR(E7/D7,"-")</f>
        <v>0</v>
      </c>
      <c r="G7" s="61">
        <v>0</v>
      </c>
      <c r="H7" s="47">
        <v>0</v>
      </c>
      <c r="I7" s="17" t="str">
        <f t="shared" ref="I7:I19" si="2">IFERROR(H7/G7,"-")</f>
        <v>-</v>
      </c>
      <c r="J7" s="61">
        <v>1</v>
      </c>
      <c r="K7" s="47">
        <v>0</v>
      </c>
      <c r="L7" s="17">
        <f t="shared" ref="L7:L70" si="3">IFERROR(K7/J7,"-")</f>
        <v>0</v>
      </c>
      <c r="M7" s="61">
        <f t="shared" ref="M7:M70" si="4">SUM(D7,G7,J7)</f>
        <v>24</v>
      </c>
      <c r="N7" s="47">
        <f t="shared" ref="N7:N70" si="5">SUM(E7,H7,K7)</f>
        <v>0</v>
      </c>
      <c r="O7" s="17">
        <f t="shared" ref="O7:O19" si="6">IFERROR(N7/M7,"-")</f>
        <v>0</v>
      </c>
      <c r="P7" s="61">
        <v>87</v>
      </c>
      <c r="Q7" s="47">
        <v>0</v>
      </c>
      <c r="R7" s="17">
        <f t="shared" ref="R7:R19" si="7">IFERROR(Q7/P7,"-")</f>
        <v>0</v>
      </c>
      <c r="S7" s="61">
        <v>2</v>
      </c>
      <c r="T7" s="38">
        <v>0</v>
      </c>
      <c r="U7" s="17">
        <f t="shared" ref="U7:U19" si="8">IFERROR(T7/S7,"-")</f>
        <v>0</v>
      </c>
      <c r="V7" s="61">
        <v>7</v>
      </c>
      <c r="W7" s="47">
        <v>0</v>
      </c>
      <c r="X7" s="17">
        <f t="shared" ref="X7:X70" si="9">IFERROR(W7/V7,"-")</f>
        <v>0</v>
      </c>
      <c r="Y7" s="61">
        <f t="shared" ref="Y7:Y70" si="10">SUM(P7,S7,V7)</f>
        <v>96</v>
      </c>
      <c r="Z7" s="38">
        <f t="shared" ref="Z7:Z70" si="11">SUM(Q7,T7,W7)</f>
        <v>0</v>
      </c>
      <c r="AA7" s="17">
        <f t="shared" ref="AA7:AA19" si="12">IFERROR(Z7/Y7,"-")</f>
        <v>0</v>
      </c>
      <c r="AB7" s="61">
        <v>3834</v>
      </c>
      <c r="AC7" s="47">
        <v>32</v>
      </c>
      <c r="AD7" s="17">
        <f t="shared" ref="AD7:AD19" si="13">IFERROR(AC7/AB7,"-")</f>
        <v>8.3463745435576418E-3</v>
      </c>
      <c r="AE7" s="61">
        <v>369</v>
      </c>
      <c r="AF7" s="47">
        <v>3</v>
      </c>
      <c r="AG7" s="17">
        <f t="shared" ref="AG7:AG19" si="14">IFERROR(AF7/AE7,"-")</f>
        <v>8.130081300813009E-3</v>
      </c>
      <c r="AH7" s="61">
        <v>54</v>
      </c>
      <c r="AI7" s="47">
        <v>0</v>
      </c>
      <c r="AJ7" s="17">
        <f t="shared" ref="AJ7:AJ70" si="15">IFERROR(AI7/AH7,"-")</f>
        <v>0</v>
      </c>
      <c r="AK7" s="61">
        <f t="shared" ref="AK7:AK70" si="16">SUM(AB7,AE7,AH7)</f>
        <v>4257</v>
      </c>
      <c r="AL7" s="38">
        <f>SUM(AC7,AF7,AI7)</f>
        <v>35</v>
      </c>
      <c r="AM7" s="17">
        <f t="shared" ref="AM7:AM19" si="17">IFERROR(AL7/AK7,"-")</f>
        <v>8.2217524077989202E-3</v>
      </c>
      <c r="AN7" s="61">
        <v>3200</v>
      </c>
      <c r="AO7" s="47">
        <v>10</v>
      </c>
      <c r="AP7" s="17">
        <f t="shared" ref="AP7:AP19" si="18">IFERROR(AO7/AN7,"-")</f>
        <v>3.1250000000000002E-3</v>
      </c>
      <c r="AQ7" s="61">
        <v>246</v>
      </c>
      <c r="AR7" s="38">
        <v>6</v>
      </c>
      <c r="AS7" s="17">
        <f t="shared" ref="AS7:AS19" si="19">IFERROR(AR7/AQ7,"-")</f>
        <v>2.4390243902439025E-2</v>
      </c>
      <c r="AT7" s="61">
        <v>102</v>
      </c>
      <c r="AU7" s="47">
        <v>0</v>
      </c>
      <c r="AV7" s="17">
        <f t="shared" ref="AV7:AV70" si="20">IFERROR(AU7/AT7,"-")</f>
        <v>0</v>
      </c>
      <c r="AW7" s="61">
        <f>SUM(AN7,AQ7,AT7)</f>
        <v>3548</v>
      </c>
      <c r="AX7" s="38">
        <f t="shared" ref="AX7:AX70" si="21">SUM(AO7,AR7,AU7)</f>
        <v>16</v>
      </c>
      <c r="AY7" s="17">
        <f t="shared" ref="AY7:AY19" si="22">IFERROR(AX7/AW7,"-")</f>
        <v>4.5095828635851182E-3</v>
      </c>
      <c r="AZ7" s="61">
        <v>2261</v>
      </c>
      <c r="BA7" s="47">
        <v>3</v>
      </c>
      <c r="BB7" s="17">
        <f t="shared" ref="BB7:BB19" si="23">IFERROR(BA7/AZ7,"-")</f>
        <v>1.3268465280849183E-3</v>
      </c>
      <c r="BC7" s="61">
        <v>125</v>
      </c>
      <c r="BD7" s="38">
        <v>2</v>
      </c>
      <c r="BE7" s="17">
        <f t="shared" ref="BE7:BE19" si="24">IFERROR(BD7/BC7,"-")</f>
        <v>1.6E-2</v>
      </c>
      <c r="BF7" s="61">
        <v>120</v>
      </c>
      <c r="BG7" s="47">
        <v>0</v>
      </c>
      <c r="BH7" s="17">
        <f t="shared" ref="BH7:BH70" si="25">IFERROR(BG7/BF7,"-")</f>
        <v>0</v>
      </c>
      <c r="BI7" s="61">
        <f t="shared" ref="BI7:BI70" si="26">SUM(AZ7,BC7,BF7)</f>
        <v>2506</v>
      </c>
      <c r="BJ7" s="38">
        <f t="shared" ref="BJ7:BJ70" si="27">SUM(BA7,BD7,BG7)</f>
        <v>5</v>
      </c>
      <c r="BK7" s="17">
        <f t="shared" ref="BK7:BK19" si="28">IFERROR(BJ7/BI7,"-")</f>
        <v>1.9952114924181963E-3</v>
      </c>
      <c r="BL7" s="61">
        <v>1062</v>
      </c>
      <c r="BM7" s="47">
        <v>0</v>
      </c>
      <c r="BN7" s="17">
        <f t="shared" ref="BN7:BN19" si="29">IFERROR(BM7/BL7,"-")</f>
        <v>0</v>
      </c>
      <c r="BO7" s="61">
        <v>67</v>
      </c>
      <c r="BP7" s="38">
        <v>0</v>
      </c>
      <c r="BQ7" s="17">
        <f t="shared" ref="BQ7:BQ19" si="30">IFERROR(BP7/BO7,"-")</f>
        <v>0</v>
      </c>
      <c r="BR7" s="61">
        <v>103</v>
      </c>
      <c r="BS7" s="47">
        <v>0</v>
      </c>
      <c r="BT7" s="17">
        <f t="shared" ref="BT7:BT70" si="31">IFERROR(BS7/BR7,"-")</f>
        <v>0</v>
      </c>
      <c r="BU7" s="61">
        <f t="shared" ref="BU7:BU70" si="32">SUM(BL7,BO7,BR7)</f>
        <v>1232</v>
      </c>
      <c r="BV7" s="38">
        <f t="shared" ref="BV7:BV70" si="33">SUM(BM7,BP7,BS7)</f>
        <v>0</v>
      </c>
      <c r="BW7" s="17">
        <f t="shared" ref="BW7:BW19" si="34">IFERROR(BV7/BU7,"-")</f>
        <v>0</v>
      </c>
      <c r="BX7" s="61">
        <v>301</v>
      </c>
      <c r="BY7" s="47">
        <v>0</v>
      </c>
      <c r="BZ7" s="17">
        <f t="shared" ref="BZ7:BZ19" si="35">IFERROR(BY7/BX7,"-")</f>
        <v>0</v>
      </c>
      <c r="CA7" s="61">
        <v>13</v>
      </c>
      <c r="CB7" s="38">
        <v>0</v>
      </c>
      <c r="CC7" s="17">
        <f t="shared" ref="CC7:CC19" si="36">IFERROR(CB7/CA7,"-")</f>
        <v>0</v>
      </c>
      <c r="CD7" s="61">
        <v>76</v>
      </c>
      <c r="CE7" s="47">
        <v>0</v>
      </c>
      <c r="CF7" s="17">
        <f t="shared" ref="CF7:CF70" si="37">IFERROR(CE7/CD7,"-")</f>
        <v>0</v>
      </c>
      <c r="CG7" s="61">
        <f t="shared" ref="CG7:CG70" si="38">SUM(BX7,CA7,CD7)</f>
        <v>390</v>
      </c>
      <c r="CH7" s="38">
        <f t="shared" ref="CH7:CH70" si="39">SUM(BY7,CB7,CE7)</f>
        <v>0</v>
      </c>
      <c r="CI7" s="17">
        <f t="shared" ref="CI7:CI19" si="40">IFERROR(CH7/CG7,"-")</f>
        <v>0</v>
      </c>
      <c r="CJ7" s="61">
        <f t="shared" ref="CJ7:CJ19" si="41">SUM(D7,P7,AB7,AN7,AZ7,BL7,BX7)</f>
        <v>10768</v>
      </c>
      <c r="CK7" s="47">
        <f t="shared" ref="CK7:CK19" si="42">SUM(E7,Q7,AC7,AO7,BA7,BM7,BY7)</f>
        <v>45</v>
      </c>
      <c r="CL7" s="17">
        <f t="shared" ref="CL7:CL19" si="43">IFERROR(CK7/CJ7,"-")</f>
        <v>4.1790490341753342E-3</v>
      </c>
      <c r="CM7" s="61">
        <f t="shared" ref="CM7:CM19" si="44">SUM(G7,S7,AE7,AQ7,BC7,BO7,CA7)</f>
        <v>822</v>
      </c>
      <c r="CN7" s="38">
        <f t="shared" ref="CN7:CN19" si="45">SUM(H7,T7,AF7,AR7,BD7,BP7,CB7)</f>
        <v>11</v>
      </c>
      <c r="CO7" s="17">
        <f t="shared" ref="CO7:CO19" si="46">IFERROR(CN7/CM7,"-")</f>
        <v>1.3381995133819951E-2</v>
      </c>
      <c r="CP7" s="61">
        <f t="shared" ref="CP7:CP70" si="47">SUM(J7,V7,AH7,AT7,BF7,BR7,CD7)</f>
        <v>463</v>
      </c>
      <c r="CQ7" s="47">
        <f t="shared" ref="CQ7:CQ70" si="48">SUM(K7,W7,AI7,AU7,BG7,BS7,CE7)</f>
        <v>0</v>
      </c>
      <c r="CR7" s="17">
        <f t="shared" ref="CR7:CR70" si="49">IFERROR(CQ7/CP7,"-")</f>
        <v>0</v>
      </c>
      <c r="CS7" s="61">
        <f>SUM(M7,Y7,AK7,AW7,BI7,BU7,CG7)</f>
        <v>12053</v>
      </c>
      <c r="CT7" s="38">
        <f t="shared" ref="CT7:CT19" si="50">SUM(N7,Z7,AL7,AX7,BJ7,BV7,CH7)</f>
        <v>56</v>
      </c>
      <c r="CU7" s="17">
        <f>IFERROR(CT7/CS7,"-")</f>
        <v>4.6461461876711194E-3</v>
      </c>
      <c r="CW7" s="182" t="s">
        <v>35</v>
      </c>
      <c r="CX7" s="181">
        <f>VLOOKUP(CW7,$C$6:$CU$79,97,FALSE)</f>
        <v>1.1040174658044029E-2</v>
      </c>
      <c r="CY7" s="178"/>
      <c r="CZ7" s="64" t="str">
        <f t="shared" ref="CZ7:CZ47" si="51">INDEX($CW$6:$CW$48,MATCH(DA7,CX$6:CX$48,0))</f>
        <v>泉南市</v>
      </c>
      <c r="DA7" s="46">
        <f>LARGE(CX$6:CX$48,ROW(A2))</f>
        <v>2.3312073894875742E-2</v>
      </c>
      <c r="DB7" s="46">
        <f>ROUND(DA7,3)</f>
        <v>2.3E-2</v>
      </c>
      <c r="DC7" s="46">
        <f t="shared" ref="DC7:DC48" si="52">VLOOKUP(CZ7,$CX$87:$DJ$160,13,FALSE)</f>
        <v>2.0996481670638972E-2</v>
      </c>
      <c r="DD7" s="46">
        <f t="shared" ref="DD7:DD48" si="53">ROUND(DC7,3)</f>
        <v>2.1000000000000001E-2</v>
      </c>
      <c r="DE7" s="245">
        <f t="shared" ref="DE7:DE48" si="54">(DB7-DD7)*100</f>
        <v>0.19999999999999984</v>
      </c>
      <c r="DF7" s="178"/>
      <c r="DG7" s="14" t="s">
        <v>35</v>
      </c>
      <c r="DH7" s="46">
        <f t="shared" ref="DH7:DH48" si="55">VLOOKUP(DG7,$C$6:$CU$79,88,FALSE)</f>
        <v>9.4715029707327803E-3</v>
      </c>
      <c r="DI7" s="46">
        <f t="shared" ref="DI7:DI48" si="56">ROUND(DH7,3)</f>
        <v>8.9999999999999993E-3</v>
      </c>
      <c r="DJ7" s="46">
        <f t="shared" ref="DJ7:DJ48" si="57">VLOOKUP(DG7,$CX$87:$DJ$160,4,FALSE)</f>
        <v>8.5430141698134374E-3</v>
      </c>
      <c r="DK7" s="46">
        <f t="shared" ref="DK7:DK48" si="58">ROUND(DJ7,3)</f>
        <v>8.9999999999999993E-3</v>
      </c>
      <c r="DL7" s="245">
        <f>(DI7-DK7)*100</f>
        <v>0</v>
      </c>
      <c r="DM7" s="46">
        <f t="shared" si="0"/>
        <v>3.821574642126789E-2</v>
      </c>
      <c r="DN7" s="46">
        <f t="shared" ref="DN7:DN48" si="59">ROUND(DM7,3)</f>
        <v>3.7999999999999999E-2</v>
      </c>
      <c r="DO7" s="46">
        <f t="shared" ref="DO7:DO48" si="60">VLOOKUP(DG7,$CX$87:$DJ$160,7,FALSE)</f>
        <v>3.4756178141932076E-2</v>
      </c>
      <c r="DP7" s="46">
        <f t="shared" ref="DP7:DP48" si="61">ROUND(DO7,3)</f>
        <v>3.5000000000000003E-2</v>
      </c>
      <c r="DQ7" s="245">
        <f t="shared" ref="DQ7:DQ48" si="62">(DN7-DP7)*100</f>
        <v>0.2999999999999996</v>
      </c>
      <c r="DS7" s="46">
        <f t="shared" ref="DS7:DS19" si="63">$CU$80</f>
        <v>6.0169242942253792E-3</v>
      </c>
      <c r="DT7" s="46">
        <f t="shared" ref="DT7:DT48" si="64">ROUND(DS7,3)</f>
        <v>6.0000000000000001E-3</v>
      </c>
      <c r="DU7" s="46">
        <f t="shared" ref="DU7:DU48" si="65">$DJ$161</f>
        <v>5.8148754639731279E-3</v>
      </c>
      <c r="DV7" s="46">
        <f t="shared" ref="DV7:DV48" si="66">ROUND(DU7,3)</f>
        <v>6.0000000000000001E-3</v>
      </c>
      <c r="DW7" s="245">
        <f t="shared" ref="DW7:DW48" si="67">(DT7-DV7)*100</f>
        <v>0</v>
      </c>
      <c r="DX7" s="46">
        <f t="shared" ref="DX7:DX19" si="68">$CL$80</f>
        <v>4.9422971943662384E-3</v>
      </c>
      <c r="DY7" s="46">
        <f t="shared" ref="DY7:DY48" si="69">ROUND(DX7,3)</f>
        <v>5.0000000000000001E-3</v>
      </c>
      <c r="DZ7" s="46">
        <f t="shared" ref="DZ7:DZ48" si="70">$DA$161</f>
        <v>4.7230064481486537E-3</v>
      </c>
      <c r="EA7" s="46">
        <f t="shared" ref="EA7:EA48" si="71">ROUND(DZ7,3)</f>
        <v>5.0000000000000001E-3</v>
      </c>
      <c r="EB7" s="245">
        <f t="shared" ref="EB7:EB48" si="72">(DY7-EA7)*100</f>
        <v>0</v>
      </c>
      <c r="EC7" s="46">
        <f t="shared" ref="EC7:EC19" si="73">$CO$80</f>
        <v>2.2413610532632099E-2</v>
      </c>
      <c r="ED7" s="46">
        <f t="shared" ref="ED7:ED48" si="74">ROUND(EC7,3)</f>
        <v>2.1999999999999999E-2</v>
      </c>
      <c r="EE7" s="46">
        <f t="shared" ref="EE7:EE48" si="75">$DD$161</f>
        <v>2.1293460637722934E-2</v>
      </c>
      <c r="EF7" s="46">
        <f t="shared" ref="EF7:EF48" si="76">ROUND(EE7,3)</f>
        <v>2.1000000000000001E-2</v>
      </c>
      <c r="EG7" s="245">
        <f t="shared" ref="EG7:EG48" si="77">(ED7-EF7)*100</f>
        <v>9.9999999999999742E-2</v>
      </c>
      <c r="EH7" s="39">
        <v>0</v>
      </c>
    </row>
    <row r="8" spans="2:138" s="15" customFormat="1" ht="13.5" customHeight="1">
      <c r="B8" s="65">
        <v>3</v>
      </c>
      <c r="C8" s="14" t="s">
        <v>115</v>
      </c>
      <c r="D8" s="61">
        <v>16</v>
      </c>
      <c r="E8" s="47">
        <v>0</v>
      </c>
      <c r="F8" s="17">
        <f t="shared" si="1"/>
        <v>0</v>
      </c>
      <c r="G8" s="61">
        <v>0</v>
      </c>
      <c r="H8" s="47">
        <v>0</v>
      </c>
      <c r="I8" s="17" t="str">
        <f t="shared" si="2"/>
        <v>-</v>
      </c>
      <c r="J8" s="61">
        <v>0</v>
      </c>
      <c r="K8" s="47">
        <v>0</v>
      </c>
      <c r="L8" s="17" t="str">
        <f t="shared" si="3"/>
        <v>-</v>
      </c>
      <c r="M8" s="61">
        <f t="shared" si="4"/>
        <v>16</v>
      </c>
      <c r="N8" s="47">
        <f t="shared" si="5"/>
        <v>0</v>
      </c>
      <c r="O8" s="17">
        <f t="shared" si="6"/>
        <v>0</v>
      </c>
      <c r="P8" s="61">
        <v>73</v>
      </c>
      <c r="Q8" s="47">
        <v>0</v>
      </c>
      <c r="R8" s="17">
        <f t="shared" si="7"/>
        <v>0</v>
      </c>
      <c r="S8" s="61">
        <v>1</v>
      </c>
      <c r="T8" s="38">
        <v>0</v>
      </c>
      <c r="U8" s="17">
        <f t="shared" si="8"/>
        <v>0</v>
      </c>
      <c r="V8" s="61">
        <v>1</v>
      </c>
      <c r="W8" s="47">
        <v>0</v>
      </c>
      <c r="X8" s="17">
        <f t="shared" si="9"/>
        <v>0</v>
      </c>
      <c r="Y8" s="61">
        <f t="shared" si="10"/>
        <v>75</v>
      </c>
      <c r="Z8" s="38">
        <f t="shared" si="11"/>
        <v>0</v>
      </c>
      <c r="AA8" s="17">
        <f t="shared" si="12"/>
        <v>0</v>
      </c>
      <c r="AB8" s="61">
        <v>2380</v>
      </c>
      <c r="AC8" s="47">
        <v>8</v>
      </c>
      <c r="AD8" s="17">
        <f t="shared" si="13"/>
        <v>3.3613445378151263E-3</v>
      </c>
      <c r="AE8" s="61">
        <v>285</v>
      </c>
      <c r="AF8" s="47">
        <v>3</v>
      </c>
      <c r="AG8" s="17">
        <f t="shared" si="14"/>
        <v>1.0526315789473684E-2</v>
      </c>
      <c r="AH8" s="61">
        <v>40</v>
      </c>
      <c r="AI8" s="47">
        <v>0</v>
      </c>
      <c r="AJ8" s="17">
        <f t="shared" si="15"/>
        <v>0</v>
      </c>
      <c r="AK8" s="61">
        <f t="shared" si="16"/>
        <v>2705</v>
      </c>
      <c r="AL8" s="38">
        <f t="shared" ref="AL8:AL70" si="78">SUM(AC8,AF8,AI8)</f>
        <v>11</v>
      </c>
      <c r="AM8" s="17">
        <f t="shared" si="17"/>
        <v>4.0665434380776338E-3</v>
      </c>
      <c r="AN8" s="61">
        <v>2000</v>
      </c>
      <c r="AO8" s="47">
        <v>5</v>
      </c>
      <c r="AP8" s="17">
        <f t="shared" si="18"/>
        <v>2.5000000000000001E-3</v>
      </c>
      <c r="AQ8" s="61">
        <v>153</v>
      </c>
      <c r="AR8" s="38">
        <v>0</v>
      </c>
      <c r="AS8" s="17">
        <f t="shared" si="19"/>
        <v>0</v>
      </c>
      <c r="AT8" s="61">
        <v>65</v>
      </c>
      <c r="AU8" s="47">
        <v>1</v>
      </c>
      <c r="AV8" s="17">
        <f t="shared" si="20"/>
        <v>1.5384615384615385E-2</v>
      </c>
      <c r="AW8" s="61">
        <f t="shared" ref="AW8:AW70" si="79">SUM(AN8,AQ8,AT8)</f>
        <v>2218</v>
      </c>
      <c r="AX8" s="38">
        <f t="shared" si="21"/>
        <v>6</v>
      </c>
      <c r="AY8" s="17">
        <f t="shared" si="22"/>
        <v>2.7051397655545538E-3</v>
      </c>
      <c r="AZ8" s="61">
        <v>1484</v>
      </c>
      <c r="BA8" s="47">
        <v>1</v>
      </c>
      <c r="BB8" s="17">
        <f t="shared" si="23"/>
        <v>6.7385444743935314E-4</v>
      </c>
      <c r="BC8" s="61">
        <v>105</v>
      </c>
      <c r="BD8" s="38">
        <v>1</v>
      </c>
      <c r="BE8" s="17">
        <f t="shared" si="24"/>
        <v>9.5238095238095247E-3</v>
      </c>
      <c r="BF8" s="61">
        <v>86</v>
      </c>
      <c r="BG8" s="47">
        <v>0</v>
      </c>
      <c r="BH8" s="17">
        <f t="shared" si="25"/>
        <v>0</v>
      </c>
      <c r="BI8" s="61">
        <f>SUM(AZ8,BC8,BF8)</f>
        <v>1675</v>
      </c>
      <c r="BJ8" s="38">
        <f t="shared" si="27"/>
        <v>2</v>
      </c>
      <c r="BK8" s="17">
        <f t="shared" si="28"/>
        <v>1.1940298507462687E-3</v>
      </c>
      <c r="BL8" s="61">
        <v>673</v>
      </c>
      <c r="BM8" s="47">
        <v>1</v>
      </c>
      <c r="BN8" s="17">
        <f t="shared" si="29"/>
        <v>1.4858841010401188E-3</v>
      </c>
      <c r="BO8" s="61">
        <v>41</v>
      </c>
      <c r="BP8" s="38">
        <v>1</v>
      </c>
      <c r="BQ8" s="17">
        <f t="shared" si="30"/>
        <v>2.4390243902439025E-2</v>
      </c>
      <c r="BR8" s="61">
        <v>76</v>
      </c>
      <c r="BS8" s="47">
        <v>0</v>
      </c>
      <c r="BT8" s="17">
        <f t="shared" si="31"/>
        <v>0</v>
      </c>
      <c r="BU8" s="61">
        <f>SUM(BL8,BO8,BR8)</f>
        <v>790</v>
      </c>
      <c r="BV8" s="38">
        <f>SUM(BM8,BP8,BS8)</f>
        <v>2</v>
      </c>
      <c r="BW8" s="17">
        <f t="shared" si="34"/>
        <v>2.5316455696202532E-3</v>
      </c>
      <c r="BX8" s="61">
        <v>203</v>
      </c>
      <c r="BY8" s="47">
        <v>0</v>
      </c>
      <c r="BZ8" s="17">
        <f t="shared" si="35"/>
        <v>0</v>
      </c>
      <c r="CA8" s="61">
        <v>14</v>
      </c>
      <c r="CB8" s="38">
        <v>1</v>
      </c>
      <c r="CC8" s="17">
        <f t="shared" si="36"/>
        <v>7.1428571428571425E-2</v>
      </c>
      <c r="CD8" s="61">
        <v>49</v>
      </c>
      <c r="CE8" s="47">
        <v>0</v>
      </c>
      <c r="CF8" s="17">
        <f t="shared" si="37"/>
        <v>0</v>
      </c>
      <c r="CG8" s="61">
        <f>SUM(BX8,CA8,CD8)</f>
        <v>266</v>
      </c>
      <c r="CH8" s="38">
        <f t="shared" si="39"/>
        <v>1</v>
      </c>
      <c r="CI8" s="17">
        <f t="shared" si="40"/>
        <v>3.7593984962406013E-3</v>
      </c>
      <c r="CJ8" s="61">
        <f t="shared" si="41"/>
        <v>6829</v>
      </c>
      <c r="CK8" s="47">
        <f t="shared" si="42"/>
        <v>15</v>
      </c>
      <c r="CL8" s="17">
        <f t="shared" si="43"/>
        <v>2.196514863083907E-3</v>
      </c>
      <c r="CM8" s="61">
        <f t="shared" si="44"/>
        <v>599</v>
      </c>
      <c r="CN8" s="38">
        <f t="shared" si="45"/>
        <v>6</v>
      </c>
      <c r="CO8" s="17">
        <f t="shared" si="46"/>
        <v>1.001669449081803E-2</v>
      </c>
      <c r="CP8" s="61">
        <f t="shared" si="47"/>
        <v>317</v>
      </c>
      <c r="CQ8" s="47">
        <f t="shared" si="48"/>
        <v>1</v>
      </c>
      <c r="CR8" s="17">
        <f t="shared" si="49"/>
        <v>3.1545741324921135E-3</v>
      </c>
      <c r="CS8" s="61">
        <f t="shared" ref="CS8:CS19" si="80">SUM(M8,Y8,AK8,AW8,BI8,BU8,CG8)</f>
        <v>7745</v>
      </c>
      <c r="CT8" s="38">
        <f>SUM(N8,Z8,AL8,AX8,BJ8,BV8,CH8)</f>
        <v>22</v>
      </c>
      <c r="CU8" s="17">
        <f t="shared" ref="CU8:CU19" si="81">IFERROR(CT8/CS8,"-")</f>
        <v>2.8405422853453842E-3</v>
      </c>
      <c r="CW8" s="182" t="s">
        <v>44</v>
      </c>
      <c r="CX8" s="181">
        <f t="shared" ref="CX8:CX48" si="82">VLOOKUP(CW8,$C$6:$CU$79,97,FALSE)</f>
        <v>6.898361639110711E-3</v>
      </c>
      <c r="CY8" s="178"/>
      <c r="CZ8" s="64" t="str">
        <f t="shared" si="51"/>
        <v>太子町</v>
      </c>
      <c r="DA8" s="46">
        <f t="shared" ref="DA8:DA48" si="83">LARGE(CX$6:CX$48,ROW(A3))</f>
        <v>1.4727540500736377E-2</v>
      </c>
      <c r="DB8" s="46">
        <f t="shared" ref="DB8:DB48" si="84">ROUND(DA8,3)</f>
        <v>1.4999999999999999E-2</v>
      </c>
      <c r="DC8" s="46">
        <f t="shared" si="52"/>
        <v>1.4227642276422764E-2</v>
      </c>
      <c r="DD8" s="46">
        <f t="shared" si="53"/>
        <v>1.4E-2</v>
      </c>
      <c r="DE8" s="245">
        <f t="shared" si="54"/>
        <v>9.9999999999999922E-2</v>
      </c>
      <c r="DF8" s="178"/>
      <c r="DG8" s="14" t="s">
        <v>44</v>
      </c>
      <c r="DH8" s="46">
        <f t="shared" si="55"/>
        <v>6.0948356425988377E-3</v>
      </c>
      <c r="DI8" s="46">
        <f t="shared" si="56"/>
        <v>6.0000000000000001E-3</v>
      </c>
      <c r="DJ8" s="46">
        <f t="shared" si="57"/>
        <v>5.4432989690721646E-3</v>
      </c>
      <c r="DK8" s="46">
        <f t="shared" si="58"/>
        <v>5.0000000000000001E-3</v>
      </c>
      <c r="DL8" s="245">
        <f t="shared" ref="DL8:DL48" si="85">(DI8-DK8)*100</f>
        <v>0.1</v>
      </c>
      <c r="DM8" s="46">
        <f t="shared" si="0"/>
        <v>2.3035230352303523E-2</v>
      </c>
      <c r="DN8" s="46">
        <f t="shared" si="59"/>
        <v>2.3E-2</v>
      </c>
      <c r="DO8" s="46">
        <f t="shared" si="60"/>
        <v>2.6666666666666668E-2</v>
      </c>
      <c r="DP8" s="46">
        <f t="shared" si="61"/>
        <v>2.7E-2</v>
      </c>
      <c r="DQ8" s="245">
        <f t="shared" si="62"/>
        <v>-0.4</v>
      </c>
      <c r="DS8" s="46">
        <f t="shared" si="63"/>
        <v>6.0169242942253792E-3</v>
      </c>
      <c r="DT8" s="46">
        <f t="shared" si="64"/>
        <v>6.0000000000000001E-3</v>
      </c>
      <c r="DU8" s="46">
        <f t="shared" si="65"/>
        <v>5.8148754639731279E-3</v>
      </c>
      <c r="DV8" s="46">
        <f t="shared" si="66"/>
        <v>6.0000000000000001E-3</v>
      </c>
      <c r="DW8" s="245">
        <f t="shared" si="67"/>
        <v>0</v>
      </c>
      <c r="DX8" s="46">
        <f t="shared" si="68"/>
        <v>4.9422971943662384E-3</v>
      </c>
      <c r="DY8" s="46">
        <f t="shared" si="69"/>
        <v>5.0000000000000001E-3</v>
      </c>
      <c r="DZ8" s="46">
        <f t="shared" si="70"/>
        <v>4.7230064481486537E-3</v>
      </c>
      <c r="EA8" s="46">
        <f t="shared" si="71"/>
        <v>5.0000000000000001E-3</v>
      </c>
      <c r="EB8" s="245">
        <f t="shared" si="72"/>
        <v>0</v>
      </c>
      <c r="EC8" s="46">
        <f t="shared" si="73"/>
        <v>2.2413610532632099E-2</v>
      </c>
      <c r="ED8" s="46">
        <f t="shared" si="74"/>
        <v>2.1999999999999999E-2</v>
      </c>
      <c r="EE8" s="46">
        <f t="shared" si="75"/>
        <v>2.1293460637722934E-2</v>
      </c>
      <c r="EF8" s="46">
        <f t="shared" si="76"/>
        <v>2.1000000000000001E-2</v>
      </c>
      <c r="EG8" s="245">
        <f t="shared" si="77"/>
        <v>9.9999999999999742E-2</v>
      </c>
      <c r="EH8" s="39">
        <v>0</v>
      </c>
    </row>
    <row r="9" spans="2:138" s="15" customFormat="1" ht="13.5" customHeight="1">
      <c r="B9" s="65">
        <v>4</v>
      </c>
      <c r="C9" s="14" t="s">
        <v>116</v>
      </c>
      <c r="D9" s="61">
        <v>21</v>
      </c>
      <c r="E9" s="47">
        <v>1</v>
      </c>
      <c r="F9" s="17">
        <f t="shared" si="1"/>
        <v>4.7619047619047616E-2</v>
      </c>
      <c r="G9" s="61">
        <v>0</v>
      </c>
      <c r="H9" s="47">
        <v>0</v>
      </c>
      <c r="I9" s="17" t="str">
        <f t="shared" si="2"/>
        <v>-</v>
      </c>
      <c r="J9" s="61">
        <v>1</v>
      </c>
      <c r="K9" s="47">
        <v>0</v>
      </c>
      <c r="L9" s="17">
        <f t="shared" si="3"/>
        <v>0</v>
      </c>
      <c r="M9" s="61">
        <f t="shared" si="4"/>
        <v>22</v>
      </c>
      <c r="N9" s="47">
        <f t="shared" si="5"/>
        <v>1</v>
      </c>
      <c r="O9" s="17">
        <f t="shared" si="6"/>
        <v>4.5454545454545456E-2</v>
      </c>
      <c r="P9" s="61">
        <v>64</v>
      </c>
      <c r="Q9" s="47">
        <v>0</v>
      </c>
      <c r="R9" s="17">
        <f t="shared" si="7"/>
        <v>0</v>
      </c>
      <c r="S9" s="61">
        <v>1</v>
      </c>
      <c r="T9" s="38">
        <v>0</v>
      </c>
      <c r="U9" s="17">
        <f t="shared" si="8"/>
        <v>0</v>
      </c>
      <c r="V9" s="61">
        <v>2</v>
      </c>
      <c r="W9" s="47">
        <v>0</v>
      </c>
      <c r="X9" s="17">
        <f t="shared" si="9"/>
        <v>0</v>
      </c>
      <c r="Y9" s="61">
        <f t="shared" si="10"/>
        <v>67</v>
      </c>
      <c r="Z9" s="38">
        <f t="shared" si="11"/>
        <v>0</v>
      </c>
      <c r="AA9" s="17">
        <f t="shared" si="12"/>
        <v>0</v>
      </c>
      <c r="AB9" s="61">
        <v>2789</v>
      </c>
      <c r="AC9" s="47">
        <v>9</v>
      </c>
      <c r="AD9" s="17">
        <f t="shared" si="13"/>
        <v>3.2269630692004303E-3</v>
      </c>
      <c r="AE9" s="61">
        <v>176</v>
      </c>
      <c r="AF9" s="47">
        <v>1</v>
      </c>
      <c r="AG9" s="17">
        <f t="shared" si="14"/>
        <v>5.681818181818182E-3</v>
      </c>
      <c r="AH9" s="61">
        <v>40</v>
      </c>
      <c r="AI9" s="47">
        <v>0</v>
      </c>
      <c r="AJ9" s="17">
        <f t="shared" si="15"/>
        <v>0</v>
      </c>
      <c r="AK9" s="61">
        <f>SUM(AB9,AE9,AH9)</f>
        <v>3005</v>
      </c>
      <c r="AL9" s="38">
        <f t="shared" si="78"/>
        <v>10</v>
      </c>
      <c r="AM9" s="17">
        <f t="shared" si="17"/>
        <v>3.3277870216306157E-3</v>
      </c>
      <c r="AN9" s="61">
        <v>2617</v>
      </c>
      <c r="AO9" s="47">
        <v>4</v>
      </c>
      <c r="AP9" s="17">
        <f t="shared" si="18"/>
        <v>1.5284677111196026E-3</v>
      </c>
      <c r="AQ9" s="61">
        <v>94</v>
      </c>
      <c r="AR9" s="38">
        <v>2</v>
      </c>
      <c r="AS9" s="17">
        <f t="shared" si="19"/>
        <v>2.1276595744680851E-2</v>
      </c>
      <c r="AT9" s="61">
        <v>90</v>
      </c>
      <c r="AU9" s="47">
        <v>0</v>
      </c>
      <c r="AV9" s="17">
        <f t="shared" si="20"/>
        <v>0</v>
      </c>
      <c r="AW9" s="61">
        <f t="shared" si="79"/>
        <v>2801</v>
      </c>
      <c r="AX9" s="38">
        <f>SUM(AO9,AR9,AU9)</f>
        <v>6</v>
      </c>
      <c r="AY9" s="17">
        <f t="shared" si="22"/>
        <v>2.1420921099607284E-3</v>
      </c>
      <c r="AZ9" s="61">
        <v>1682</v>
      </c>
      <c r="BA9" s="47">
        <v>2</v>
      </c>
      <c r="BB9" s="17">
        <f t="shared" si="23"/>
        <v>1.1890606420927466E-3</v>
      </c>
      <c r="BC9" s="61">
        <v>44</v>
      </c>
      <c r="BD9" s="38">
        <v>0</v>
      </c>
      <c r="BE9" s="17">
        <f t="shared" si="24"/>
        <v>0</v>
      </c>
      <c r="BF9" s="61">
        <v>84</v>
      </c>
      <c r="BG9" s="47">
        <v>0</v>
      </c>
      <c r="BH9" s="17">
        <f t="shared" si="25"/>
        <v>0</v>
      </c>
      <c r="BI9" s="61">
        <f t="shared" si="26"/>
        <v>1810</v>
      </c>
      <c r="BJ9" s="38">
        <f>SUM(BA9,BD9,BG9)</f>
        <v>2</v>
      </c>
      <c r="BK9" s="17">
        <f t="shared" si="28"/>
        <v>1.1049723756906078E-3</v>
      </c>
      <c r="BL9" s="61">
        <v>715</v>
      </c>
      <c r="BM9" s="47">
        <v>0</v>
      </c>
      <c r="BN9" s="17">
        <f t="shared" si="29"/>
        <v>0</v>
      </c>
      <c r="BO9" s="61">
        <v>17</v>
      </c>
      <c r="BP9" s="38">
        <v>0</v>
      </c>
      <c r="BQ9" s="17">
        <f t="shared" si="30"/>
        <v>0</v>
      </c>
      <c r="BR9" s="61">
        <v>70</v>
      </c>
      <c r="BS9" s="47">
        <v>0</v>
      </c>
      <c r="BT9" s="17">
        <f t="shared" si="31"/>
        <v>0</v>
      </c>
      <c r="BU9" s="61">
        <f t="shared" si="32"/>
        <v>802</v>
      </c>
      <c r="BV9" s="38">
        <f t="shared" si="33"/>
        <v>0</v>
      </c>
      <c r="BW9" s="17">
        <f t="shared" si="34"/>
        <v>0</v>
      </c>
      <c r="BX9" s="61">
        <v>228</v>
      </c>
      <c r="BY9" s="47">
        <v>0</v>
      </c>
      <c r="BZ9" s="17">
        <f t="shared" si="35"/>
        <v>0</v>
      </c>
      <c r="CA9" s="61">
        <v>1</v>
      </c>
      <c r="CB9" s="38">
        <v>0</v>
      </c>
      <c r="CC9" s="17">
        <f t="shared" si="36"/>
        <v>0</v>
      </c>
      <c r="CD9" s="61">
        <v>75</v>
      </c>
      <c r="CE9" s="47">
        <v>0</v>
      </c>
      <c r="CF9" s="17">
        <f t="shared" si="37"/>
        <v>0</v>
      </c>
      <c r="CG9" s="61">
        <f t="shared" si="38"/>
        <v>304</v>
      </c>
      <c r="CH9" s="38">
        <f>SUM(BY9,CB9,CE9)</f>
        <v>0</v>
      </c>
      <c r="CI9" s="17">
        <f t="shared" si="40"/>
        <v>0</v>
      </c>
      <c r="CJ9" s="61">
        <f t="shared" si="41"/>
        <v>8116</v>
      </c>
      <c r="CK9" s="47">
        <f t="shared" si="42"/>
        <v>16</v>
      </c>
      <c r="CL9" s="17">
        <f t="shared" si="43"/>
        <v>1.9714144898965009E-3</v>
      </c>
      <c r="CM9" s="61">
        <f t="shared" si="44"/>
        <v>333</v>
      </c>
      <c r="CN9" s="38">
        <f t="shared" si="45"/>
        <v>3</v>
      </c>
      <c r="CO9" s="17">
        <f t="shared" si="46"/>
        <v>9.0090090090090089E-3</v>
      </c>
      <c r="CP9" s="61">
        <f>SUM(J9,V9,AH9,AT9,BF9,BR9,CD9)</f>
        <v>362</v>
      </c>
      <c r="CQ9" s="47">
        <f t="shared" si="48"/>
        <v>0</v>
      </c>
      <c r="CR9" s="17">
        <f t="shared" si="49"/>
        <v>0</v>
      </c>
      <c r="CS9" s="61">
        <f t="shared" si="80"/>
        <v>8811</v>
      </c>
      <c r="CT9" s="38">
        <f t="shared" si="50"/>
        <v>19</v>
      </c>
      <c r="CU9" s="17">
        <f t="shared" si="81"/>
        <v>2.1563954148223811E-3</v>
      </c>
      <c r="CW9" s="182" t="s">
        <v>1</v>
      </c>
      <c r="CX9" s="181">
        <f t="shared" si="82"/>
        <v>3.2880992606318239E-3</v>
      </c>
      <c r="CY9" s="178"/>
      <c r="CZ9" s="64" t="str">
        <f t="shared" si="51"/>
        <v>熊取町</v>
      </c>
      <c r="DA9" s="46">
        <f t="shared" si="83"/>
        <v>1.4682664982633407E-2</v>
      </c>
      <c r="DB9" s="46">
        <f t="shared" si="84"/>
        <v>1.4999999999999999E-2</v>
      </c>
      <c r="DC9" s="46">
        <f t="shared" si="52"/>
        <v>1.5692821368948246E-2</v>
      </c>
      <c r="DD9" s="46">
        <f t="shared" si="53"/>
        <v>1.6E-2</v>
      </c>
      <c r="DE9" s="245">
        <f t="shared" si="54"/>
        <v>-0.10000000000000009</v>
      </c>
      <c r="DF9" s="178"/>
      <c r="DG9" s="14" t="s">
        <v>1</v>
      </c>
      <c r="DH9" s="46">
        <f>VLOOKUP(DG9,$C$6:$CU$79,88,FALSE)</f>
        <v>2.381001677053355E-3</v>
      </c>
      <c r="DI9" s="46">
        <f t="shared" si="56"/>
        <v>2E-3</v>
      </c>
      <c r="DJ9" s="46">
        <f t="shared" si="57"/>
        <v>4.6514578091633721E-3</v>
      </c>
      <c r="DK9" s="46">
        <f t="shared" si="58"/>
        <v>5.0000000000000001E-3</v>
      </c>
      <c r="DL9" s="245">
        <f>(DI9-DK9)*100</f>
        <v>-0.3</v>
      </c>
      <c r="DM9" s="46">
        <f t="shared" si="0"/>
        <v>1.227906976744186E-2</v>
      </c>
      <c r="DN9" s="46">
        <f t="shared" si="59"/>
        <v>1.2E-2</v>
      </c>
      <c r="DO9" s="46">
        <f t="shared" si="60"/>
        <v>2.3569663562060444E-2</v>
      </c>
      <c r="DP9" s="46">
        <f t="shared" si="61"/>
        <v>2.4E-2</v>
      </c>
      <c r="DQ9" s="245">
        <f t="shared" si="62"/>
        <v>-1.2</v>
      </c>
      <c r="DS9" s="46">
        <f t="shared" si="63"/>
        <v>6.0169242942253792E-3</v>
      </c>
      <c r="DT9" s="46">
        <f t="shared" si="64"/>
        <v>6.0000000000000001E-3</v>
      </c>
      <c r="DU9" s="46">
        <f t="shared" si="65"/>
        <v>5.8148754639731279E-3</v>
      </c>
      <c r="DV9" s="46">
        <f t="shared" si="66"/>
        <v>6.0000000000000001E-3</v>
      </c>
      <c r="DW9" s="245">
        <f t="shared" si="67"/>
        <v>0</v>
      </c>
      <c r="DX9" s="46">
        <f t="shared" si="68"/>
        <v>4.9422971943662384E-3</v>
      </c>
      <c r="DY9" s="46">
        <f t="shared" si="69"/>
        <v>5.0000000000000001E-3</v>
      </c>
      <c r="DZ9" s="46">
        <f t="shared" si="70"/>
        <v>4.7230064481486537E-3</v>
      </c>
      <c r="EA9" s="46">
        <f t="shared" si="71"/>
        <v>5.0000000000000001E-3</v>
      </c>
      <c r="EB9" s="245">
        <f t="shared" si="72"/>
        <v>0</v>
      </c>
      <c r="EC9" s="46">
        <f t="shared" si="73"/>
        <v>2.2413610532632099E-2</v>
      </c>
      <c r="ED9" s="46">
        <f t="shared" si="74"/>
        <v>2.1999999999999999E-2</v>
      </c>
      <c r="EE9" s="46">
        <f t="shared" si="75"/>
        <v>2.1293460637722934E-2</v>
      </c>
      <c r="EF9" s="46">
        <f t="shared" si="76"/>
        <v>2.1000000000000001E-2</v>
      </c>
      <c r="EG9" s="245">
        <f t="shared" si="77"/>
        <v>9.9999999999999742E-2</v>
      </c>
      <c r="EH9" s="39">
        <v>0</v>
      </c>
    </row>
    <row r="10" spans="2:138" s="15" customFormat="1" ht="13.5" customHeight="1">
      <c r="B10" s="65">
        <v>5</v>
      </c>
      <c r="C10" s="14" t="s">
        <v>117</v>
      </c>
      <c r="D10" s="61">
        <v>17</v>
      </c>
      <c r="E10" s="47">
        <v>0</v>
      </c>
      <c r="F10" s="17">
        <f t="shared" si="1"/>
        <v>0</v>
      </c>
      <c r="G10" s="61">
        <v>2</v>
      </c>
      <c r="H10" s="47">
        <v>0</v>
      </c>
      <c r="I10" s="17">
        <f t="shared" si="2"/>
        <v>0</v>
      </c>
      <c r="J10" s="61">
        <v>0</v>
      </c>
      <c r="K10" s="47">
        <v>0</v>
      </c>
      <c r="L10" s="17" t="str">
        <f t="shared" si="3"/>
        <v>-</v>
      </c>
      <c r="M10" s="61">
        <f t="shared" si="4"/>
        <v>19</v>
      </c>
      <c r="N10" s="47">
        <f t="shared" si="5"/>
        <v>0</v>
      </c>
      <c r="O10" s="17">
        <f t="shared" si="6"/>
        <v>0</v>
      </c>
      <c r="P10" s="61">
        <v>51</v>
      </c>
      <c r="Q10" s="47">
        <v>1</v>
      </c>
      <c r="R10" s="17">
        <f t="shared" si="7"/>
        <v>1.9607843137254902E-2</v>
      </c>
      <c r="S10" s="61">
        <v>2</v>
      </c>
      <c r="T10" s="38">
        <v>0</v>
      </c>
      <c r="U10" s="17">
        <f t="shared" si="8"/>
        <v>0</v>
      </c>
      <c r="V10" s="61">
        <v>2</v>
      </c>
      <c r="W10" s="47">
        <v>0</v>
      </c>
      <c r="X10" s="17">
        <f t="shared" si="9"/>
        <v>0</v>
      </c>
      <c r="Y10" s="61">
        <f t="shared" si="10"/>
        <v>55</v>
      </c>
      <c r="Z10" s="38">
        <f t="shared" si="11"/>
        <v>1</v>
      </c>
      <c r="AA10" s="17">
        <f t="shared" si="12"/>
        <v>1.8181818181818181E-2</v>
      </c>
      <c r="AB10" s="61">
        <v>2303</v>
      </c>
      <c r="AC10" s="47">
        <v>21</v>
      </c>
      <c r="AD10" s="17">
        <f t="shared" si="13"/>
        <v>9.11854103343465E-3</v>
      </c>
      <c r="AE10" s="61">
        <v>402</v>
      </c>
      <c r="AF10" s="47">
        <v>3</v>
      </c>
      <c r="AG10" s="17">
        <f t="shared" si="14"/>
        <v>7.462686567164179E-3</v>
      </c>
      <c r="AH10" s="61">
        <v>34</v>
      </c>
      <c r="AI10" s="47">
        <v>0</v>
      </c>
      <c r="AJ10" s="17">
        <f t="shared" si="15"/>
        <v>0</v>
      </c>
      <c r="AK10" s="61">
        <f t="shared" si="16"/>
        <v>2739</v>
      </c>
      <c r="AL10" s="38">
        <f t="shared" si="78"/>
        <v>24</v>
      </c>
      <c r="AM10" s="17">
        <f t="shared" si="17"/>
        <v>8.7623220153340634E-3</v>
      </c>
      <c r="AN10" s="61">
        <v>1888</v>
      </c>
      <c r="AO10" s="47">
        <v>12</v>
      </c>
      <c r="AP10" s="17">
        <f t="shared" si="18"/>
        <v>6.3559322033898309E-3</v>
      </c>
      <c r="AQ10" s="61">
        <v>278</v>
      </c>
      <c r="AR10" s="38">
        <v>1</v>
      </c>
      <c r="AS10" s="17">
        <f t="shared" si="19"/>
        <v>3.5971223021582736E-3</v>
      </c>
      <c r="AT10" s="61">
        <v>76</v>
      </c>
      <c r="AU10" s="47">
        <v>0</v>
      </c>
      <c r="AV10" s="17">
        <f t="shared" si="20"/>
        <v>0</v>
      </c>
      <c r="AW10" s="61">
        <f t="shared" si="79"/>
        <v>2242</v>
      </c>
      <c r="AX10" s="38">
        <f>SUM(AO10,AR10,AU10)</f>
        <v>13</v>
      </c>
      <c r="AY10" s="17">
        <f t="shared" si="22"/>
        <v>5.798394290811775E-3</v>
      </c>
      <c r="AZ10" s="61">
        <v>1310</v>
      </c>
      <c r="BA10" s="47">
        <v>2</v>
      </c>
      <c r="BB10" s="17">
        <f t="shared" si="23"/>
        <v>1.5267175572519084E-3</v>
      </c>
      <c r="BC10" s="61">
        <v>131</v>
      </c>
      <c r="BD10" s="38">
        <v>0</v>
      </c>
      <c r="BE10" s="17">
        <f t="shared" si="24"/>
        <v>0</v>
      </c>
      <c r="BF10" s="61">
        <v>66</v>
      </c>
      <c r="BG10" s="47">
        <v>0</v>
      </c>
      <c r="BH10" s="17">
        <f t="shared" si="25"/>
        <v>0</v>
      </c>
      <c r="BI10" s="61">
        <f t="shared" si="26"/>
        <v>1507</v>
      </c>
      <c r="BJ10" s="38">
        <f t="shared" si="27"/>
        <v>2</v>
      </c>
      <c r="BK10" s="17">
        <f t="shared" si="28"/>
        <v>1.3271400132714001E-3</v>
      </c>
      <c r="BL10" s="61">
        <v>556</v>
      </c>
      <c r="BM10" s="47">
        <v>0</v>
      </c>
      <c r="BN10" s="17">
        <f t="shared" si="29"/>
        <v>0</v>
      </c>
      <c r="BO10" s="61">
        <v>55</v>
      </c>
      <c r="BP10" s="38">
        <v>0</v>
      </c>
      <c r="BQ10" s="17">
        <f t="shared" si="30"/>
        <v>0</v>
      </c>
      <c r="BR10" s="61">
        <v>75</v>
      </c>
      <c r="BS10" s="47">
        <v>0</v>
      </c>
      <c r="BT10" s="17">
        <f t="shared" si="31"/>
        <v>0</v>
      </c>
      <c r="BU10" s="61">
        <f t="shared" si="32"/>
        <v>686</v>
      </c>
      <c r="BV10" s="38">
        <f t="shared" si="33"/>
        <v>0</v>
      </c>
      <c r="BW10" s="17">
        <f t="shared" si="34"/>
        <v>0</v>
      </c>
      <c r="BX10" s="61">
        <v>193</v>
      </c>
      <c r="BY10" s="47">
        <v>0</v>
      </c>
      <c r="BZ10" s="17">
        <f t="shared" si="35"/>
        <v>0</v>
      </c>
      <c r="CA10" s="61">
        <v>20</v>
      </c>
      <c r="CB10" s="38">
        <v>0</v>
      </c>
      <c r="CC10" s="17">
        <f t="shared" si="36"/>
        <v>0</v>
      </c>
      <c r="CD10" s="61">
        <v>77</v>
      </c>
      <c r="CE10" s="47">
        <v>0</v>
      </c>
      <c r="CF10" s="17">
        <f t="shared" si="37"/>
        <v>0</v>
      </c>
      <c r="CG10" s="61">
        <f t="shared" si="38"/>
        <v>290</v>
      </c>
      <c r="CH10" s="38">
        <f t="shared" si="39"/>
        <v>0</v>
      </c>
      <c r="CI10" s="17">
        <f t="shared" si="40"/>
        <v>0</v>
      </c>
      <c r="CJ10" s="61">
        <f t="shared" si="41"/>
        <v>6318</v>
      </c>
      <c r="CK10" s="47">
        <f t="shared" si="42"/>
        <v>36</v>
      </c>
      <c r="CL10" s="17">
        <f t="shared" si="43"/>
        <v>5.6980056980056983E-3</v>
      </c>
      <c r="CM10" s="61">
        <f t="shared" si="44"/>
        <v>890</v>
      </c>
      <c r="CN10" s="38">
        <f t="shared" si="45"/>
        <v>4</v>
      </c>
      <c r="CO10" s="17">
        <f t="shared" si="46"/>
        <v>4.4943820224719105E-3</v>
      </c>
      <c r="CP10" s="61">
        <f t="shared" si="47"/>
        <v>330</v>
      </c>
      <c r="CQ10" s="47">
        <f t="shared" si="48"/>
        <v>0</v>
      </c>
      <c r="CR10" s="17">
        <f t="shared" si="49"/>
        <v>0</v>
      </c>
      <c r="CS10" s="61">
        <f t="shared" si="80"/>
        <v>7538</v>
      </c>
      <c r="CT10" s="38">
        <f t="shared" si="50"/>
        <v>40</v>
      </c>
      <c r="CU10" s="17">
        <f t="shared" si="81"/>
        <v>5.3064473335102148E-3</v>
      </c>
      <c r="CW10" s="182" t="s">
        <v>2</v>
      </c>
      <c r="CX10" s="181">
        <f>VLOOKUP(CW10,$C$6:$CU$79,97,FALSE)</f>
        <v>4.032782620007805E-3</v>
      </c>
      <c r="CY10" s="178"/>
      <c r="CZ10" s="64" t="str">
        <f t="shared" si="51"/>
        <v>千早赤阪村</v>
      </c>
      <c r="DA10" s="46">
        <f t="shared" si="83"/>
        <v>1.3535031847133758E-2</v>
      </c>
      <c r="DB10" s="46">
        <f t="shared" si="84"/>
        <v>1.4E-2</v>
      </c>
      <c r="DC10" s="46">
        <f t="shared" si="52"/>
        <v>9.9173553719008271E-3</v>
      </c>
      <c r="DD10" s="46">
        <f t="shared" si="53"/>
        <v>0.01</v>
      </c>
      <c r="DE10" s="245">
        <f t="shared" si="54"/>
        <v>0.4</v>
      </c>
      <c r="DF10" s="178"/>
      <c r="DG10" s="14" t="s">
        <v>2</v>
      </c>
      <c r="DH10" s="46">
        <f>VLOOKUP(DG10,$C$6:$CU$79,88,FALSE)</f>
        <v>2.8121068600606824E-3</v>
      </c>
      <c r="DI10" s="46">
        <f t="shared" si="56"/>
        <v>3.0000000000000001E-3</v>
      </c>
      <c r="DJ10" s="46">
        <f t="shared" si="57"/>
        <v>2.3456416464891043E-3</v>
      </c>
      <c r="DK10" s="46">
        <f t="shared" si="58"/>
        <v>2E-3</v>
      </c>
      <c r="DL10" s="245">
        <f t="shared" si="85"/>
        <v>0.1</v>
      </c>
      <c r="DM10" s="46">
        <f t="shared" si="0"/>
        <v>1.6449623029472241E-2</v>
      </c>
      <c r="DN10" s="46">
        <f t="shared" si="59"/>
        <v>1.6E-2</v>
      </c>
      <c r="DO10" s="46">
        <f t="shared" si="60"/>
        <v>1.6140350877192983E-2</v>
      </c>
      <c r="DP10" s="46">
        <f t="shared" si="61"/>
        <v>1.6E-2</v>
      </c>
      <c r="DQ10" s="245">
        <f t="shared" si="62"/>
        <v>0</v>
      </c>
      <c r="DS10" s="46">
        <f t="shared" si="63"/>
        <v>6.0169242942253792E-3</v>
      </c>
      <c r="DT10" s="46">
        <f t="shared" si="64"/>
        <v>6.0000000000000001E-3</v>
      </c>
      <c r="DU10" s="46">
        <f t="shared" si="65"/>
        <v>5.8148754639731279E-3</v>
      </c>
      <c r="DV10" s="46">
        <f t="shared" si="66"/>
        <v>6.0000000000000001E-3</v>
      </c>
      <c r="DW10" s="245">
        <f t="shared" si="67"/>
        <v>0</v>
      </c>
      <c r="DX10" s="46">
        <f t="shared" si="68"/>
        <v>4.9422971943662384E-3</v>
      </c>
      <c r="DY10" s="46">
        <f t="shared" si="69"/>
        <v>5.0000000000000001E-3</v>
      </c>
      <c r="DZ10" s="46">
        <f t="shared" si="70"/>
        <v>4.7230064481486537E-3</v>
      </c>
      <c r="EA10" s="46">
        <f t="shared" si="71"/>
        <v>5.0000000000000001E-3</v>
      </c>
      <c r="EB10" s="245">
        <f t="shared" si="72"/>
        <v>0</v>
      </c>
      <c r="EC10" s="46">
        <f t="shared" si="73"/>
        <v>2.2413610532632099E-2</v>
      </c>
      <c r="ED10" s="46">
        <f t="shared" si="74"/>
        <v>2.1999999999999999E-2</v>
      </c>
      <c r="EE10" s="46">
        <f t="shared" si="75"/>
        <v>2.1293460637722934E-2</v>
      </c>
      <c r="EF10" s="46">
        <f t="shared" si="76"/>
        <v>2.1000000000000001E-2</v>
      </c>
      <c r="EG10" s="245">
        <f t="shared" si="77"/>
        <v>9.9999999999999742E-2</v>
      </c>
      <c r="EH10" s="39">
        <v>0</v>
      </c>
    </row>
    <row r="11" spans="2:138" s="15" customFormat="1" ht="13.5" customHeight="1">
      <c r="B11" s="65">
        <v>6</v>
      </c>
      <c r="C11" s="14" t="s">
        <v>118</v>
      </c>
      <c r="D11" s="61">
        <v>24</v>
      </c>
      <c r="E11" s="47">
        <v>0</v>
      </c>
      <c r="F11" s="17">
        <f t="shared" si="1"/>
        <v>0</v>
      </c>
      <c r="G11" s="61">
        <v>0</v>
      </c>
      <c r="H11" s="47">
        <v>0</v>
      </c>
      <c r="I11" s="17" t="str">
        <f t="shared" si="2"/>
        <v>-</v>
      </c>
      <c r="J11" s="61">
        <v>1</v>
      </c>
      <c r="K11" s="47">
        <v>0</v>
      </c>
      <c r="L11" s="17">
        <f t="shared" si="3"/>
        <v>0</v>
      </c>
      <c r="M11" s="61">
        <f t="shared" si="4"/>
        <v>25</v>
      </c>
      <c r="N11" s="47">
        <f t="shared" si="5"/>
        <v>0</v>
      </c>
      <c r="O11" s="17">
        <f t="shared" si="6"/>
        <v>0</v>
      </c>
      <c r="P11" s="61">
        <v>98</v>
      </c>
      <c r="Q11" s="47">
        <v>0</v>
      </c>
      <c r="R11" s="17">
        <f t="shared" si="7"/>
        <v>0</v>
      </c>
      <c r="S11" s="61">
        <v>2</v>
      </c>
      <c r="T11" s="38">
        <v>0</v>
      </c>
      <c r="U11" s="17">
        <f t="shared" si="8"/>
        <v>0</v>
      </c>
      <c r="V11" s="61">
        <v>8</v>
      </c>
      <c r="W11" s="47">
        <v>0</v>
      </c>
      <c r="X11" s="17">
        <f t="shared" si="9"/>
        <v>0</v>
      </c>
      <c r="Y11" s="61">
        <f t="shared" si="10"/>
        <v>108</v>
      </c>
      <c r="Z11" s="38">
        <f t="shared" si="11"/>
        <v>0</v>
      </c>
      <c r="AA11" s="17">
        <f t="shared" si="12"/>
        <v>0</v>
      </c>
      <c r="AB11" s="61">
        <v>3445</v>
      </c>
      <c r="AC11" s="47">
        <v>24</v>
      </c>
      <c r="AD11" s="17">
        <f t="shared" si="13"/>
        <v>6.9666182873730047E-3</v>
      </c>
      <c r="AE11" s="61">
        <v>289</v>
      </c>
      <c r="AF11" s="47">
        <v>8</v>
      </c>
      <c r="AG11" s="17">
        <f t="shared" si="14"/>
        <v>2.768166089965398E-2</v>
      </c>
      <c r="AH11" s="61">
        <v>44</v>
      </c>
      <c r="AI11" s="47">
        <v>0</v>
      </c>
      <c r="AJ11" s="17">
        <f t="shared" si="15"/>
        <v>0</v>
      </c>
      <c r="AK11" s="61">
        <f t="shared" si="16"/>
        <v>3778</v>
      </c>
      <c r="AL11" s="38">
        <f t="shared" si="78"/>
        <v>32</v>
      </c>
      <c r="AM11" s="17">
        <f t="shared" si="17"/>
        <v>8.4700899947061942E-3</v>
      </c>
      <c r="AN11" s="61">
        <v>3168</v>
      </c>
      <c r="AO11" s="47">
        <v>8</v>
      </c>
      <c r="AP11" s="17">
        <f t="shared" si="18"/>
        <v>2.5252525252525255E-3</v>
      </c>
      <c r="AQ11" s="61">
        <v>173</v>
      </c>
      <c r="AR11" s="38">
        <v>1</v>
      </c>
      <c r="AS11" s="17">
        <f t="shared" si="19"/>
        <v>5.7803468208092483E-3</v>
      </c>
      <c r="AT11" s="61">
        <v>79</v>
      </c>
      <c r="AU11" s="47">
        <v>0</v>
      </c>
      <c r="AV11" s="17">
        <f t="shared" si="20"/>
        <v>0</v>
      </c>
      <c r="AW11" s="61">
        <f t="shared" si="79"/>
        <v>3420</v>
      </c>
      <c r="AX11" s="38">
        <f t="shared" si="21"/>
        <v>9</v>
      </c>
      <c r="AY11" s="17">
        <f t="shared" si="22"/>
        <v>2.631578947368421E-3</v>
      </c>
      <c r="AZ11" s="61">
        <v>2053</v>
      </c>
      <c r="BA11" s="47">
        <v>1</v>
      </c>
      <c r="BB11" s="17">
        <f t="shared" si="23"/>
        <v>4.8709206039941551E-4</v>
      </c>
      <c r="BC11" s="61">
        <v>71</v>
      </c>
      <c r="BD11" s="38">
        <v>0</v>
      </c>
      <c r="BE11" s="17">
        <f t="shared" si="24"/>
        <v>0</v>
      </c>
      <c r="BF11" s="61">
        <v>115</v>
      </c>
      <c r="BG11" s="47">
        <v>0</v>
      </c>
      <c r="BH11" s="17">
        <f t="shared" si="25"/>
        <v>0</v>
      </c>
      <c r="BI11" s="61">
        <f t="shared" si="26"/>
        <v>2239</v>
      </c>
      <c r="BJ11" s="38">
        <f t="shared" si="27"/>
        <v>1</v>
      </c>
      <c r="BK11" s="17">
        <f t="shared" si="28"/>
        <v>4.4662795891022776E-4</v>
      </c>
      <c r="BL11" s="61">
        <v>840</v>
      </c>
      <c r="BM11" s="47">
        <v>0</v>
      </c>
      <c r="BN11" s="17">
        <f t="shared" si="29"/>
        <v>0</v>
      </c>
      <c r="BO11" s="61">
        <v>26</v>
      </c>
      <c r="BP11" s="38">
        <v>0</v>
      </c>
      <c r="BQ11" s="17">
        <f t="shared" si="30"/>
        <v>0</v>
      </c>
      <c r="BR11" s="61">
        <v>84</v>
      </c>
      <c r="BS11" s="47">
        <v>0</v>
      </c>
      <c r="BT11" s="17">
        <f t="shared" si="31"/>
        <v>0</v>
      </c>
      <c r="BU11" s="61">
        <f t="shared" si="32"/>
        <v>950</v>
      </c>
      <c r="BV11" s="38">
        <f t="shared" si="33"/>
        <v>0</v>
      </c>
      <c r="BW11" s="17">
        <f t="shared" si="34"/>
        <v>0</v>
      </c>
      <c r="BX11" s="61">
        <v>236</v>
      </c>
      <c r="BY11" s="47">
        <v>0</v>
      </c>
      <c r="BZ11" s="17">
        <f t="shared" si="35"/>
        <v>0</v>
      </c>
      <c r="CA11" s="61">
        <v>13</v>
      </c>
      <c r="CB11" s="38">
        <v>0</v>
      </c>
      <c r="CC11" s="17">
        <f t="shared" si="36"/>
        <v>0</v>
      </c>
      <c r="CD11" s="61">
        <v>64</v>
      </c>
      <c r="CE11" s="47">
        <v>0</v>
      </c>
      <c r="CF11" s="17">
        <f t="shared" si="37"/>
        <v>0</v>
      </c>
      <c r="CG11" s="61">
        <f t="shared" si="38"/>
        <v>313</v>
      </c>
      <c r="CH11" s="38">
        <f t="shared" si="39"/>
        <v>0</v>
      </c>
      <c r="CI11" s="17">
        <f t="shared" si="40"/>
        <v>0</v>
      </c>
      <c r="CJ11" s="61">
        <f t="shared" si="41"/>
        <v>9864</v>
      </c>
      <c r="CK11" s="47">
        <f t="shared" si="42"/>
        <v>33</v>
      </c>
      <c r="CL11" s="17">
        <f t="shared" si="43"/>
        <v>3.3454987834549877E-3</v>
      </c>
      <c r="CM11" s="61">
        <f t="shared" si="44"/>
        <v>574</v>
      </c>
      <c r="CN11" s="38">
        <f t="shared" si="45"/>
        <v>9</v>
      </c>
      <c r="CO11" s="17">
        <f t="shared" si="46"/>
        <v>1.5679442508710801E-2</v>
      </c>
      <c r="CP11" s="61">
        <f t="shared" si="47"/>
        <v>395</v>
      </c>
      <c r="CQ11" s="47">
        <f t="shared" si="48"/>
        <v>0</v>
      </c>
      <c r="CR11" s="17">
        <f t="shared" si="49"/>
        <v>0</v>
      </c>
      <c r="CS11" s="61">
        <f t="shared" si="80"/>
        <v>10833</v>
      </c>
      <c r="CT11" s="38">
        <f t="shared" si="50"/>
        <v>42</v>
      </c>
      <c r="CU11" s="17">
        <f t="shared" si="81"/>
        <v>3.8770423705344779E-3</v>
      </c>
      <c r="CW11" s="182" t="s">
        <v>3</v>
      </c>
      <c r="CX11" s="181">
        <f t="shared" si="82"/>
        <v>3.7116832696943193E-3</v>
      </c>
      <c r="CY11" s="178"/>
      <c r="CZ11" s="64" t="str">
        <f t="shared" si="51"/>
        <v>富田林市</v>
      </c>
      <c r="DA11" s="46">
        <f t="shared" si="83"/>
        <v>1.2732558139534883E-2</v>
      </c>
      <c r="DB11" s="46">
        <f t="shared" si="84"/>
        <v>1.2999999999999999E-2</v>
      </c>
      <c r="DC11" s="46">
        <f t="shared" si="52"/>
        <v>1.2716972034715526E-2</v>
      </c>
      <c r="DD11" s="46">
        <f t="shared" si="53"/>
        <v>1.2999999999999999E-2</v>
      </c>
      <c r="DE11" s="245">
        <f t="shared" si="54"/>
        <v>0</v>
      </c>
      <c r="DF11" s="178"/>
      <c r="DG11" s="14" t="s">
        <v>3</v>
      </c>
      <c r="DH11" s="46">
        <f t="shared" si="55"/>
        <v>2.6552090373660325E-3</v>
      </c>
      <c r="DI11" s="46">
        <f t="shared" si="56"/>
        <v>3.0000000000000001E-3</v>
      </c>
      <c r="DJ11" s="46">
        <f t="shared" si="57"/>
        <v>2.050800553469065E-3</v>
      </c>
      <c r="DK11" s="46">
        <f t="shared" si="58"/>
        <v>2E-3</v>
      </c>
      <c r="DL11" s="245">
        <f t="shared" si="85"/>
        <v>0.1</v>
      </c>
      <c r="DM11" s="46">
        <f t="shared" si="0"/>
        <v>1.4646822584455469E-2</v>
      </c>
      <c r="DN11" s="46">
        <f t="shared" si="59"/>
        <v>1.4999999999999999E-2</v>
      </c>
      <c r="DO11" s="46">
        <f t="shared" si="60"/>
        <v>1.076555023923445E-2</v>
      </c>
      <c r="DP11" s="46">
        <f t="shared" si="61"/>
        <v>1.0999999999999999E-2</v>
      </c>
      <c r="DQ11" s="245">
        <f t="shared" si="62"/>
        <v>0.4</v>
      </c>
      <c r="DS11" s="46">
        <f t="shared" si="63"/>
        <v>6.0169242942253792E-3</v>
      </c>
      <c r="DT11" s="46">
        <f t="shared" si="64"/>
        <v>6.0000000000000001E-3</v>
      </c>
      <c r="DU11" s="46">
        <f t="shared" si="65"/>
        <v>5.8148754639731279E-3</v>
      </c>
      <c r="DV11" s="46">
        <f t="shared" si="66"/>
        <v>6.0000000000000001E-3</v>
      </c>
      <c r="DW11" s="245">
        <f t="shared" si="67"/>
        <v>0</v>
      </c>
      <c r="DX11" s="46">
        <f t="shared" si="68"/>
        <v>4.9422971943662384E-3</v>
      </c>
      <c r="DY11" s="46">
        <f t="shared" si="69"/>
        <v>5.0000000000000001E-3</v>
      </c>
      <c r="DZ11" s="46">
        <f t="shared" si="70"/>
        <v>4.7230064481486537E-3</v>
      </c>
      <c r="EA11" s="46">
        <f t="shared" si="71"/>
        <v>5.0000000000000001E-3</v>
      </c>
      <c r="EB11" s="245">
        <f t="shared" si="72"/>
        <v>0</v>
      </c>
      <c r="EC11" s="46">
        <f t="shared" si="73"/>
        <v>2.2413610532632099E-2</v>
      </c>
      <c r="ED11" s="46">
        <f t="shared" si="74"/>
        <v>2.1999999999999999E-2</v>
      </c>
      <c r="EE11" s="46">
        <f t="shared" si="75"/>
        <v>2.1293460637722934E-2</v>
      </c>
      <c r="EF11" s="46">
        <f t="shared" si="76"/>
        <v>2.1000000000000001E-2</v>
      </c>
      <c r="EG11" s="245">
        <f t="shared" si="77"/>
        <v>9.9999999999999742E-2</v>
      </c>
      <c r="EH11" s="39">
        <v>0</v>
      </c>
    </row>
    <row r="12" spans="2:138" s="15" customFormat="1" ht="13.5" customHeight="1">
      <c r="B12" s="65">
        <v>7</v>
      </c>
      <c r="C12" s="14" t="s">
        <v>119</v>
      </c>
      <c r="D12" s="61">
        <v>29</v>
      </c>
      <c r="E12" s="47">
        <v>1</v>
      </c>
      <c r="F12" s="17">
        <f t="shared" si="1"/>
        <v>3.4482758620689655E-2</v>
      </c>
      <c r="G12" s="61">
        <v>0</v>
      </c>
      <c r="H12" s="47">
        <v>0</v>
      </c>
      <c r="I12" s="17" t="str">
        <f t="shared" si="2"/>
        <v>-</v>
      </c>
      <c r="J12" s="61">
        <v>0</v>
      </c>
      <c r="K12" s="47">
        <v>0</v>
      </c>
      <c r="L12" s="17" t="str">
        <f t="shared" si="3"/>
        <v>-</v>
      </c>
      <c r="M12" s="61">
        <f t="shared" si="4"/>
        <v>29</v>
      </c>
      <c r="N12" s="47">
        <f t="shared" si="5"/>
        <v>1</v>
      </c>
      <c r="O12" s="17">
        <f t="shared" si="6"/>
        <v>3.4482758620689655E-2</v>
      </c>
      <c r="P12" s="61">
        <v>89</v>
      </c>
      <c r="Q12" s="47">
        <v>1</v>
      </c>
      <c r="R12" s="17">
        <f t="shared" si="7"/>
        <v>1.1235955056179775E-2</v>
      </c>
      <c r="S12" s="61">
        <v>1</v>
      </c>
      <c r="T12" s="38">
        <v>0</v>
      </c>
      <c r="U12" s="17">
        <f t="shared" si="8"/>
        <v>0</v>
      </c>
      <c r="V12" s="61">
        <v>1</v>
      </c>
      <c r="W12" s="47">
        <v>0</v>
      </c>
      <c r="X12" s="17">
        <f t="shared" si="9"/>
        <v>0</v>
      </c>
      <c r="Y12" s="61">
        <f t="shared" si="10"/>
        <v>91</v>
      </c>
      <c r="Z12" s="38">
        <f t="shared" si="11"/>
        <v>1</v>
      </c>
      <c r="AA12" s="17">
        <f t="shared" si="12"/>
        <v>1.098901098901099E-2</v>
      </c>
      <c r="AB12" s="61">
        <v>3264</v>
      </c>
      <c r="AC12" s="47">
        <v>12</v>
      </c>
      <c r="AD12" s="17">
        <f t="shared" si="13"/>
        <v>3.6764705882352941E-3</v>
      </c>
      <c r="AE12" s="61">
        <v>221</v>
      </c>
      <c r="AF12" s="47">
        <v>1</v>
      </c>
      <c r="AG12" s="17">
        <f t="shared" si="14"/>
        <v>4.5248868778280547E-3</v>
      </c>
      <c r="AH12" s="61">
        <v>45</v>
      </c>
      <c r="AI12" s="47">
        <v>0</v>
      </c>
      <c r="AJ12" s="17">
        <f t="shared" si="15"/>
        <v>0</v>
      </c>
      <c r="AK12" s="61">
        <f t="shared" si="16"/>
        <v>3530</v>
      </c>
      <c r="AL12" s="38">
        <f t="shared" si="78"/>
        <v>13</v>
      </c>
      <c r="AM12" s="17">
        <f t="shared" si="17"/>
        <v>3.6827195467422098E-3</v>
      </c>
      <c r="AN12" s="61">
        <v>2852</v>
      </c>
      <c r="AO12" s="47">
        <v>5</v>
      </c>
      <c r="AP12" s="17">
        <f t="shared" si="18"/>
        <v>1.7531556802244039E-3</v>
      </c>
      <c r="AQ12" s="61">
        <v>111</v>
      </c>
      <c r="AR12" s="38">
        <v>1</v>
      </c>
      <c r="AS12" s="17">
        <f t="shared" si="19"/>
        <v>9.0090090090090089E-3</v>
      </c>
      <c r="AT12" s="61">
        <v>88</v>
      </c>
      <c r="AU12" s="47">
        <v>0</v>
      </c>
      <c r="AV12" s="17">
        <f t="shared" si="20"/>
        <v>0</v>
      </c>
      <c r="AW12" s="61">
        <f t="shared" si="79"/>
        <v>3051</v>
      </c>
      <c r="AX12" s="38">
        <f t="shared" si="21"/>
        <v>6</v>
      </c>
      <c r="AY12" s="17">
        <f t="shared" si="22"/>
        <v>1.9665683382497543E-3</v>
      </c>
      <c r="AZ12" s="61">
        <v>1779</v>
      </c>
      <c r="BA12" s="47">
        <v>0</v>
      </c>
      <c r="BB12" s="17">
        <f t="shared" si="23"/>
        <v>0</v>
      </c>
      <c r="BC12" s="61">
        <v>53</v>
      </c>
      <c r="BD12" s="38">
        <v>0</v>
      </c>
      <c r="BE12" s="17">
        <f t="shared" si="24"/>
        <v>0</v>
      </c>
      <c r="BF12" s="61">
        <v>87</v>
      </c>
      <c r="BG12" s="47">
        <v>0</v>
      </c>
      <c r="BH12" s="17">
        <f t="shared" si="25"/>
        <v>0</v>
      </c>
      <c r="BI12" s="61">
        <f t="shared" si="26"/>
        <v>1919</v>
      </c>
      <c r="BJ12" s="38">
        <f t="shared" si="27"/>
        <v>0</v>
      </c>
      <c r="BK12" s="17">
        <f t="shared" si="28"/>
        <v>0</v>
      </c>
      <c r="BL12" s="61">
        <v>718</v>
      </c>
      <c r="BM12" s="47">
        <v>0</v>
      </c>
      <c r="BN12" s="17">
        <f t="shared" si="29"/>
        <v>0</v>
      </c>
      <c r="BO12" s="61">
        <v>25</v>
      </c>
      <c r="BP12" s="38">
        <v>0</v>
      </c>
      <c r="BQ12" s="17">
        <f t="shared" si="30"/>
        <v>0</v>
      </c>
      <c r="BR12" s="61">
        <v>75</v>
      </c>
      <c r="BS12" s="47">
        <v>0</v>
      </c>
      <c r="BT12" s="17">
        <f t="shared" si="31"/>
        <v>0</v>
      </c>
      <c r="BU12" s="61">
        <f t="shared" si="32"/>
        <v>818</v>
      </c>
      <c r="BV12" s="38">
        <f t="shared" si="33"/>
        <v>0</v>
      </c>
      <c r="BW12" s="17">
        <f t="shared" si="34"/>
        <v>0</v>
      </c>
      <c r="BX12" s="61">
        <v>208</v>
      </c>
      <c r="BY12" s="47">
        <v>0</v>
      </c>
      <c r="BZ12" s="17">
        <f t="shared" si="35"/>
        <v>0</v>
      </c>
      <c r="CA12" s="61">
        <v>5</v>
      </c>
      <c r="CB12" s="38">
        <v>0</v>
      </c>
      <c r="CC12" s="17">
        <f t="shared" si="36"/>
        <v>0</v>
      </c>
      <c r="CD12" s="61">
        <v>70</v>
      </c>
      <c r="CE12" s="47">
        <v>0</v>
      </c>
      <c r="CF12" s="17">
        <f t="shared" si="37"/>
        <v>0</v>
      </c>
      <c r="CG12" s="61">
        <f t="shared" si="38"/>
        <v>283</v>
      </c>
      <c r="CH12" s="38">
        <f t="shared" si="39"/>
        <v>0</v>
      </c>
      <c r="CI12" s="17">
        <f t="shared" si="40"/>
        <v>0</v>
      </c>
      <c r="CJ12" s="61">
        <f t="shared" si="41"/>
        <v>8939</v>
      </c>
      <c r="CK12" s="47">
        <f t="shared" si="42"/>
        <v>19</v>
      </c>
      <c r="CL12" s="17">
        <f t="shared" si="43"/>
        <v>2.1255173956818436E-3</v>
      </c>
      <c r="CM12" s="61">
        <f t="shared" si="44"/>
        <v>416</v>
      </c>
      <c r="CN12" s="38">
        <f t="shared" si="45"/>
        <v>2</v>
      </c>
      <c r="CO12" s="17">
        <f t="shared" si="46"/>
        <v>4.807692307692308E-3</v>
      </c>
      <c r="CP12" s="61">
        <f t="shared" si="47"/>
        <v>366</v>
      </c>
      <c r="CQ12" s="47">
        <f t="shared" si="48"/>
        <v>0</v>
      </c>
      <c r="CR12" s="17">
        <f t="shared" si="49"/>
        <v>0</v>
      </c>
      <c r="CS12" s="61">
        <f t="shared" si="80"/>
        <v>9721</v>
      </c>
      <c r="CT12" s="38">
        <f t="shared" si="50"/>
        <v>21</v>
      </c>
      <c r="CU12" s="17">
        <f t="shared" si="81"/>
        <v>2.1602715769982513E-3</v>
      </c>
      <c r="CW12" s="183" t="s">
        <v>45</v>
      </c>
      <c r="CX12" s="181">
        <f t="shared" si="82"/>
        <v>7.0754716981132077E-3</v>
      </c>
      <c r="CY12" s="178"/>
      <c r="CZ12" s="64" t="str">
        <f t="shared" si="51"/>
        <v>河南町</v>
      </c>
      <c r="DA12" s="46">
        <f t="shared" si="83"/>
        <v>1.259899208063355E-2</v>
      </c>
      <c r="DB12" s="46">
        <f t="shared" si="84"/>
        <v>1.2999999999999999E-2</v>
      </c>
      <c r="DC12" s="46">
        <f t="shared" si="52"/>
        <v>1.1940298507462687E-2</v>
      </c>
      <c r="DD12" s="46">
        <f t="shared" si="53"/>
        <v>1.2E-2</v>
      </c>
      <c r="DE12" s="245">
        <f t="shared" si="54"/>
        <v>9.9999999999999922E-2</v>
      </c>
      <c r="DF12" s="178"/>
      <c r="DG12" s="37" t="s">
        <v>45</v>
      </c>
      <c r="DH12" s="46">
        <f t="shared" si="55"/>
        <v>5.4982046678635548E-3</v>
      </c>
      <c r="DI12" s="46">
        <f t="shared" si="56"/>
        <v>5.0000000000000001E-3</v>
      </c>
      <c r="DJ12" s="46">
        <f t="shared" si="57"/>
        <v>3.6454773296878558E-3</v>
      </c>
      <c r="DK12" s="46">
        <f t="shared" si="58"/>
        <v>4.0000000000000001E-3</v>
      </c>
      <c r="DL12" s="245">
        <f t="shared" si="85"/>
        <v>0.1</v>
      </c>
      <c r="DM12" s="46">
        <f t="shared" si="0"/>
        <v>3.8834951456310676E-2</v>
      </c>
      <c r="DN12" s="46">
        <f t="shared" si="59"/>
        <v>3.9E-2</v>
      </c>
      <c r="DO12" s="46">
        <f t="shared" si="60"/>
        <v>3.9761431411530816E-2</v>
      </c>
      <c r="DP12" s="46">
        <f t="shared" si="61"/>
        <v>0.04</v>
      </c>
      <c r="DQ12" s="245">
        <f t="shared" si="62"/>
        <v>-0.10000000000000009</v>
      </c>
      <c r="DS12" s="46">
        <f t="shared" si="63"/>
        <v>6.0169242942253792E-3</v>
      </c>
      <c r="DT12" s="46">
        <f t="shared" si="64"/>
        <v>6.0000000000000001E-3</v>
      </c>
      <c r="DU12" s="46">
        <f t="shared" si="65"/>
        <v>5.8148754639731279E-3</v>
      </c>
      <c r="DV12" s="46">
        <f t="shared" si="66"/>
        <v>6.0000000000000001E-3</v>
      </c>
      <c r="DW12" s="245">
        <f t="shared" si="67"/>
        <v>0</v>
      </c>
      <c r="DX12" s="46">
        <f t="shared" si="68"/>
        <v>4.9422971943662384E-3</v>
      </c>
      <c r="DY12" s="46">
        <f t="shared" si="69"/>
        <v>5.0000000000000001E-3</v>
      </c>
      <c r="DZ12" s="46">
        <f t="shared" si="70"/>
        <v>4.7230064481486537E-3</v>
      </c>
      <c r="EA12" s="46">
        <f t="shared" si="71"/>
        <v>5.0000000000000001E-3</v>
      </c>
      <c r="EB12" s="245">
        <f t="shared" si="72"/>
        <v>0</v>
      </c>
      <c r="EC12" s="46">
        <f t="shared" si="73"/>
        <v>2.2413610532632099E-2</v>
      </c>
      <c r="ED12" s="46">
        <f t="shared" si="74"/>
        <v>2.1999999999999999E-2</v>
      </c>
      <c r="EE12" s="46">
        <f t="shared" si="75"/>
        <v>2.1293460637722934E-2</v>
      </c>
      <c r="EF12" s="46">
        <f t="shared" si="76"/>
        <v>2.1000000000000001E-2</v>
      </c>
      <c r="EG12" s="245">
        <f t="shared" si="77"/>
        <v>9.9999999999999742E-2</v>
      </c>
      <c r="EH12" s="39">
        <v>0</v>
      </c>
    </row>
    <row r="13" spans="2:138" s="15" customFormat="1" ht="13.5" customHeight="1">
      <c r="B13" s="65">
        <v>8</v>
      </c>
      <c r="C13" s="14" t="s">
        <v>58</v>
      </c>
      <c r="D13" s="61">
        <v>16</v>
      </c>
      <c r="E13" s="47">
        <v>0</v>
      </c>
      <c r="F13" s="17">
        <f t="shared" si="1"/>
        <v>0</v>
      </c>
      <c r="G13" s="61">
        <v>1</v>
      </c>
      <c r="H13" s="47">
        <v>0</v>
      </c>
      <c r="I13" s="17">
        <f t="shared" si="2"/>
        <v>0</v>
      </c>
      <c r="J13" s="61">
        <v>1</v>
      </c>
      <c r="K13" s="47">
        <v>0</v>
      </c>
      <c r="L13" s="17">
        <f t="shared" si="3"/>
        <v>0</v>
      </c>
      <c r="M13" s="61">
        <f t="shared" si="4"/>
        <v>18</v>
      </c>
      <c r="N13" s="47">
        <f t="shared" si="5"/>
        <v>0</v>
      </c>
      <c r="O13" s="17">
        <f t="shared" si="6"/>
        <v>0</v>
      </c>
      <c r="P13" s="61">
        <v>54</v>
      </c>
      <c r="Q13" s="47">
        <v>1</v>
      </c>
      <c r="R13" s="17">
        <f t="shared" si="7"/>
        <v>1.8518518518518517E-2</v>
      </c>
      <c r="S13" s="61">
        <v>2</v>
      </c>
      <c r="T13" s="38">
        <v>0</v>
      </c>
      <c r="U13" s="17">
        <f t="shared" si="8"/>
        <v>0</v>
      </c>
      <c r="V13" s="61">
        <v>7</v>
      </c>
      <c r="W13" s="47">
        <v>0</v>
      </c>
      <c r="X13" s="17">
        <f t="shared" si="9"/>
        <v>0</v>
      </c>
      <c r="Y13" s="61">
        <f t="shared" si="10"/>
        <v>63</v>
      </c>
      <c r="Z13" s="38">
        <f t="shared" si="11"/>
        <v>1</v>
      </c>
      <c r="AA13" s="17">
        <f t="shared" si="12"/>
        <v>1.5873015873015872E-2</v>
      </c>
      <c r="AB13" s="61">
        <v>2139</v>
      </c>
      <c r="AC13" s="47">
        <v>11</v>
      </c>
      <c r="AD13" s="17">
        <f t="shared" si="13"/>
        <v>5.1425899953249183E-3</v>
      </c>
      <c r="AE13" s="61">
        <v>435</v>
      </c>
      <c r="AF13" s="47">
        <v>13</v>
      </c>
      <c r="AG13" s="17">
        <f t="shared" si="14"/>
        <v>2.9885057471264367E-2</v>
      </c>
      <c r="AH13" s="61">
        <v>35</v>
      </c>
      <c r="AI13" s="47">
        <v>0</v>
      </c>
      <c r="AJ13" s="17">
        <f t="shared" si="15"/>
        <v>0</v>
      </c>
      <c r="AK13" s="61">
        <f t="shared" si="16"/>
        <v>2609</v>
      </c>
      <c r="AL13" s="38">
        <f t="shared" si="78"/>
        <v>24</v>
      </c>
      <c r="AM13" s="17">
        <f t="shared" si="17"/>
        <v>9.1989267918742811E-3</v>
      </c>
      <c r="AN13" s="61">
        <v>1836</v>
      </c>
      <c r="AO13" s="47">
        <v>5</v>
      </c>
      <c r="AP13" s="17">
        <f t="shared" si="18"/>
        <v>2.7233115468409588E-3</v>
      </c>
      <c r="AQ13" s="61">
        <v>248</v>
      </c>
      <c r="AR13" s="38">
        <v>3</v>
      </c>
      <c r="AS13" s="17">
        <f t="shared" si="19"/>
        <v>1.2096774193548387E-2</v>
      </c>
      <c r="AT13" s="61">
        <v>66</v>
      </c>
      <c r="AU13" s="47">
        <v>1</v>
      </c>
      <c r="AV13" s="17">
        <f t="shared" si="20"/>
        <v>1.5151515151515152E-2</v>
      </c>
      <c r="AW13" s="61">
        <f t="shared" si="79"/>
        <v>2150</v>
      </c>
      <c r="AX13" s="38">
        <f t="shared" si="21"/>
        <v>9</v>
      </c>
      <c r="AY13" s="17">
        <f t="shared" si="22"/>
        <v>4.1860465116279073E-3</v>
      </c>
      <c r="AZ13" s="61">
        <v>1336</v>
      </c>
      <c r="BA13" s="47">
        <v>4</v>
      </c>
      <c r="BB13" s="17">
        <f t="shared" si="23"/>
        <v>2.9940119760479044E-3</v>
      </c>
      <c r="BC13" s="61">
        <v>169</v>
      </c>
      <c r="BD13" s="38">
        <v>2</v>
      </c>
      <c r="BE13" s="17">
        <f t="shared" si="24"/>
        <v>1.1834319526627219E-2</v>
      </c>
      <c r="BF13" s="61">
        <v>72</v>
      </c>
      <c r="BG13" s="47">
        <v>0</v>
      </c>
      <c r="BH13" s="17">
        <f t="shared" si="25"/>
        <v>0</v>
      </c>
      <c r="BI13" s="61">
        <f t="shared" si="26"/>
        <v>1577</v>
      </c>
      <c r="BJ13" s="38">
        <f t="shared" si="27"/>
        <v>6</v>
      </c>
      <c r="BK13" s="17">
        <f t="shared" si="28"/>
        <v>3.8046924540266328E-3</v>
      </c>
      <c r="BL13" s="61">
        <v>681</v>
      </c>
      <c r="BM13" s="47">
        <v>0</v>
      </c>
      <c r="BN13" s="17">
        <f t="shared" si="29"/>
        <v>0</v>
      </c>
      <c r="BO13" s="61">
        <v>76</v>
      </c>
      <c r="BP13" s="38">
        <v>0</v>
      </c>
      <c r="BQ13" s="17">
        <f t="shared" si="30"/>
        <v>0</v>
      </c>
      <c r="BR13" s="61">
        <v>91</v>
      </c>
      <c r="BS13" s="47">
        <v>0</v>
      </c>
      <c r="BT13" s="17">
        <f t="shared" si="31"/>
        <v>0</v>
      </c>
      <c r="BU13" s="61">
        <f t="shared" si="32"/>
        <v>848</v>
      </c>
      <c r="BV13" s="38">
        <f t="shared" si="33"/>
        <v>0</v>
      </c>
      <c r="BW13" s="17">
        <f t="shared" si="34"/>
        <v>0</v>
      </c>
      <c r="BX13" s="61">
        <v>229</v>
      </c>
      <c r="BY13" s="47">
        <v>0</v>
      </c>
      <c r="BZ13" s="17">
        <f t="shared" si="35"/>
        <v>0</v>
      </c>
      <c r="CA13" s="61">
        <v>16</v>
      </c>
      <c r="CB13" s="38">
        <v>0</v>
      </c>
      <c r="CC13" s="17">
        <f t="shared" si="36"/>
        <v>0</v>
      </c>
      <c r="CD13" s="61">
        <v>61</v>
      </c>
      <c r="CE13" s="47">
        <v>0</v>
      </c>
      <c r="CF13" s="17">
        <f t="shared" si="37"/>
        <v>0</v>
      </c>
      <c r="CG13" s="61">
        <f t="shared" si="38"/>
        <v>306</v>
      </c>
      <c r="CH13" s="38">
        <f t="shared" si="39"/>
        <v>0</v>
      </c>
      <c r="CI13" s="17">
        <f t="shared" si="40"/>
        <v>0</v>
      </c>
      <c r="CJ13" s="61">
        <f t="shared" si="41"/>
        <v>6291</v>
      </c>
      <c r="CK13" s="47">
        <f t="shared" si="42"/>
        <v>21</v>
      </c>
      <c r="CL13" s="17">
        <f t="shared" si="43"/>
        <v>3.3381020505484026E-3</v>
      </c>
      <c r="CM13" s="61">
        <f t="shared" si="44"/>
        <v>947</v>
      </c>
      <c r="CN13" s="38">
        <f t="shared" si="45"/>
        <v>18</v>
      </c>
      <c r="CO13" s="17">
        <f t="shared" si="46"/>
        <v>1.9007391763463569E-2</v>
      </c>
      <c r="CP13" s="61">
        <f t="shared" si="47"/>
        <v>333</v>
      </c>
      <c r="CQ13" s="47">
        <f t="shared" si="48"/>
        <v>1</v>
      </c>
      <c r="CR13" s="17">
        <f t="shared" si="49"/>
        <v>3.003003003003003E-3</v>
      </c>
      <c r="CS13" s="61">
        <f t="shared" si="80"/>
        <v>7571</v>
      </c>
      <c r="CT13" s="38">
        <f t="shared" si="50"/>
        <v>40</v>
      </c>
      <c r="CU13" s="17">
        <f t="shared" si="81"/>
        <v>5.2833179236560562E-3</v>
      </c>
      <c r="CW13" s="183" t="s">
        <v>8</v>
      </c>
      <c r="CX13" s="181">
        <f t="shared" si="82"/>
        <v>7.8779542328373132E-3</v>
      </c>
      <c r="CY13" s="178"/>
      <c r="CZ13" s="64" t="str">
        <f t="shared" si="51"/>
        <v>岬町</v>
      </c>
      <c r="DA13" s="46">
        <f t="shared" si="83"/>
        <v>1.2580546179809757E-2</v>
      </c>
      <c r="DB13" s="46">
        <f t="shared" si="84"/>
        <v>1.2999999999999999E-2</v>
      </c>
      <c r="DC13" s="46">
        <f t="shared" si="52"/>
        <v>3.4612964128382631E-3</v>
      </c>
      <c r="DD13" s="46">
        <f t="shared" si="53"/>
        <v>3.0000000000000001E-3</v>
      </c>
      <c r="DE13" s="245">
        <f t="shared" si="54"/>
        <v>0.99999999999999989</v>
      </c>
      <c r="DF13" s="178"/>
      <c r="DG13" s="37" t="s">
        <v>8</v>
      </c>
      <c r="DH13" s="46">
        <f t="shared" si="55"/>
        <v>6.3593632736896159E-3</v>
      </c>
      <c r="DI13" s="46">
        <f t="shared" si="56"/>
        <v>6.0000000000000001E-3</v>
      </c>
      <c r="DJ13" s="46">
        <f t="shared" si="57"/>
        <v>5.7890914958851061E-3</v>
      </c>
      <c r="DK13" s="46">
        <f t="shared" si="58"/>
        <v>6.0000000000000001E-3</v>
      </c>
      <c r="DL13" s="245">
        <f t="shared" si="85"/>
        <v>0</v>
      </c>
      <c r="DM13" s="46">
        <f t="shared" si="0"/>
        <v>2.7855805243445692E-2</v>
      </c>
      <c r="DN13" s="46">
        <f t="shared" si="59"/>
        <v>2.8000000000000001E-2</v>
      </c>
      <c r="DO13" s="46">
        <f t="shared" si="60"/>
        <v>2.7923627684964199E-2</v>
      </c>
      <c r="DP13" s="46">
        <f t="shared" si="61"/>
        <v>2.8000000000000001E-2</v>
      </c>
      <c r="DQ13" s="245">
        <f t="shared" si="62"/>
        <v>0</v>
      </c>
      <c r="DS13" s="46">
        <f t="shared" si="63"/>
        <v>6.0169242942253792E-3</v>
      </c>
      <c r="DT13" s="46">
        <f t="shared" si="64"/>
        <v>6.0000000000000001E-3</v>
      </c>
      <c r="DU13" s="46">
        <f t="shared" si="65"/>
        <v>5.8148754639731279E-3</v>
      </c>
      <c r="DV13" s="46">
        <f t="shared" si="66"/>
        <v>6.0000000000000001E-3</v>
      </c>
      <c r="DW13" s="245">
        <f t="shared" si="67"/>
        <v>0</v>
      </c>
      <c r="DX13" s="46">
        <f t="shared" si="68"/>
        <v>4.9422971943662384E-3</v>
      </c>
      <c r="DY13" s="46">
        <f t="shared" si="69"/>
        <v>5.0000000000000001E-3</v>
      </c>
      <c r="DZ13" s="46">
        <f t="shared" si="70"/>
        <v>4.7230064481486537E-3</v>
      </c>
      <c r="EA13" s="46">
        <f t="shared" si="71"/>
        <v>5.0000000000000001E-3</v>
      </c>
      <c r="EB13" s="245">
        <f t="shared" si="72"/>
        <v>0</v>
      </c>
      <c r="EC13" s="46">
        <f t="shared" si="73"/>
        <v>2.2413610532632099E-2</v>
      </c>
      <c r="ED13" s="46">
        <f t="shared" si="74"/>
        <v>2.1999999999999999E-2</v>
      </c>
      <c r="EE13" s="46">
        <f t="shared" si="75"/>
        <v>2.1293460637722934E-2</v>
      </c>
      <c r="EF13" s="46">
        <f t="shared" si="76"/>
        <v>2.1000000000000001E-2</v>
      </c>
      <c r="EG13" s="245">
        <f t="shared" si="77"/>
        <v>9.9999999999999742E-2</v>
      </c>
      <c r="EH13" s="39">
        <v>0</v>
      </c>
    </row>
    <row r="14" spans="2:138" s="15" customFormat="1" ht="13.5" customHeight="1">
      <c r="B14" s="65">
        <v>9</v>
      </c>
      <c r="C14" s="14" t="s">
        <v>120</v>
      </c>
      <c r="D14" s="61">
        <v>7</v>
      </c>
      <c r="E14" s="47">
        <v>0</v>
      </c>
      <c r="F14" s="17">
        <f t="shared" si="1"/>
        <v>0</v>
      </c>
      <c r="G14" s="61">
        <v>0</v>
      </c>
      <c r="H14" s="47">
        <v>0</v>
      </c>
      <c r="I14" s="17" t="str">
        <f t="shared" si="2"/>
        <v>-</v>
      </c>
      <c r="J14" s="61">
        <v>0</v>
      </c>
      <c r="K14" s="47">
        <v>0</v>
      </c>
      <c r="L14" s="17" t="str">
        <f t="shared" si="3"/>
        <v>-</v>
      </c>
      <c r="M14" s="61">
        <f t="shared" si="4"/>
        <v>7</v>
      </c>
      <c r="N14" s="47">
        <f t="shared" si="5"/>
        <v>0</v>
      </c>
      <c r="O14" s="17">
        <f t="shared" si="6"/>
        <v>0</v>
      </c>
      <c r="P14" s="61">
        <v>33</v>
      </c>
      <c r="Q14" s="47">
        <v>0</v>
      </c>
      <c r="R14" s="17">
        <f t="shared" si="7"/>
        <v>0</v>
      </c>
      <c r="S14" s="61">
        <v>1</v>
      </c>
      <c r="T14" s="38">
        <v>0</v>
      </c>
      <c r="U14" s="17">
        <f t="shared" si="8"/>
        <v>0</v>
      </c>
      <c r="V14" s="61">
        <v>1</v>
      </c>
      <c r="W14" s="47">
        <v>0</v>
      </c>
      <c r="X14" s="17">
        <f t="shared" si="9"/>
        <v>0</v>
      </c>
      <c r="Y14" s="61">
        <f t="shared" si="10"/>
        <v>35</v>
      </c>
      <c r="Z14" s="38">
        <f t="shared" si="11"/>
        <v>0</v>
      </c>
      <c r="AA14" s="17">
        <f t="shared" si="12"/>
        <v>0</v>
      </c>
      <c r="AB14" s="61">
        <v>1490</v>
      </c>
      <c r="AC14" s="47">
        <v>4</v>
      </c>
      <c r="AD14" s="17">
        <f t="shared" si="13"/>
        <v>2.6845637583892616E-3</v>
      </c>
      <c r="AE14" s="61">
        <v>192</v>
      </c>
      <c r="AF14" s="47">
        <v>3</v>
      </c>
      <c r="AG14" s="17">
        <f t="shared" si="14"/>
        <v>1.5625E-2</v>
      </c>
      <c r="AH14" s="61">
        <v>45</v>
      </c>
      <c r="AI14" s="47">
        <v>0</v>
      </c>
      <c r="AJ14" s="17">
        <f t="shared" si="15"/>
        <v>0</v>
      </c>
      <c r="AK14" s="61">
        <f t="shared" si="16"/>
        <v>1727</v>
      </c>
      <c r="AL14" s="38">
        <f t="shared" si="78"/>
        <v>7</v>
      </c>
      <c r="AM14" s="17">
        <f t="shared" si="17"/>
        <v>4.0532715691951361E-3</v>
      </c>
      <c r="AN14" s="61">
        <v>1223</v>
      </c>
      <c r="AO14" s="47">
        <v>4</v>
      </c>
      <c r="AP14" s="17">
        <f t="shared" si="18"/>
        <v>3.2706459525756338E-3</v>
      </c>
      <c r="AQ14" s="61">
        <v>129</v>
      </c>
      <c r="AR14" s="38">
        <v>4</v>
      </c>
      <c r="AS14" s="17">
        <f t="shared" si="19"/>
        <v>3.1007751937984496E-2</v>
      </c>
      <c r="AT14" s="61">
        <v>93</v>
      </c>
      <c r="AU14" s="47">
        <v>0</v>
      </c>
      <c r="AV14" s="17">
        <f t="shared" si="20"/>
        <v>0</v>
      </c>
      <c r="AW14" s="61">
        <f t="shared" si="79"/>
        <v>1445</v>
      </c>
      <c r="AX14" s="38">
        <f t="shared" si="21"/>
        <v>8</v>
      </c>
      <c r="AY14" s="17">
        <f t="shared" si="22"/>
        <v>5.5363321799307957E-3</v>
      </c>
      <c r="AZ14" s="61">
        <v>845</v>
      </c>
      <c r="BA14" s="47">
        <v>0</v>
      </c>
      <c r="BB14" s="17">
        <f t="shared" si="23"/>
        <v>0</v>
      </c>
      <c r="BC14" s="61">
        <v>69</v>
      </c>
      <c r="BD14" s="38">
        <v>0</v>
      </c>
      <c r="BE14" s="17">
        <f t="shared" si="24"/>
        <v>0</v>
      </c>
      <c r="BF14" s="61">
        <v>85</v>
      </c>
      <c r="BG14" s="47">
        <v>0</v>
      </c>
      <c r="BH14" s="17">
        <f t="shared" si="25"/>
        <v>0</v>
      </c>
      <c r="BI14" s="61">
        <f t="shared" si="26"/>
        <v>999</v>
      </c>
      <c r="BJ14" s="38">
        <f t="shared" si="27"/>
        <v>0</v>
      </c>
      <c r="BK14" s="17">
        <f t="shared" si="28"/>
        <v>0</v>
      </c>
      <c r="BL14" s="61">
        <v>344</v>
      </c>
      <c r="BM14" s="47">
        <v>0</v>
      </c>
      <c r="BN14" s="17">
        <f t="shared" si="29"/>
        <v>0</v>
      </c>
      <c r="BO14" s="61">
        <v>40</v>
      </c>
      <c r="BP14" s="38">
        <v>1</v>
      </c>
      <c r="BQ14" s="17">
        <f t="shared" si="30"/>
        <v>2.5000000000000001E-2</v>
      </c>
      <c r="BR14" s="61">
        <v>75</v>
      </c>
      <c r="BS14" s="47">
        <v>0</v>
      </c>
      <c r="BT14" s="17">
        <f t="shared" si="31"/>
        <v>0</v>
      </c>
      <c r="BU14" s="61">
        <f t="shared" si="32"/>
        <v>459</v>
      </c>
      <c r="BV14" s="38">
        <f t="shared" si="33"/>
        <v>1</v>
      </c>
      <c r="BW14" s="17">
        <f t="shared" si="34"/>
        <v>2.1786492374727671E-3</v>
      </c>
      <c r="BX14" s="61">
        <v>123</v>
      </c>
      <c r="BY14" s="47">
        <v>0</v>
      </c>
      <c r="BZ14" s="17">
        <f t="shared" si="35"/>
        <v>0</v>
      </c>
      <c r="CA14" s="61">
        <v>14</v>
      </c>
      <c r="CB14" s="38">
        <v>0</v>
      </c>
      <c r="CC14" s="17">
        <f t="shared" si="36"/>
        <v>0</v>
      </c>
      <c r="CD14" s="61">
        <v>37</v>
      </c>
      <c r="CE14" s="47">
        <v>0</v>
      </c>
      <c r="CF14" s="17">
        <f t="shared" si="37"/>
        <v>0</v>
      </c>
      <c r="CG14" s="61">
        <f t="shared" si="38"/>
        <v>174</v>
      </c>
      <c r="CH14" s="38">
        <f t="shared" si="39"/>
        <v>0</v>
      </c>
      <c r="CI14" s="17">
        <f t="shared" si="40"/>
        <v>0</v>
      </c>
      <c r="CJ14" s="61">
        <f t="shared" si="41"/>
        <v>4065</v>
      </c>
      <c r="CK14" s="47">
        <f t="shared" si="42"/>
        <v>8</v>
      </c>
      <c r="CL14" s="17">
        <f t="shared" si="43"/>
        <v>1.9680196801968018E-3</v>
      </c>
      <c r="CM14" s="61">
        <f t="shared" si="44"/>
        <v>445</v>
      </c>
      <c r="CN14" s="38">
        <f t="shared" si="45"/>
        <v>8</v>
      </c>
      <c r="CO14" s="17">
        <f t="shared" si="46"/>
        <v>1.7977528089887642E-2</v>
      </c>
      <c r="CP14" s="61">
        <f t="shared" si="47"/>
        <v>336</v>
      </c>
      <c r="CQ14" s="47">
        <f t="shared" si="48"/>
        <v>0</v>
      </c>
      <c r="CR14" s="17">
        <f t="shared" si="49"/>
        <v>0</v>
      </c>
      <c r="CS14" s="61">
        <f t="shared" si="80"/>
        <v>4846</v>
      </c>
      <c r="CT14" s="38">
        <f t="shared" si="50"/>
        <v>16</v>
      </c>
      <c r="CU14" s="17">
        <f t="shared" si="81"/>
        <v>3.3016921172100704E-3</v>
      </c>
      <c r="CW14" s="183" t="s">
        <v>46</v>
      </c>
      <c r="CX14" s="181">
        <f t="shared" si="82"/>
        <v>4.9873203719357564E-3</v>
      </c>
      <c r="CY14" s="178"/>
      <c r="CZ14" s="64" t="str">
        <f t="shared" si="51"/>
        <v>和泉市</v>
      </c>
      <c r="DA14" s="46">
        <f t="shared" si="83"/>
        <v>1.2477640591597226E-2</v>
      </c>
      <c r="DB14" s="46">
        <f t="shared" si="84"/>
        <v>1.2E-2</v>
      </c>
      <c r="DC14" s="46">
        <f t="shared" si="52"/>
        <v>8.9151008092168433E-3</v>
      </c>
      <c r="DD14" s="46">
        <f t="shared" si="53"/>
        <v>8.9999999999999993E-3</v>
      </c>
      <c r="DE14" s="245">
        <f t="shared" si="54"/>
        <v>0.3000000000000001</v>
      </c>
      <c r="DF14" s="178"/>
      <c r="DG14" s="37" t="s">
        <v>46</v>
      </c>
      <c r="DH14" s="46">
        <f t="shared" si="55"/>
        <v>4.2770042770042772E-3</v>
      </c>
      <c r="DI14" s="46">
        <f t="shared" si="56"/>
        <v>4.0000000000000001E-3</v>
      </c>
      <c r="DJ14" s="46">
        <f t="shared" si="57"/>
        <v>3.0434381628700546E-3</v>
      </c>
      <c r="DK14" s="46">
        <f t="shared" si="58"/>
        <v>3.0000000000000001E-3</v>
      </c>
      <c r="DL14" s="245">
        <f t="shared" si="85"/>
        <v>0.1</v>
      </c>
      <c r="DM14" s="46">
        <f t="shared" si="0"/>
        <v>2.1778584392014518E-2</v>
      </c>
      <c r="DN14" s="46">
        <f t="shared" si="59"/>
        <v>2.1999999999999999E-2</v>
      </c>
      <c r="DO14" s="46">
        <f t="shared" si="60"/>
        <v>1.9572953736654804E-2</v>
      </c>
      <c r="DP14" s="46">
        <f t="shared" si="61"/>
        <v>0.02</v>
      </c>
      <c r="DQ14" s="245">
        <f t="shared" si="62"/>
        <v>0.19999999999999984</v>
      </c>
      <c r="DS14" s="46">
        <f t="shared" si="63"/>
        <v>6.0169242942253792E-3</v>
      </c>
      <c r="DT14" s="46">
        <f t="shared" si="64"/>
        <v>6.0000000000000001E-3</v>
      </c>
      <c r="DU14" s="46">
        <f t="shared" si="65"/>
        <v>5.8148754639731279E-3</v>
      </c>
      <c r="DV14" s="46">
        <f t="shared" si="66"/>
        <v>6.0000000000000001E-3</v>
      </c>
      <c r="DW14" s="245">
        <f t="shared" si="67"/>
        <v>0</v>
      </c>
      <c r="DX14" s="46">
        <f t="shared" si="68"/>
        <v>4.9422971943662384E-3</v>
      </c>
      <c r="DY14" s="46">
        <f t="shared" si="69"/>
        <v>5.0000000000000001E-3</v>
      </c>
      <c r="DZ14" s="46">
        <f t="shared" si="70"/>
        <v>4.7230064481486537E-3</v>
      </c>
      <c r="EA14" s="46">
        <f t="shared" si="71"/>
        <v>5.0000000000000001E-3</v>
      </c>
      <c r="EB14" s="245">
        <f t="shared" si="72"/>
        <v>0</v>
      </c>
      <c r="EC14" s="46">
        <f t="shared" si="73"/>
        <v>2.2413610532632099E-2</v>
      </c>
      <c r="ED14" s="46">
        <f t="shared" si="74"/>
        <v>2.1999999999999999E-2</v>
      </c>
      <c r="EE14" s="46">
        <f t="shared" si="75"/>
        <v>2.1293460637722934E-2</v>
      </c>
      <c r="EF14" s="46">
        <f t="shared" si="76"/>
        <v>2.1000000000000001E-2</v>
      </c>
      <c r="EG14" s="245">
        <f t="shared" si="77"/>
        <v>9.9999999999999742E-2</v>
      </c>
      <c r="EH14" s="39">
        <v>0</v>
      </c>
    </row>
    <row r="15" spans="2:138" s="15" customFormat="1" ht="13.5" customHeight="1">
      <c r="B15" s="65">
        <v>10</v>
      </c>
      <c r="C15" s="14" t="s">
        <v>59</v>
      </c>
      <c r="D15" s="61">
        <v>19</v>
      </c>
      <c r="E15" s="47">
        <v>0</v>
      </c>
      <c r="F15" s="17">
        <f t="shared" si="1"/>
        <v>0</v>
      </c>
      <c r="G15" s="61">
        <v>1</v>
      </c>
      <c r="H15" s="47">
        <v>0</v>
      </c>
      <c r="I15" s="17">
        <f t="shared" si="2"/>
        <v>0</v>
      </c>
      <c r="J15" s="61">
        <v>0</v>
      </c>
      <c r="K15" s="47">
        <v>0</v>
      </c>
      <c r="L15" s="17" t="str">
        <f t="shared" si="3"/>
        <v>-</v>
      </c>
      <c r="M15" s="61">
        <f t="shared" si="4"/>
        <v>20</v>
      </c>
      <c r="N15" s="47">
        <f t="shared" si="5"/>
        <v>0</v>
      </c>
      <c r="O15" s="17">
        <f t="shared" si="6"/>
        <v>0</v>
      </c>
      <c r="P15" s="61">
        <v>82</v>
      </c>
      <c r="Q15" s="47">
        <v>1</v>
      </c>
      <c r="R15" s="17">
        <f t="shared" si="7"/>
        <v>1.2195121951219513E-2</v>
      </c>
      <c r="S15" s="61">
        <v>2</v>
      </c>
      <c r="T15" s="38">
        <v>0</v>
      </c>
      <c r="U15" s="17">
        <f t="shared" si="8"/>
        <v>0</v>
      </c>
      <c r="V15" s="61">
        <v>2</v>
      </c>
      <c r="W15" s="47">
        <v>0</v>
      </c>
      <c r="X15" s="17">
        <f t="shared" si="9"/>
        <v>0</v>
      </c>
      <c r="Y15" s="61">
        <f t="shared" si="10"/>
        <v>86</v>
      </c>
      <c r="Z15" s="38">
        <f t="shared" si="11"/>
        <v>1</v>
      </c>
      <c r="AA15" s="17">
        <f t="shared" si="12"/>
        <v>1.1627906976744186E-2</v>
      </c>
      <c r="AB15" s="61">
        <v>4009</v>
      </c>
      <c r="AC15" s="47">
        <v>7</v>
      </c>
      <c r="AD15" s="17">
        <f t="shared" si="13"/>
        <v>1.7460713394861561E-3</v>
      </c>
      <c r="AE15" s="61">
        <v>307</v>
      </c>
      <c r="AF15" s="47">
        <v>3</v>
      </c>
      <c r="AG15" s="17">
        <f t="shared" si="14"/>
        <v>9.7719869706840382E-3</v>
      </c>
      <c r="AH15" s="61">
        <v>49</v>
      </c>
      <c r="AI15" s="47">
        <v>0</v>
      </c>
      <c r="AJ15" s="17">
        <f t="shared" si="15"/>
        <v>0</v>
      </c>
      <c r="AK15" s="61">
        <f t="shared" si="16"/>
        <v>4365</v>
      </c>
      <c r="AL15" s="38">
        <f t="shared" si="78"/>
        <v>10</v>
      </c>
      <c r="AM15" s="17">
        <f t="shared" si="17"/>
        <v>2.2909507445589921E-3</v>
      </c>
      <c r="AN15" s="61">
        <v>3442</v>
      </c>
      <c r="AO15" s="47">
        <v>3</v>
      </c>
      <c r="AP15" s="17">
        <f t="shared" si="18"/>
        <v>8.7158628704241722E-4</v>
      </c>
      <c r="AQ15" s="61">
        <v>165</v>
      </c>
      <c r="AR15" s="38">
        <v>2</v>
      </c>
      <c r="AS15" s="17">
        <f t="shared" si="19"/>
        <v>1.2121212121212121E-2</v>
      </c>
      <c r="AT15" s="61">
        <v>75</v>
      </c>
      <c r="AU15" s="47">
        <v>0</v>
      </c>
      <c r="AV15" s="17">
        <f t="shared" si="20"/>
        <v>0</v>
      </c>
      <c r="AW15" s="61">
        <f t="shared" si="79"/>
        <v>3682</v>
      </c>
      <c r="AX15" s="38">
        <f t="shared" si="21"/>
        <v>5</v>
      </c>
      <c r="AY15" s="17">
        <f t="shared" si="22"/>
        <v>1.3579576317218902E-3</v>
      </c>
      <c r="AZ15" s="61">
        <v>2241</v>
      </c>
      <c r="BA15" s="47">
        <v>0</v>
      </c>
      <c r="BB15" s="17">
        <f t="shared" si="23"/>
        <v>0</v>
      </c>
      <c r="BC15" s="61">
        <v>68</v>
      </c>
      <c r="BD15" s="38">
        <v>0</v>
      </c>
      <c r="BE15" s="17">
        <f t="shared" si="24"/>
        <v>0</v>
      </c>
      <c r="BF15" s="61">
        <v>107</v>
      </c>
      <c r="BG15" s="47">
        <v>0</v>
      </c>
      <c r="BH15" s="17">
        <f t="shared" si="25"/>
        <v>0</v>
      </c>
      <c r="BI15" s="61">
        <f t="shared" si="26"/>
        <v>2416</v>
      </c>
      <c r="BJ15" s="38">
        <f t="shared" si="27"/>
        <v>0</v>
      </c>
      <c r="BK15" s="17">
        <f t="shared" si="28"/>
        <v>0</v>
      </c>
      <c r="BL15" s="61">
        <v>898</v>
      </c>
      <c r="BM15" s="47">
        <v>0</v>
      </c>
      <c r="BN15" s="17">
        <f t="shared" si="29"/>
        <v>0</v>
      </c>
      <c r="BO15" s="61">
        <v>29</v>
      </c>
      <c r="BP15" s="38">
        <v>0</v>
      </c>
      <c r="BQ15" s="17">
        <f t="shared" si="30"/>
        <v>0</v>
      </c>
      <c r="BR15" s="61">
        <v>112</v>
      </c>
      <c r="BS15" s="47">
        <v>0</v>
      </c>
      <c r="BT15" s="17">
        <f t="shared" si="31"/>
        <v>0</v>
      </c>
      <c r="BU15" s="61">
        <f t="shared" si="32"/>
        <v>1039</v>
      </c>
      <c r="BV15" s="38">
        <f t="shared" si="33"/>
        <v>0</v>
      </c>
      <c r="BW15" s="17">
        <f t="shared" si="34"/>
        <v>0</v>
      </c>
      <c r="BX15" s="61">
        <v>276</v>
      </c>
      <c r="BY15" s="47">
        <v>0</v>
      </c>
      <c r="BZ15" s="17">
        <f t="shared" si="35"/>
        <v>0</v>
      </c>
      <c r="CA15" s="61">
        <v>9</v>
      </c>
      <c r="CB15" s="38">
        <v>0</v>
      </c>
      <c r="CC15" s="17">
        <f t="shared" si="36"/>
        <v>0</v>
      </c>
      <c r="CD15" s="61">
        <v>79</v>
      </c>
      <c r="CE15" s="47">
        <v>0</v>
      </c>
      <c r="CF15" s="17">
        <f t="shared" si="37"/>
        <v>0</v>
      </c>
      <c r="CG15" s="61">
        <f t="shared" si="38"/>
        <v>364</v>
      </c>
      <c r="CH15" s="38">
        <f t="shared" si="39"/>
        <v>0</v>
      </c>
      <c r="CI15" s="17">
        <f t="shared" si="40"/>
        <v>0</v>
      </c>
      <c r="CJ15" s="61">
        <f t="shared" si="41"/>
        <v>10967</v>
      </c>
      <c r="CK15" s="47">
        <f t="shared" si="42"/>
        <v>11</v>
      </c>
      <c r="CL15" s="17">
        <f t="shared" si="43"/>
        <v>1.0030090270812437E-3</v>
      </c>
      <c r="CM15" s="61">
        <f t="shared" si="44"/>
        <v>581</v>
      </c>
      <c r="CN15" s="38">
        <f t="shared" si="45"/>
        <v>5</v>
      </c>
      <c r="CO15" s="17">
        <f t="shared" si="46"/>
        <v>8.6058519793459545E-3</v>
      </c>
      <c r="CP15" s="61">
        <f t="shared" si="47"/>
        <v>424</v>
      </c>
      <c r="CQ15" s="47">
        <f t="shared" si="48"/>
        <v>0</v>
      </c>
      <c r="CR15" s="17">
        <f t="shared" si="49"/>
        <v>0</v>
      </c>
      <c r="CS15" s="61">
        <f t="shared" si="80"/>
        <v>11972</v>
      </c>
      <c r="CT15" s="38">
        <f t="shared" si="50"/>
        <v>16</v>
      </c>
      <c r="CU15" s="17">
        <f t="shared" si="81"/>
        <v>1.3364517206815904E-3</v>
      </c>
      <c r="CW15" s="183" t="s">
        <v>13</v>
      </c>
      <c r="CX15" s="181">
        <f t="shared" si="82"/>
        <v>2.5520667183156361E-3</v>
      </c>
      <c r="CY15" s="178"/>
      <c r="CZ15" s="64" t="str">
        <f t="shared" si="51"/>
        <v>交野市</v>
      </c>
      <c r="DA15" s="46">
        <f t="shared" si="83"/>
        <v>1.1121254875923314E-2</v>
      </c>
      <c r="DB15" s="46">
        <f t="shared" si="84"/>
        <v>1.0999999999999999E-2</v>
      </c>
      <c r="DC15" s="46">
        <f t="shared" si="52"/>
        <v>1.0776791102681265E-2</v>
      </c>
      <c r="DD15" s="46">
        <f t="shared" si="53"/>
        <v>1.0999999999999999E-2</v>
      </c>
      <c r="DE15" s="245">
        <f t="shared" si="54"/>
        <v>0</v>
      </c>
      <c r="DF15" s="178"/>
      <c r="DG15" s="37" t="s">
        <v>13</v>
      </c>
      <c r="DH15" s="46">
        <f t="shared" si="55"/>
        <v>1.7485137633011939E-3</v>
      </c>
      <c r="DI15" s="46">
        <f t="shared" si="56"/>
        <v>2E-3</v>
      </c>
      <c r="DJ15" s="46">
        <f t="shared" si="57"/>
        <v>1.6698714704989374E-3</v>
      </c>
      <c r="DK15" s="46">
        <f t="shared" si="58"/>
        <v>2E-3</v>
      </c>
      <c r="DL15" s="245">
        <f t="shared" si="85"/>
        <v>0</v>
      </c>
      <c r="DM15" s="46">
        <f t="shared" si="0"/>
        <v>1.8213356461405029E-2</v>
      </c>
      <c r="DN15" s="46">
        <f t="shared" si="59"/>
        <v>1.7999999999999999E-2</v>
      </c>
      <c r="DO15" s="46">
        <f t="shared" si="60"/>
        <v>1.6570008285004142E-2</v>
      </c>
      <c r="DP15" s="46">
        <f t="shared" si="61"/>
        <v>1.7000000000000001E-2</v>
      </c>
      <c r="DQ15" s="245">
        <f t="shared" si="62"/>
        <v>9.9999999999999742E-2</v>
      </c>
      <c r="DS15" s="46">
        <f t="shared" si="63"/>
        <v>6.0169242942253792E-3</v>
      </c>
      <c r="DT15" s="46">
        <f t="shared" si="64"/>
        <v>6.0000000000000001E-3</v>
      </c>
      <c r="DU15" s="46">
        <f t="shared" si="65"/>
        <v>5.8148754639731279E-3</v>
      </c>
      <c r="DV15" s="46">
        <f t="shared" si="66"/>
        <v>6.0000000000000001E-3</v>
      </c>
      <c r="DW15" s="245">
        <f t="shared" si="67"/>
        <v>0</v>
      </c>
      <c r="DX15" s="46">
        <f t="shared" si="68"/>
        <v>4.9422971943662384E-3</v>
      </c>
      <c r="DY15" s="46">
        <f t="shared" si="69"/>
        <v>5.0000000000000001E-3</v>
      </c>
      <c r="DZ15" s="46">
        <f t="shared" si="70"/>
        <v>4.7230064481486537E-3</v>
      </c>
      <c r="EA15" s="46">
        <f t="shared" si="71"/>
        <v>5.0000000000000001E-3</v>
      </c>
      <c r="EB15" s="245">
        <f t="shared" si="72"/>
        <v>0</v>
      </c>
      <c r="EC15" s="46">
        <f t="shared" si="73"/>
        <v>2.2413610532632099E-2</v>
      </c>
      <c r="ED15" s="46">
        <f t="shared" si="74"/>
        <v>2.1999999999999999E-2</v>
      </c>
      <c r="EE15" s="46">
        <f t="shared" si="75"/>
        <v>2.1293460637722934E-2</v>
      </c>
      <c r="EF15" s="46">
        <f t="shared" si="76"/>
        <v>2.1000000000000001E-2</v>
      </c>
      <c r="EG15" s="245">
        <f t="shared" si="77"/>
        <v>9.9999999999999742E-2</v>
      </c>
      <c r="EH15" s="39">
        <v>0</v>
      </c>
    </row>
    <row r="16" spans="2:138" s="15" customFormat="1" ht="13.5" customHeight="1">
      <c r="B16" s="65">
        <v>11</v>
      </c>
      <c r="C16" s="14" t="s">
        <v>60</v>
      </c>
      <c r="D16" s="61">
        <v>52</v>
      </c>
      <c r="E16" s="47">
        <v>1</v>
      </c>
      <c r="F16" s="17">
        <f t="shared" si="1"/>
        <v>1.9230769230769232E-2</v>
      </c>
      <c r="G16" s="61">
        <v>0</v>
      </c>
      <c r="H16" s="47">
        <v>0</v>
      </c>
      <c r="I16" s="17" t="str">
        <f t="shared" si="2"/>
        <v>-</v>
      </c>
      <c r="J16" s="61">
        <v>0</v>
      </c>
      <c r="K16" s="47">
        <v>0</v>
      </c>
      <c r="L16" s="17" t="str">
        <f t="shared" si="3"/>
        <v>-</v>
      </c>
      <c r="M16" s="61">
        <f t="shared" si="4"/>
        <v>52</v>
      </c>
      <c r="N16" s="47">
        <f t="shared" si="5"/>
        <v>1</v>
      </c>
      <c r="O16" s="17">
        <f t="shared" si="6"/>
        <v>1.9230769230769232E-2</v>
      </c>
      <c r="P16" s="61">
        <v>155</v>
      </c>
      <c r="Q16" s="47">
        <v>0</v>
      </c>
      <c r="R16" s="17">
        <f t="shared" si="7"/>
        <v>0</v>
      </c>
      <c r="S16" s="61">
        <v>1</v>
      </c>
      <c r="T16" s="38">
        <v>0</v>
      </c>
      <c r="U16" s="17">
        <f t="shared" si="8"/>
        <v>0</v>
      </c>
      <c r="V16" s="61">
        <v>6</v>
      </c>
      <c r="W16" s="47">
        <v>0</v>
      </c>
      <c r="X16" s="17">
        <f t="shared" si="9"/>
        <v>0</v>
      </c>
      <c r="Y16" s="61">
        <f t="shared" si="10"/>
        <v>162</v>
      </c>
      <c r="Z16" s="38">
        <f t="shared" si="11"/>
        <v>0</v>
      </c>
      <c r="AA16" s="17">
        <f t="shared" si="12"/>
        <v>0</v>
      </c>
      <c r="AB16" s="61">
        <v>6548</v>
      </c>
      <c r="AC16" s="47">
        <v>44</v>
      </c>
      <c r="AD16" s="17">
        <f t="shared" si="13"/>
        <v>6.7196090409285276E-3</v>
      </c>
      <c r="AE16" s="61">
        <v>461</v>
      </c>
      <c r="AF16" s="47">
        <v>17</v>
      </c>
      <c r="AG16" s="17">
        <f t="shared" si="14"/>
        <v>3.6876355748373099E-2</v>
      </c>
      <c r="AH16" s="61">
        <v>86</v>
      </c>
      <c r="AI16" s="47">
        <v>0</v>
      </c>
      <c r="AJ16" s="17">
        <f t="shared" si="15"/>
        <v>0</v>
      </c>
      <c r="AK16" s="61">
        <f t="shared" si="16"/>
        <v>7095</v>
      </c>
      <c r="AL16" s="38">
        <f t="shared" si="78"/>
        <v>61</v>
      </c>
      <c r="AM16" s="17">
        <f t="shared" si="17"/>
        <v>8.5976039464411552E-3</v>
      </c>
      <c r="AN16" s="61">
        <v>5961</v>
      </c>
      <c r="AO16" s="47">
        <v>24</v>
      </c>
      <c r="AP16" s="17">
        <f t="shared" si="18"/>
        <v>4.0261701056869652E-3</v>
      </c>
      <c r="AQ16" s="61">
        <v>304</v>
      </c>
      <c r="AR16" s="38">
        <v>7</v>
      </c>
      <c r="AS16" s="17">
        <f t="shared" si="19"/>
        <v>2.3026315789473683E-2</v>
      </c>
      <c r="AT16" s="61">
        <v>231</v>
      </c>
      <c r="AU16" s="47">
        <v>0</v>
      </c>
      <c r="AV16" s="17">
        <f t="shared" si="20"/>
        <v>0</v>
      </c>
      <c r="AW16" s="61">
        <f t="shared" si="79"/>
        <v>6496</v>
      </c>
      <c r="AX16" s="38">
        <f t="shared" si="21"/>
        <v>31</v>
      </c>
      <c r="AY16" s="17">
        <f t="shared" si="22"/>
        <v>4.7721674876847293E-3</v>
      </c>
      <c r="AZ16" s="61">
        <v>3703</v>
      </c>
      <c r="BA16" s="47">
        <v>2</v>
      </c>
      <c r="BB16" s="17">
        <f t="shared" si="23"/>
        <v>5.4010261949770453E-4</v>
      </c>
      <c r="BC16" s="61">
        <v>167</v>
      </c>
      <c r="BD16" s="38">
        <v>1</v>
      </c>
      <c r="BE16" s="17">
        <f t="shared" si="24"/>
        <v>5.9880239520958087E-3</v>
      </c>
      <c r="BF16" s="61">
        <v>173</v>
      </c>
      <c r="BG16" s="47">
        <v>0</v>
      </c>
      <c r="BH16" s="17">
        <f t="shared" si="25"/>
        <v>0</v>
      </c>
      <c r="BI16" s="61">
        <f t="shared" si="26"/>
        <v>4043</v>
      </c>
      <c r="BJ16" s="38">
        <f t="shared" si="27"/>
        <v>3</v>
      </c>
      <c r="BK16" s="17">
        <f t="shared" si="28"/>
        <v>7.4202325006183525E-4</v>
      </c>
      <c r="BL16" s="61">
        <v>1599</v>
      </c>
      <c r="BM16" s="47">
        <v>1</v>
      </c>
      <c r="BN16" s="17">
        <f t="shared" si="29"/>
        <v>6.2539086929330832E-4</v>
      </c>
      <c r="BO16" s="61">
        <v>91</v>
      </c>
      <c r="BP16" s="38">
        <v>0</v>
      </c>
      <c r="BQ16" s="17">
        <f t="shared" si="30"/>
        <v>0</v>
      </c>
      <c r="BR16" s="61">
        <v>182</v>
      </c>
      <c r="BS16" s="47">
        <v>0</v>
      </c>
      <c r="BT16" s="17">
        <f t="shared" si="31"/>
        <v>0</v>
      </c>
      <c r="BU16" s="61">
        <f t="shared" si="32"/>
        <v>1872</v>
      </c>
      <c r="BV16" s="38">
        <f t="shared" si="33"/>
        <v>1</v>
      </c>
      <c r="BW16" s="17">
        <f t="shared" si="34"/>
        <v>5.3418803418803424E-4</v>
      </c>
      <c r="BX16" s="61">
        <v>428</v>
      </c>
      <c r="BY16" s="47">
        <v>0</v>
      </c>
      <c r="BZ16" s="17">
        <f t="shared" si="35"/>
        <v>0</v>
      </c>
      <c r="CA16" s="61">
        <v>21</v>
      </c>
      <c r="CB16" s="38">
        <v>0</v>
      </c>
      <c r="CC16" s="17">
        <f t="shared" si="36"/>
        <v>0</v>
      </c>
      <c r="CD16" s="61">
        <v>127</v>
      </c>
      <c r="CE16" s="47">
        <v>0</v>
      </c>
      <c r="CF16" s="17">
        <f t="shared" si="37"/>
        <v>0</v>
      </c>
      <c r="CG16" s="61">
        <f t="shared" si="38"/>
        <v>576</v>
      </c>
      <c r="CH16" s="38">
        <f t="shared" si="39"/>
        <v>0</v>
      </c>
      <c r="CI16" s="17">
        <f t="shared" si="40"/>
        <v>0</v>
      </c>
      <c r="CJ16" s="61">
        <f t="shared" si="41"/>
        <v>18446</v>
      </c>
      <c r="CK16" s="47">
        <f t="shared" si="42"/>
        <v>72</v>
      </c>
      <c r="CL16" s="17">
        <f t="shared" si="43"/>
        <v>3.9032852650981243E-3</v>
      </c>
      <c r="CM16" s="61">
        <f t="shared" si="44"/>
        <v>1045</v>
      </c>
      <c r="CN16" s="38">
        <f t="shared" si="45"/>
        <v>25</v>
      </c>
      <c r="CO16" s="17">
        <f t="shared" si="46"/>
        <v>2.3923444976076555E-2</v>
      </c>
      <c r="CP16" s="61">
        <f t="shared" si="47"/>
        <v>805</v>
      </c>
      <c r="CQ16" s="47">
        <f t="shared" si="48"/>
        <v>0</v>
      </c>
      <c r="CR16" s="17">
        <f t="shared" si="49"/>
        <v>0</v>
      </c>
      <c r="CS16" s="61">
        <f t="shared" si="80"/>
        <v>20296</v>
      </c>
      <c r="CT16" s="38">
        <f t="shared" si="50"/>
        <v>97</v>
      </c>
      <c r="CU16" s="17">
        <f t="shared" si="81"/>
        <v>4.7792668506109574E-3</v>
      </c>
      <c r="CW16" s="183" t="s">
        <v>14</v>
      </c>
      <c r="CX16" s="181">
        <f t="shared" si="82"/>
        <v>7.7646376218024199E-3</v>
      </c>
      <c r="CY16" s="178"/>
      <c r="CZ16" s="64" t="str">
        <f t="shared" si="51"/>
        <v>堺市</v>
      </c>
      <c r="DA16" s="46">
        <f t="shared" si="83"/>
        <v>1.1040174658044029E-2</v>
      </c>
      <c r="DB16" s="46">
        <f t="shared" si="84"/>
        <v>1.0999999999999999E-2</v>
      </c>
      <c r="DC16" s="46">
        <f t="shared" si="52"/>
        <v>1.0093041203961754E-2</v>
      </c>
      <c r="DD16" s="46">
        <f t="shared" si="53"/>
        <v>0.01</v>
      </c>
      <c r="DE16" s="245">
        <f t="shared" si="54"/>
        <v>9.9999999999999922E-2</v>
      </c>
      <c r="DF16" s="178"/>
      <c r="DG16" s="37" t="s">
        <v>14</v>
      </c>
      <c r="DH16" s="46">
        <f t="shared" si="55"/>
        <v>5.7415540219395806E-3</v>
      </c>
      <c r="DI16" s="46">
        <f t="shared" si="56"/>
        <v>6.0000000000000001E-3</v>
      </c>
      <c r="DJ16" s="46">
        <f t="shared" si="57"/>
        <v>5.3585746973578707E-3</v>
      </c>
      <c r="DK16" s="46">
        <f t="shared" si="58"/>
        <v>5.0000000000000001E-3</v>
      </c>
      <c r="DL16" s="245">
        <f t="shared" si="85"/>
        <v>0.1</v>
      </c>
      <c r="DM16" s="46">
        <f t="shared" si="0"/>
        <v>3.2001673290106669E-2</v>
      </c>
      <c r="DN16" s="46">
        <f t="shared" si="59"/>
        <v>3.2000000000000001E-2</v>
      </c>
      <c r="DO16" s="46">
        <f t="shared" si="60"/>
        <v>3.0101814962372731E-2</v>
      </c>
      <c r="DP16" s="46">
        <f t="shared" si="61"/>
        <v>0.03</v>
      </c>
      <c r="DQ16" s="245">
        <f t="shared" si="62"/>
        <v>0.20000000000000018</v>
      </c>
      <c r="DS16" s="46">
        <f t="shared" si="63"/>
        <v>6.0169242942253792E-3</v>
      </c>
      <c r="DT16" s="46">
        <f t="shared" si="64"/>
        <v>6.0000000000000001E-3</v>
      </c>
      <c r="DU16" s="46">
        <f t="shared" si="65"/>
        <v>5.8148754639731279E-3</v>
      </c>
      <c r="DV16" s="46">
        <f t="shared" si="66"/>
        <v>6.0000000000000001E-3</v>
      </c>
      <c r="DW16" s="245">
        <f t="shared" si="67"/>
        <v>0</v>
      </c>
      <c r="DX16" s="46">
        <f t="shared" si="68"/>
        <v>4.9422971943662384E-3</v>
      </c>
      <c r="DY16" s="46">
        <f t="shared" si="69"/>
        <v>5.0000000000000001E-3</v>
      </c>
      <c r="DZ16" s="46">
        <f t="shared" si="70"/>
        <v>4.7230064481486537E-3</v>
      </c>
      <c r="EA16" s="46">
        <f t="shared" si="71"/>
        <v>5.0000000000000001E-3</v>
      </c>
      <c r="EB16" s="245">
        <f t="shared" si="72"/>
        <v>0</v>
      </c>
      <c r="EC16" s="46">
        <f t="shared" si="73"/>
        <v>2.2413610532632099E-2</v>
      </c>
      <c r="ED16" s="46">
        <f t="shared" si="74"/>
        <v>2.1999999999999999E-2</v>
      </c>
      <c r="EE16" s="46">
        <f t="shared" si="75"/>
        <v>2.1293460637722934E-2</v>
      </c>
      <c r="EF16" s="46">
        <f t="shared" si="76"/>
        <v>2.1000000000000001E-2</v>
      </c>
      <c r="EG16" s="245">
        <f t="shared" si="77"/>
        <v>9.9999999999999742E-2</v>
      </c>
      <c r="EH16" s="39">
        <v>0</v>
      </c>
    </row>
    <row r="17" spans="2:138" s="15" customFormat="1" ht="13.5" customHeight="1">
      <c r="B17" s="65">
        <v>12</v>
      </c>
      <c r="C17" s="14" t="s">
        <v>121</v>
      </c>
      <c r="D17" s="61">
        <v>27</v>
      </c>
      <c r="E17" s="47">
        <v>1</v>
      </c>
      <c r="F17" s="17">
        <f t="shared" si="1"/>
        <v>3.7037037037037035E-2</v>
      </c>
      <c r="G17" s="61">
        <v>0</v>
      </c>
      <c r="H17" s="47">
        <v>0</v>
      </c>
      <c r="I17" s="17" t="str">
        <f t="shared" si="2"/>
        <v>-</v>
      </c>
      <c r="J17" s="61">
        <v>3</v>
      </c>
      <c r="K17" s="47">
        <v>0</v>
      </c>
      <c r="L17" s="17">
        <f t="shared" si="3"/>
        <v>0</v>
      </c>
      <c r="M17" s="61">
        <f t="shared" si="4"/>
        <v>30</v>
      </c>
      <c r="N17" s="47">
        <f t="shared" si="5"/>
        <v>1</v>
      </c>
      <c r="O17" s="17">
        <f t="shared" si="6"/>
        <v>3.3333333333333333E-2</v>
      </c>
      <c r="P17" s="61">
        <v>71</v>
      </c>
      <c r="Q17" s="47">
        <v>0</v>
      </c>
      <c r="R17" s="17">
        <f t="shared" si="7"/>
        <v>0</v>
      </c>
      <c r="S17" s="61">
        <v>2</v>
      </c>
      <c r="T17" s="38">
        <v>0</v>
      </c>
      <c r="U17" s="17">
        <f t="shared" si="8"/>
        <v>0</v>
      </c>
      <c r="V17" s="61">
        <v>8</v>
      </c>
      <c r="W17" s="47">
        <v>0</v>
      </c>
      <c r="X17" s="17">
        <f t="shared" si="9"/>
        <v>0</v>
      </c>
      <c r="Y17" s="61">
        <f t="shared" si="10"/>
        <v>81</v>
      </c>
      <c r="Z17" s="38">
        <f t="shared" si="11"/>
        <v>0</v>
      </c>
      <c r="AA17" s="17">
        <f t="shared" si="12"/>
        <v>0</v>
      </c>
      <c r="AB17" s="61">
        <v>3108</v>
      </c>
      <c r="AC17" s="47">
        <v>19</v>
      </c>
      <c r="AD17" s="17">
        <f t="shared" si="13"/>
        <v>6.1132561132561129E-3</v>
      </c>
      <c r="AE17" s="61">
        <v>268</v>
      </c>
      <c r="AF17" s="47">
        <v>6</v>
      </c>
      <c r="AG17" s="17">
        <f t="shared" si="14"/>
        <v>2.2388059701492536E-2</v>
      </c>
      <c r="AH17" s="61">
        <v>54</v>
      </c>
      <c r="AI17" s="47">
        <v>0</v>
      </c>
      <c r="AJ17" s="17">
        <f t="shared" si="15"/>
        <v>0</v>
      </c>
      <c r="AK17" s="61">
        <f t="shared" si="16"/>
        <v>3430</v>
      </c>
      <c r="AL17" s="38">
        <f t="shared" si="78"/>
        <v>25</v>
      </c>
      <c r="AM17" s="17">
        <f t="shared" si="17"/>
        <v>7.2886297376093291E-3</v>
      </c>
      <c r="AN17" s="61">
        <v>2814</v>
      </c>
      <c r="AO17" s="47">
        <v>18</v>
      </c>
      <c r="AP17" s="17">
        <f t="shared" si="18"/>
        <v>6.3965884861407248E-3</v>
      </c>
      <c r="AQ17" s="61">
        <v>213</v>
      </c>
      <c r="AR17" s="38">
        <v>3</v>
      </c>
      <c r="AS17" s="17">
        <f t="shared" si="19"/>
        <v>1.4084507042253521E-2</v>
      </c>
      <c r="AT17" s="61">
        <v>108</v>
      </c>
      <c r="AU17" s="47">
        <v>0</v>
      </c>
      <c r="AV17" s="17">
        <f t="shared" si="20"/>
        <v>0</v>
      </c>
      <c r="AW17" s="61">
        <f t="shared" si="79"/>
        <v>3135</v>
      </c>
      <c r="AX17" s="38">
        <f t="shared" si="21"/>
        <v>21</v>
      </c>
      <c r="AY17" s="17">
        <f t="shared" si="22"/>
        <v>6.6985645933014355E-3</v>
      </c>
      <c r="AZ17" s="61">
        <v>2060</v>
      </c>
      <c r="BA17" s="47">
        <v>6</v>
      </c>
      <c r="BB17" s="17">
        <f t="shared" si="23"/>
        <v>2.9126213592233011E-3</v>
      </c>
      <c r="BC17" s="61">
        <v>99</v>
      </c>
      <c r="BD17" s="38">
        <v>1</v>
      </c>
      <c r="BE17" s="17">
        <f t="shared" si="24"/>
        <v>1.0101010101010102E-2</v>
      </c>
      <c r="BF17" s="61">
        <v>114</v>
      </c>
      <c r="BG17" s="47">
        <v>0</v>
      </c>
      <c r="BH17" s="17">
        <f t="shared" si="25"/>
        <v>0</v>
      </c>
      <c r="BI17" s="61">
        <f t="shared" si="26"/>
        <v>2273</v>
      </c>
      <c r="BJ17" s="38">
        <f t="shared" si="27"/>
        <v>7</v>
      </c>
      <c r="BK17" s="17">
        <f t="shared" si="28"/>
        <v>3.0796304443466782E-3</v>
      </c>
      <c r="BL17" s="61">
        <v>906</v>
      </c>
      <c r="BM17" s="47">
        <v>3</v>
      </c>
      <c r="BN17" s="17">
        <f t="shared" si="29"/>
        <v>3.3112582781456954E-3</v>
      </c>
      <c r="BO17" s="61">
        <v>39</v>
      </c>
      <c r="BP17" s="38">
        <v>0</v>
      </c>
      <c r="BQ17" s="17">
        <f t="shared" si="30"/>
        <v>0</v>
      </c>
      <c r="BR17" s="61">
        <v>129</v>
      </c>
      <c r="BS17" s="47">
        <v>0</v>
      </c>
      <c r="BT17" s="17">
        <f t="shared" si="31"/>
        <v>0</v>
      </c>
      <c r="BU17" s="61">
        <f t="shared" si="32"/>
        <v>1074</v>
      </c>
      <c r="BV17" s="38">
        <f t="shared" si="33"/>
        <v>3</v>
      </c>
      <c r="BW17" s="17">
        <f t="shared" si="34"/>
        <v>2.7932960893854749E-3</v>
      </c>
      <c r="BX17" s="61">
        <v>305</v>
      </c>
      <c r="BY17" s="47">
        <v>0</v>
      </c>
      <c r="BZ17" s="17">
        <f t="shared" si="35"/>
        <v>0</v>
      </c>
      <c r="CA17" s="61">
        <v>14</v>
      </c>
      <c r="CB17" s="38">
        <v>0</v>
      </c>
      <c r="CC17" s="17">
        <f t="shared" si="36"/>
        <v>0</v>
      </c>
      <c r="CD17" s="61">
        <v>94</v>
      </c>
      <c r="CE17" s="47">
        <v>0</v>
      </c>
      <c r="CF17" s="17">
        <f t="shared" si="37"/>
        <v>0</v>
      </c>
      <c r="CG17" s="61">
        <f t="shared" si="38"/>
        <v>413</v>
      </c>
      <c r="CH17" s="38">
        <f t="shared" si="39"/>
        <v>0</v>
      </c>
      <c r="CI17" s="17">
        <f t="shared" si="40"/>
        <v>0</v>
      </c>
      <c r="CJ17" s="61">
        <f t="shared" si="41"/>
        <v>9291</v>
      </c>
      <c r="CK17" s="47">
        <f t="shared" si="42"/>
        <v>47</v>
      </c>
      <c r="CL17" s="17">
        <f t="shared" si="43"/>
        <v>5.0586589172317295E-3</v>
      </c>
      <c r="CM17" s="61">
        <f t="shared" si="44"/>
        <v>635</v>
      </c>
      <c r="CN17" s="38">
        <f t="shared" si="45"/>
        <v>10</v>
      </c>
      <c r="CO17" s="17">
        <f t="shared" si="46"/>
        <v>1.5748031496062992E-2</v>
      </c>
      <c r="CP17" s="61">
        <f t="shared" si="47"/>
        <v>510</v>
      </c>
      <c r="CQ17" s="47">
        <f t="shared" si="48"/>
        <v>0</v>
      </c>
      <c r="CR17" s="17">
        <f t="shared" si="49"/>
        <v>0</v>
      </c>
      <c r="CS17" s="61">
        <f t="shared" si="80"/>
        <v>10436</v>
      </c>
      <c r="CT17" s="38">
        <f t="shared" si="50"/>
        <v>57</v>
      </c>
      <c r="CU17" s="17">
        <f t="shared" si="81"/>
        <v>5.4618627826753547E-3</v>
      </c>
      <c r="CW17" s="183" t="s">
        <v>9</v>
      </c>
      <c r="CX17" s="181">
        <f t="shared" si="82"/>
        <v>3.56631377945017E-3</v>
      </c>
      <c r="CY17" s="178"/>
      <c r="CZ17" s="64" t="str">
        <f t="shared" si="51"/>
        <v>大東市</v>
      </c>
      <c r="DA17" s="46">
        <f t="shared" si="83"/>
        <v>1.0455997676444961E-2</v>
      </c>
      <c r="DB17" s="46">
        <f t="shared" si="84"/>
        <v>0.01</v>
      </c>
      <c r="DC17" s="46">
        <f t="shared" si="52"/>
        <v>9.208772567551194E-3</v>
      </c>
      <c r="DD17" s="46">
        <f t="shared" si="53"/>
        <v>8.9999999999999993E-3</v>
      </c>
      <c r="DE17" s="245">
        <f t="shared" si="54"/>
        <v>0.10000000000000009</v>
      </c>
      <c r="DF17" s="178"/>
      <c r="DG17" s="37" t="s">
        <v>9</v>
      </c>
      <c r="DH17" s="46">
        <f t="shared" si="55"/>
        <v>2.3827678231033169E-3</v>
      </c>
      <c r="DI17" s="46">
        <f t="shared" si="56"/>
        <v>2E-3</v>
      </c>
      <c r="DJ17" s="46">
        <f t="shared" si="57"/>
        <v>2.2967386311437757E-3</v>
      </c>
      <c r="DK17" s="46">
        <f t="shared" si="58"/>
        <v>2E-3</v>
      </c>
      <c r="DL17" s="245">
        <f t="shared" si="85"/>
        <v>0</v>
      </c>
      <c r="DM17" s="46">
        <f t="shared" si="0"/>
        <v>1.5634580012262415E-2</v>
      </c>
      <c r="DN17" s="46">
        <f t="shared" si="59"/>
        <v>1.6E-2</v>
      </c>
      <c r="DO17" s="46">
        <f t="shared" si="60"/>
        <v>1.1591478696741854E-2</v>
      </c>
      <c r="DP17" s="46">
        <f t="shared" si="61"/>
        <v>1.2E-2</v>
      </c>
      <c r="DQ17" s="245">
        <f t="shared" si="62"/>
        <v>0.4</v>
      </c>
      <c r="DS17" s="46">
        <f t="shared" si="63"/>
        <v>6.0169242942253792E-3</v>
      </c>
      <c r="DT17" s="46">
        <f t="shared" si="64"/>
        <v>6.0000000000000001E-3</v>
      </c>
      <c r="DU17" s="46">
        <f t="shared" si="65"/>
        <v>5.8148754639731279E-3</v>
      </c>
      <c r="DV17" s="46">
        <f t="shared" si="66"/>
        <v>6.0000000000000001E-3</v>
      </c>
      <c r="DW17" s="245">
        <f t="shared" si="67"/>
        <v>0</v>
      </c>
      <c r="DX17" s="46">
        <f t="shared" si="68"/>
        <v>4.9422971943662384E-3</v>
      </c>
      <c r="DY17" s="46">
        <f t="shared" si="69"/>
        <v>5.0000000000000001E-3</v>
      </c>
      <c r="DZ17" s="46">
        <f t="shared" si="70"/>
        <v>4.7230064481486537E-3</v>
      </c>
      <c r="EA17" s="46">
        <f t="shared" si="71"/>
        <v>5.0000000000000001E-3</v>
      </c>
      <c r="EB17" s="245">
        <f t="shared" si="72"/>
        <v>0</v>
      </c>
      <c r="EC17" s="46">
        <f t="shared" si="73"/>
        <v>2.2413610532632099E-2</v>
      </c>
      <c r="ED17" s="46">
        <f t="shared" si="74"/>
        <v>2.1999999999999999E-2</v>
      </c>
      <c r="EE17" s="46">
        <f t="shared" si="75"/>
        <v>2.1293460637722934E-2</v>
      </c>
      <c r="EF17" s="46">
        <f t="shared" si="76"/>
        <v>2.1000000000000001E-2</v>
      </c>
      <c r="EG17" s="245">
        <f t="shared" si="77"/>
        <v>9.9999999999999742E-2</v>
      </c>
      <c r="EH17" s="39">
        <v>0</v>
      </c>
    </row>
    <row r="18" spans="2:138" s="15" customFormat="1" ht="13.5" customHeight="1">
      <c r="B18" s="65">
        <v>13</v>
      </c>
      <c r="C18" s="14" t="s">
        <v>122</v>
      </c>
      <c r="D18" s="61">
        <v>51</v>
      </c>
      <c r="E18" s="47">
        <v>0</v>
      </c>
      <c r="F18" s="17">
        <f t="shared" si="1"/>
        <v>0</v>
      </c>
      <c r="G18" s="61">
        <v>0</v>
      </c>
      <c r="H18" s="47">
        <v>0</v>
      </c>
      <c r="I18" s="17" t="str">
        <f t="shared" si="2"/>
        <v>-</v>
      </c>
      <c r="J18" s="61">
        <v>3</v>
      </c>
      <c r="K18" s="47">
        <v>0</v>
      </c>
      <c r="L18" s="17">
        <f t="shared" si="3"/>
        <v>0</v>
      </c>
      <c r="M18" s="61">
        <f t="shared" si="4"/>
        <v>54</v>
      </c>
      <c r="N18" s="47">
        <f t="shared" si="5"/>
        <v>0</v>
      </c>
      <c r="O18" s="17">
        <f t="shared" si="6"/>
        <v>0</v>
      </c>
      <c r="P18" s="61">
        <v>144</v>
      </c>
      <c r="Q18" s="47">
        <v>0</v>
      </c>
      <c r="R18" s="17">
        <f t="shared" si="7"/>
        <v>0</v>
      </c>
      <c r="S18" s="61">
        <v>3</v>
      </c>
      <c r="T18" s="38">
        <v>0</v>
      </c>
      <c r="U18" s="17">
        <f t="shared" si="8"/>
        <v>0</v>
      </c>
      <c r="V18" s="61">
        <v>8</v>
      </c>
      <c r="W18" s="47">
        <v>0</v>
      </c>
      <c r="X18" s="17">
        <f t="shared" si="9"/>
        <v>0</v>
      </c>
      <c r="Y18" s="61">
        <f t="shared" si="10"/>
        <v>155</v>
      </c>
      <c r="Z18" s="38">
        <f t="shared" si="11"/>
        <v>0</v>
      </c>
      <c r="AA18" s="17">
        <f t="shared" si="12"/>
        <v>0</v>
      </c>
      <c r="AB18" s="61">
        <v>5604</v>
      </c>
      <c r="AC18" s="47">
        <v>12</v>
      </c>
      <c r="AD18" s="17">
        <f t="shared" si="13"/>
        <v>2.1413276231263384E-3</v>
      </c>
      <c r="AE18" s="61">
        <v>428</v>
      </c>
      <c r="AF18" s="47">
        <v>5</v>
      </c>
      <c r="AG18" s="17">
        <f t="shared" si="14"/>
        <v>1.1682242990654205E-2</v>
      </c>
      <c r="AH18" s="61">
        <v>106</v>
      </c>
      <c r="AI18" s="47">
        <v>0</v>
      </c>
      <c r="AJ18" s="17">
        <f t="shared" si="15"/>
        <v>0</v>
      </c>
      <c r="AK18" s="61">
        <f t="shared" si="16"/>
        <v>6138</v>
      </c>
      <c r="AL18" s="38">
        <f t="shared" si="78"/>
        <v>17</v>
      </c>
      <c r="AM18" s="17">
        <f t="shared" si="17"/>
        <v>2.7696318018898664E-3</v>
      </c>
      <c r="AN18" s="61">
        <v>5053</v>
      </c>
      <c r="AO18" s="47">
        <v>9</v>
      </c>
      <c r="AP18" s="17">
        <f t="shared" si="18"/>
        <v>1.7811201266574313E-3</v>
      </c>
      <c r="AQ18" s="61">
        <v>278</v>
      </c>
      <c r="AR18" s="38">
        <v>5</v>
      </c>
      <c r="AS18" s="17">
        <f t="shared" si="19"/>
        <v>1.7985611510791366E-2</v>
      </c>
      <c r="AT18" s="61">
        <v>174</v>
      </c>
      <c r="AU18" s="47">
        <v>0</v>
      </c>
      <c r="AV18" s="17">
        <f t="shared" si="20"/>
        <v>0</v>
      </c>
      <c r="AW18" s="61">
        <f t="shared" si="79"/>
        <v>5505</v>
      </c>
      <c r="AX18" s="38">
        <f t="shared" si="21"/>
        <v>14</v>
      </c>
      <c r="AY18" s="17">
        <f t="shared" si="22"/>
        <v>2.5431425976385103E-3</v>
      </c>
      <c r="AZ18" s="61">
        <v>3441</v>
      </c>
      <c r="BA18" s="47">
        <v>1</v>
      </c>
      <c r="BB18" s="17">
        <f t="shared" si="23"/>
        <v>2.906131938390003E-4</v>
      </c>
      <c r="BC18" s="61">
        <v>137</v>
      </c>
      <c r="BD18" s="38">
        <v>2</v>
      </c>
      <c r="BE18" s="17">
        <f t="shared" si="24"/>
        <v>1.4598540145985401E-2</v>
      </c>
      <c r="BF18" s="61">
        <v>175</v>
      </c>
      <c r="BG18" s="47">
        <v>0</v>
      </c>
      <c r="BH18" s="17">
        <f t="shared" si="25"/>
        <v>0</v>
      </c>
      <c r="BI18" s="61">
        <f t="shared" si="26"/>
        <v>3753</v>
      </c>
      <c r="BJ18" s="38">
        <f t="shared" si="27"/>
        <v>3</v>
      </c>
      <c r="BK18" s="17">
        <f t="shared" si="28"/>
        <v>7.993605115907274E-4</v>
      </c>
      <c r="BL18" s="61">
        <v>1466</v>
      </c>
      <c r="BM18" s="47">
        <v>0</v>
      </c>
      <c r="BN18" s="17">
        <f t="shared" si="29"/>
        <v>0</v>
      </c>
      <c r="BO18" s="61">
        <v>67</v>
      </c>
      <c r="BP18" s="38">
        <v>0</v>
      </c>
      <c r="BQ18" s="17">
        <f t="shared" si="30"/>
        <v>0</v>
      </c>
      <c r="BR18" s="61">
        <v>144</v>
      </c>
      <c r="BS18" s="47">
        <v>0</v>
      </c>
      <c r="BT18" s="17">
        <f t="shared" si="31"/>
        <v>0</v>
      </c>
      <c r="BU18" s="61">
        <f t="shared" si="32"/>
        <v>1677</v>
      </c>
      <c r="BV18" s="38">
        <f t="shared" si="33"/>
        <v>0</v>
      </c>
      <c r="BW18" s="17">
        <f t="shared" si="34"/>
        <v>0</v>
      </c>
      <c r="BX18" s="61">
        <v>470</v>
      </c>
      <c r="BY18" s="47">
        <v>0</v>
      </c>
      <c r="BZ18" s="17">
        <f t="shared" si="35"/>
        <v>0</v>
      </c>
      <c r="CA18" s="61">
        <v>19</v>
      </c>
      <c r="CB18" s="38">
        <v>0</v>
      </c>
      <c r="CC18" s="17">
        <f t="shared" si="36"/>
        <v>0</v>
      </c>
      <c r="CD18" s="61">
        <v>147</v>
      </c>
      <c r="CE18" s="47">
        <v>0</v>
      </c>
      <c r="CF18" s="17">
        <f t="shared" si="37"/>
        <v>0</v>
      </c>
      <c r="CG18" s="61">
        <f t="shared" si="38"/>
        <v>636</v>
      </c>
      <c r="CH18" s="38">
        <f t="shared" si="39"/>
        <v>0</v>
      </c>
      <c r="CI18" s="17">
        <f t="shared" si="40"/>
        <v>0</v>
      </c>
      <c r="CJ18" s="61">
        <f t="shared" si="41"/>
        <v>16229</v>
      </c>
      <c r="CK18" s="47">
        <f t="shared" si="42"/>
        <v>22</v>
      </c>
      <c r="CL18" s="17">
        <f t="shared" si="43"/>
        <v>1.3555980035738493E-3</v>
      </c>
      <c r="CM18" s="61">
        <f t="shared" si="44"/>
        <v>932</v>
      </c>
      <c r="CN18" s="38">
        <f t="shared" si="45"/>
        <v>12</v>
      </c>
      <c r="CO18" s="17">
        <f t="shared" si="46"/>
        <v>1.2875536480686695E-2</v>
      </c>
      <c r="CP18" s="61">
        <f t="shared" si="47"/>
        <v>757</v>
      </c>
      <c r="CQ18" s="47">
        <f t="shared" si="48"/>
        <v>0</v>
      </c>
      <c r="CR18" s="17">
        <f t="shared" si="49"/>
        <v>0</v>
      </c>
      <c r="CS18" s="61">
        <f t="shared" si="80"/>
        <v>17918</v>
      </c>
      <c r="CT18" s="38">
        <f t="shared" si="50"/>
        <v>34</v>
      </c>
      <c r="CU18" s="17">
        <f t="shared" si="81"/>
        <v>1.8975332068311196E-3</v>
      </c>
      <c r="CW18" s="183" t="s">
        <v>21</v>
      </c>
      <c r="CX18" s="181">
        <f t="shared" si="82"/>
        <v>1.1464676059208684E-3</v>
      </c>
      <c r="CY18" s="178"/>
      <c r="CZ18" s="64" t="str">
        <f t="shared" si="51"/>
        <v>高石市</v>
      </c>
      <c r="DA18" s="46">
        <f t="shared" si="83"/>
        <v>9.3603744149765994E-3</v>
      </c>
      <c r="DB18" s="46">
        <f t="shared" si="84"/>
        <v>8.9999999999999993E-3</v>
      </c>
      <c r="DC18" s="46">
        <f t="shared" si="52"/>
        <v>6.1881188118811884E-3</v>
      </c>
      <c r="DD18" s="46">
        <f t="shared" si="53"/>
        <v>6.0000000000000001E-3</v>
      </c>
      <c r="DE18" s="245">
        <f t="shared" si="54"/>
        <v>0.29999999999999993</v>
      </c>
      <c r="DF18" s="178"/>
      <c r="DG18" s="37" t="s">
        <v>21</v>
      </c>
      <c r="DH18" s="46">
        <f t="shared" si="55"/>
        <v>7.6193701320690819E-4</v>
      </c>
      <c r="DI18" s="46">
        <f t="shared" si="56"/>
        <v>1E-3</v>
      </c>
      <c r="DJ18" s="46">
        <f t="shared" si="57"/>
        <v>6.2022626773100553E-3</v>
      </c>
      <c r="DK18" s="46">
        <f t="shared" si="58"/>
        <v>6.0000000000000001E-3</v>
      </c>
      <c r="DL18" s="245">
        <f t="shared" si="85"/>
        <v>-0.5</v>
      </c>
      <c r="DM18" s="46">
        <f t="shared" si="0"/>
        <v>6.4148253741981472E-3</v>
      </c>
      <c r="DN18" s="46">
        <f t="shared" si="59"/>
        <v>6.0000000000000001E-3</v>
      </c>
      <c r="DO18" s="46">
        <f t="shared" si="60"/>
        <v>2.4687065368567455E-2</v>
      </c>
      <c r="DP18" s="46">
        <f t="shared" si="61"/>
        <v>2.5000000000000001E-2</v>
      </c>
      <c r="DQ18" s="245">
        <f t="shared" si="62"/>
        <v>-1.9000000000000004</v>
      </c>
      <c r="DS18" s="46">
        <f t="shared" si="63"/>
        <v>6.0169242942253792E-3</v>
      </c>
      <c r="DT18" s="46">
        <f t="shared" si="64"/>
        <v>6.0000000000000001E-3</v>
      </c>
      <c r="DU18" s="46">
        <f t="shared" si="65"/>
        <v>5.8148754639731279E-3</v>
      </c>
      <c r="DV18" s="46">
        <f t="shared" si="66"/>
        <v>6.0000000000000001E-3</v>
      </c>
      <c r="DW18" s="245">
        <f t="shared" si="67"/>
        <v>0</v>
      </c>
      <c r="DX18" s="46">
        <f t="shared" si="68"/>
        <v>4.9422971943662384E-3</v>
      </c>
      <c r="DY18" s="46">
        <f t="shared" si="69"/>
        <v>5.0000000000000001E-3</v>
      </c>
      <c r="DZ18" s="46">
        <f t="shared" si="70"/>
        <v>4.7230064481486537E-3</v>
      </c>
      <c r="EA18" s="46">
        <f t="shared" si="71"/>
        <v>5.0000000000000001E-3</v>
      </c>
      <c r="EB18" s="245">
        <f t="shared" si="72"/>
        <v>0</v>
      </c>
      <c r="EC18" s="46">
        <f t="shared" si="73"/>
        <v>2.2413610532632099E-2</v>
      </c>
      <c r="ED18" s="46">
        <f t="shared" si="74"/>
        <v>2.1999999999999999E-2</v>
      </c>
      <c r="EE18" s="46">
        <f t="shared" si="75"/>
        <v>2.1293460637722934E-2</v>
      </c>
      <c r="EF18" s="46">
        <f t="shared" si="76"/>
        <v>2.1000000000000001E-2</v>
      </c>
      <c r="EG18" s="245">
        <f t="shared" si="77"/>
        <v>9.9999999999999742E-2</v>
      </c>
      <c r="EH18" s="39">
        <v>0</v>
      </c>
    </row>
    <row r="19" spans="2:138" s="15" customFormat="1" ht="13.5" customHeight="1">
      <c r="B19" s="65">
        <v>14</v>
      </c>
      <c r="C19" s="14" t="s">
        <v>123</v>
      </c>
      <c r="D19" s="61">
        <v>30</v>
      </c>
      <c r="E19" s="47">
        <v>0</v>
      </c>
      <c r="F19" s="17">
        <f t="shared" si="1"/>
        <v>0</v>
      </c>
      <c r="G19" s="61">
        <v>0</v>
      </c>
      <c r="H19" s="47">
        <v>0</v>
      </c>
      <c r="I19" s="17" t="str">
        <f t="shared" si="2"/>
        <v>-</v>
      </c>
      <c r="J19" s="61">
        <v>0</v>
      </c>
      <c r="K19" s="47">
        <v>0</v>
      </c>
      <c r="L19" s="17" t="str">
        <f t="shared" si="3"/>
        <v>-</v>
      </c>
      <c r="M19" s="61">
        <f t="shared" si="4"/>
        <v>30</v>
      </c>
      <c r="N19" s="47">
        <f t="shared" si="5"/>
        <v>0</v>
      </c>
      <c r="O19" s="17">
        <f t="shared" si="6"/>
        <v>0</v>
      </c>
      <c r="P19" s="61">
        <v>83</v>
      </c>
      <c r="Q19" s="47">
        <v>0</v>
      </c>
      <c r="R19" s="17">
        <f t="shared" si="7"/>
        <v>0</v>
      </c>
      <c r="S19" s="61">
        <v>2</v>
      </c>
      <c r="T19" s="38">
        <v>0</v>
      </c>
      <c r="U19" s="17">
        <f t="shared" si="8"/>
        <v>0</v>
      </c>
      <c r="V19" s="61">
        <v>3</v>
      </c>
      <c r="W19" s="47">
        <v>0</v>
      </c>
      <c r="X19" s="17">
        <f t="shared" si="9"/>
        <v>0</v>
      </c>
      <c r="Y19" s="61">
        <f t="shared" si="10"/>
        <v>88</v>
      </c>
      <c r="Z19" s="38">
        <f t="shared" si="11"/>
        <v>0</v>
      </c>
      <c r="AA19" s="17">
        <f t="shared" si="12"/>
        <v>0</v>
      </c>
      <c r="AB19" s="61">
        <v>4158</v>
      </c>
      <c r="AC19" s="47">
        <v>20</v>
      </c>
      <c r="AD19" s="17">
        <f t="shared" si="13"/>
        <v>4.8100048100048103E-3</v>
      </c>
      <c r="AE19" s="61">
        <v>342</v>
      </c>
      <c r="AF19" s="47">
        <v>8</v>
      </c>
      <c r="AG19" s="17">
        <f t="shared" si="14"/>
        <v>2.3391812865497075E-2</v>
      </c>
      <c r="AH19" s="61">
        <v>48</v>
      </c>
      <c r="AI19" s="47">
        <v>0</v>
      </c>
      <c r="AJ19" s="17">
        <f t="shared" si="15"/>
        <v>0</v>
      </c>
      <c r="AK19" s="61">
        <f t="shared" si="16"/>
        <v>4548</v>
      </c>
      <c r="AL19" s="38">
        <f t="shared" si="78"/>
        <v>28</v>
      </c>
      <c r="AM19" s="17">
        <f t="shared" si="17"/>
        <v>6.156552330694811E-3</v>
      </c>
      <c r="AN19" s="61">
        <v>3665</v>
      </c>
      <c r="AO19" s="47">
        <v>15</v>
      </c>
      <c r="AP19" s="17">
        <f t="shared" si="18"/>
        <v>4.0927694406548429E-3</v>
      </c>
      <c r="AQ19" s="61">
        <v>240</v>
      </c>
      <c r="AR19" s="38">
        <v>6</v>
      </c>
      <c r="AS19" s="17">
        <f t="shared" si="19"/>
        <v>2.5000000000000001E-2</v>
      </c>
      <c r="AT19" s="61">
        <v>127</v>
      </c>
      <c r="AU19" s="47">
        <v>0</v>
      </c>
      <c r="AV19" s="17">
        <f t="shared" si="20"/>
        <v>0</v>
      </c>
      <c r="AW19" s="61">
        <f t="shared" si="79"/>
        <v>4032</v>
      </c>
      <c r="AX19" s="38">
        <f t="shared" si="21"/>
        <v>21</v>
      </c>
      <c r="AY19" s="17">
        <f t="shared" si="22"/>
        <v>5.208333333333333E-3</v>
      </c>
      <c r="AZ19" s="61">
        <v>2772</v>
      </c>
      <c r="BA19" s="47">
        <v>5</v>
      </c>
      <c r="BB19" s="17">
        <f t="shared" si="23"/>
        <v>1.8037518037518038E-3</v>
      </c>
      <c r="BC19" s="61">
        <v>163</v>
      </c>
      <c r="BD19" s="38">
        <v>2</v>
      </c>
      <c r="BE19" s="17">
        <f t="shared" si="24"/>
        <v>1.2269938650306749E-2</v>
      </c>
      <c r="BF19" s="61">
        <v>143</v>
      </c>
      <c r="BG19" s="47">
        <v>0</v>
      </c>
      <c r="BH19" s="17">
        <f t="shared" si="25"/>
        <v>0</v>
      </c>
      <c r="BI19" s="61">
        <f t="shared" si="26"/>
        <v>3078</v>
      </c>
      <c r="BJ19" s="38">
        <f t="shared" si="27"/>
        <v>7</v>
      </c>
      <c r="BK19" s="17">
        <f t="shared" si="28"/>
        <v>2.2742040285899934E-3</v>
      </c>
      <c r="BL19" s="61">
        <v>1247</v>
      </c>
      <c r="BM19" s="47">
        <v>0</v>
      </c>
      <c r="BN19" s="17">
        <f t="shared" si="29"/>
        <v>0</v>
      </c>
      <c r="BO19" s="61">
        <v>61</v>
      </c>
      <c r="BP19" s="38">
        <v>0</v>
      </c>
      <c r="BQ19" s="17">
        <f t="shared" si="30"/>
        <v>0</v>
      </c>
      <c r="BR19" s="61">
        <v>133</v>
      </c>
      <c r="BS19" s="47">
        <v>0</v>
      </c>
      <c r="BT19" s="17">
        <f t="shared" si="31"/>
        <v>0</v>
      </c>
      <c r="BU19" s="61">
        <f t="shared" si="32"/>
        <v>1441</v>
      </c>
      <c r="BV19" s="38">
        <f t="shared" si="33"/>
        <v>0</v>
      </c>
      <c r="BW19" s="17">
        <f t="shared" si="34"/>
        <v>0</v>
      </c>
      <c r="BX19" s="61">
        <v>401</v>
      </c>
      <c r="BY19" s="47">
        <v>0</v>
      </c>
      <c r="BZ19" s="17">
        <f t="shared" si="35"/>
        <v>0</v>
      </c>
      <c r="CA19" s="61">
        <v>20</v>
      </c>
      <c r="CB19" s="38">
        <v>0</v>
      </c>
      <c r="CC19" s="17">
        <f t="shared" si="36"/>
        <v>0</v>
      </c>
      <c r="CD19" s="61">
        <v>124</v>
      </c>
      <c r="CE19" s="47">
        <v>0</v>
      </c>
      <c r="CF19" s="17">
        <f t="shared" si="37"/>
        <v>0</v>
      </c>
      <c r="CG19" s="61">
        <f t="shared" si="38"/>
        <v>545</v>
      </c>
      <c r="CH19" s="38">
        <f t="shared" si="39"/>
        <v>0</v>
      </c>
      <c r="CI19" s="17">
        <f t="shared" si="40"/>
        <v>0</v>
      </c>
      <c r="CJ19" s="61">
        <f t="shared" si="41"/>
        <v>12356</v>
      </c>
      <c r="CK19" s="47">
        <f t="shared" si="42"/>
        <v>40</v>
      </c>
      <c r="CL19" s="17">
        <f t="shared" si="43"/>
        <v>3.2372936225315637E-3</v>
      </c>
      <c r="CM19" s="61">
        <f t="shared" si="44"/>
        <v>828</v>
      </c>
      <c r="CN19" s="38">
        <f t="shared" si="45"/>
        <v>16</v>
      </c>
      <c r="CO19" s="17">
        <f t="shared" si="46"/>
        <v>1.932367149758454E-2</v>
      </c>
      <c r="CP19" s="61">
        <f t="shared" si="47"/>
        <v>578</v>
      </c>
      <c r="CQ19" s="47">
        <f t="shared" si="48"/>
        <v>0</v>
      </c>
      <c r="CR19" s="17">
        <f t="shared" si="49"/>
        <v>0</v>
      </c>
      <c r="CS19" s="61">
        <f t="shared" si="80"/>
        <v>13762</v>
      </c>
      <c r="CT19" s="38">
        <f t="shared" si="50"/>
        <v>56</v>
      </c>
      <c r="CU19" s="17">
        <f t="shared" si="81"/>
        <v>4.0691759918616479E-3</v>
      </c>
      <c r="CW19" s="183" t="s">
        <v>47</v>
      </c>
      <c r="CX19" s="181">
        <f t="shared" si="82"/>
        <v>5.4364015490020855E-3</v>
      </c>
      <c r="CY19" s="178"/>
      <c r="CZ19" s="64" t="str">
        <f t="shared" si="51"/>
        <v>羽曳野市</v>
      </c>
      <c r="DA19" s="46">
        <f t="shared" si="83"/>
        <v>9.3194500373928544E-3</v>
      </c>
      <c r="DB19" s="46">
        <f t="shared" si="84"/>
        <v>8.9999999999999993E-3</v>
      </c>
      <c r="DC19" s="46">
        <f t="shared" si="52"/>
        <v>8.8342386438249858E-3</v>
      </c>
      <c r="DD19" s="46">
        <f t="shared" si="53"/>
        <v>8.9999999999999993E-3</v>
      </c>
      <c r="DE19" s="245">
        <f t="shared" si="54"/>
        <v>0</v>
      </c>
      <c r="DF19" s="178"/>
      <c r="DG19" s="37" t="s">
        <v>47</v>
      </c>
      <c r="DH19" s="46">
        <f t="shared" si="55"/>
        <v>4.3492268041237115E-3</v>
      </c>
      <c r="DI19" s="46">
        <f t="shared" si="56"/>
        <v>4.0000000000000001E-3</v>
      </c>
      <c r="DJ19" s="46">
        <f t="shared" si="57"/>
        <v>3.9091131199609089E-3</v>
      </c>
      <c r="DK19" s="46">
        <f t="shared" si="58"/>
        <v>4.0000000000000001E-3</v>
      </c>
      <c r="DL19" s="245">
        <f t="shared" si="85"/>
        <v>0</v>
      </c>
      <c r="DM19" s="46">
        <f t="shared" si="0"/>
        <v>2.7696793002915453E-2</v>
      </c>
      <c r="DN19" s="46">
        <f t="shared" si="59"/>
        <v>2.8000000000000001E-2</v>
      </c>
      <c r="DO19" s="46">
        <f t="shared" si="60"/>
        <v>1.8489984591679508E-2</v>
      </c>
      <c r="DP19" s="46">
        <f t="shared" si="61"/>
        <v>1.7999999999999999E-2</v>
      </c>
      <c r="DQ19" s="245">
        <f t="shared" si="62"/>
        <v>1.0000000000000002</v>
      </c>
      <c r="DS19" s="46">
        <f t="shared" si="63"/>
        <v>6.0169242942253792E-3</v>
      </c>
      <c r="DT19" s="46">
        <f t="shared" si="64"/>
        <v>6.0000000000000001E-3</v>
      </c>
      <c r="DU19" s="46">
        <f t="shared" si="65"/>
        <v>5.8148754639731279E-3</v>
      </c>
      <c r="DV19" s="46">
        <f t="shared" si="66"/>
        <v>6.0000000000000001E-3</v>
      </c>
      <c r="DW19" s="245">
        <f t="shared" si="67"/>
        <v>0</v>
      </c>
      <c r="DX19" s="46">
        <f t="shared" si="68"/>
        <v>4.9422971943662384E-3</v>
      </c>
      <c r="DY19" s="46">
        <f t="shared" si="69"/>
        <v>5.0000000000000001E-3</v>
      </c>
      <c r="DZ19" s="46">
        <f t="shared" si="70"/>
        <v>4.7230064481486537E-3</v>
      </c>
      <c r="EA19" s="46">
        <f t="shared" si="71"/>
        <v>5.0000000000000001E-3</v>
      </c>
      <c r="EB19" s="245">
        <f t="shared" si="72"/>
        <v>0</v>
      </c>
      <c r="EC19" s="46">
        <f t="shared" si="73"/>
        <v>2.2413610532632099E-2</v>
      </c>
      <c r="ED19" s="46">
        <f t="shared" si="74"/>
        <v>2.1999999999999999E-2</v>
      </c>
      <c r="EE19" s="46">
        <f t="shared" si="75"/>
        <v>2.1293460637722934E-2</v>
      </c>
      <c r="EF19" s="46">
        <f t="shared" si="76"/>
        <v>2.1000000000000001E-2</v>
      </c>
      <c r="EG19" s="245">
        <f t="shared" si="77"/>
        <v>9.9999999999999742E-2</v>
      </c>
      <c r="EH19" s="39">
        <v>0</v>
      </c>
    </row>
    <row r="20" spans="2:138" s="15" customFormat="1" ht="13.5" customHeight="1">
      <c r="B20" s="65">
        <v>15</v>
      </c>
      <c r="C20" s="14" t="s">
        <v>124</v>
      </c>
      <c r="D20" s="61">
        <v>59</v>
      </c>
      <c r="E20" s="47">
        <v>1</v>
      </c>
      <c r="F20" s="17">
        <f t="shared" ref="F20:F32" si="86">IFERROR(E20/D20,"-")</f>
        <v>1.6949152542372881E-2</v>
      </c>
      <c r="G20" s="61">
        <v>1</v>
      </c>
      <c r="H20" s="47">
        <v>0</v>
      </c>
      <c r="I20" s="17">
        <f t="shared" ref="I20:I32" si="87">IFERROR(H20/G20,"-")</f>
        <v>0</v>
      </c>
      <c r="J20" s="61">
        <v>1</v>
      </c>
      <c r="K20" s="47">
        <v>0</v>
      </c>
      <c r="L20" s="17">
        <f t="shared" si="3"/>
        <v>0</v>
      </c>
      <c r="M20" s="61">
        <f t="shared" si="4"/>
        <v>61</v>
      </c>
      <c r="N20" s="47">
        <f t="shared" si="5"/>
        <v>1</v>
      </c>
      <c r="O20" s="17">
        <f t="shared" ref="O20:O32" si="88">IFERROR(N20/M20,"-")</f>
        <v>1.6393442622950821E-2</v>
      </c>
      <c r="P20" s="61">
        <v>191</v>
      </c>
      <c r="Q20" s="47">
        <v>1</v>
      </c>
      <c r="R20" s="17">
        <f t="shared" ref="R20:R32" si="89">IFERROR(Q20/P20,"-")</f>
        <v>5.235602094240838E-3</v>
      </c>
      <c r="S20" s="61">
        <v>1</v>
      </c>
      <c r="T20" s="38">
        <v>0</v>
      </c>
      <c r="U20" s="17">
        <f t="shared" ref="U20:U32" si="90">IFERROR(T20/S20,"-")</f>
        <v>0</v>
      </c>
      <c r="V20" s="61">
        <v>9</v>
      </c>
      <c r="W20" s="47">
        <v>0</v>
      </c>
      <c r="X20" s="17">
        <f t="shared" si="9"/>
        <v>0</v>
      </c>
      <c r="Y20" s="61">
        <f t="shared" si="10"/>
        <v>201</v>
      </c>
      <c r="Z20" s="38">
        <f t="shared" si="11"/>
        <v>1</v>
      </c>
      <c r="AA20" s="17">
        <f t="shared" ref="AA20:AA32" si="91">IFERROR(Z20/Y20,"-")</f>
        <v>4.9751243781094526E-3</v>
      </c>
      <c r="AB20" s="61">
        <v>7247</v>
      </c>
      <c r="AC20" s="47">
        <v>41</v>
      </c>
      <c r="AD20" s="17">
        <f t="shared" ref="AD20:AD32" si="92">IFERROR(AC20/AB20,"-")</f>
        <v>5.6575134538429696E-3</v>
      </c>
      <c r="AE20" s="61">
        <v>506</v>
      </c>
      <c r="AF20" s="47">
        <v>10</v>
      </c>
      <c r="AG20" s="17">
        <f t="shared" ref="AG20:AG32" si="93">IFERROR(AF20/AE20,"-")</f>
        <v>1.9762845849802372E-2</v>
      </c>
      <c r="AH20" s="61">
        <v>98</v>
      </c>
      <c r="AI20" s="47">
        <v>0</v>
      </c>
      <c r="AJ20" s="17">
        <f t="shared" si="15"/>
        <v>0</v>
      </c>
      <c r="AK20" s="61">
        <f t="shared" si="16"/>
        <v>7851</v>
      </c>
      <c r="AL20" s="38">
        <f t="shared" si="78"/>
        <v>51</v>
      </c>
      <c r="AM20" s="17">
        <f t="shared" ref="AM20:AM32" si="94">IFERROR(AL20/AK20,"-")</f>
        <v>6.4959877722583111E-3</v>
      </c>
      <c r="AN20" s="61">
        <v>6248</v>
      </c>
      <c r="AO20" s="47">
        <v>29</v>
      </c>
      <c r="AP20" s="17">
        <f t="shared" ref="AP20:AP32" si="95">IFERROR(AO20/AN20,"-")</f>
        <v>4.6414852752880926E-3</v>
      </c>
      <c r="AQ20" s="61">
        <v>347</v>
      </c>
      <c r="AR20" s="38">
        <v>7</v>
      </c>
      <c r="AS20" s="17">
        <f t="shared" ref="AS20:AS32" si="96">IFERROR(AR20/AQ20,"-")</f>
        <v>2.0172910662824207E-2</v>
      </c>
      <c r="AT20" s="61">
        <v>169</v>
      </c>
      <c r="AU20" s="47">
        <v>0</v>
      </c>
      <c r="AV20" s="17">
        <f t="shared" si="20"/>
        <v>0</v>
      </c>
      <c r="AW20" s="61">
        <f t="shared" si="79"/>
        <v>6764</v>
      </c>
      <c r="AX20" s="38">
        <f t="shared" si="21"/>
        <v>36</v>
      </c>
      <c r="AY20" s="17">
        <f t="shared" ref="AY20:AY32" si="97">IFERROR(AX20/AW20,"-")</f>
        <v>5.3222945002956833E-3</v>
      </c>
      <c r="AZ20" s="61">
        <v>4313</v>
      </c>
      <c r="BA20" s="47">
        <v>8</v>
      </c>
      <c r="BB20" s="17">
        <f t="shared" ref="BB20:BB32" si="98">IFERROR(BA20/AZ20,"-")</f>
        <v>1.8548574078367725E-3</v>
      </c>
      <c r="BC20" s="61">
        <v>141</v>
      </c>
      <c r="BD20" s="38">
        <v>2</v>
      </c>
      <c r="BE20" s="17">
        <f t="shared" ref="BE20:BE32" si="99">IFERROR(BD20/BC20,"-")</f>
        <v>1.4184397163120567E-2</v>
      </c>
      <c r="BF20" s="61">
        <v>224</v>
      </c>
      <c r="BG20" s="47">
        <v>0</v>
      </c>
      <c r="BH20" s="17">
        <f t="shared" si="25"/>
        <v>0</v>
      </c>
      <c r="BI20" s="61">
        <f t="shared" si="26"/>
        <v>4678</v>
      </c>
      <c r="BJ20" s="38">
        <f t="shared" si="27"/>
        <v>10</v>
      </c>
      <c r="BK20" s="17">
        <f t="shared" ref="BK20:BK32" si="100">IFERROR(BJ20/BI20,"-")</f>
        <v>2.1376656690893546E-3</v>
      </c>
      <c r="BL20" s="61">
        <v>1771</v>
      </c>
      <c r="BM20" s="47">
        <v>2</v>
      </c>
      <c r="BN20" s="17">
        <f t="shared" ref="BN20:BN32" si="101">IFERROR(BM20/BL20,"-")</f>
        <v>1.129305477131564E-3</v>
      </c>
      <c r="BO20" s="61">
        <v>46</v>
      </c>
      <c r="BP20" s="38">
        <v>0</v>
      </c>
      <c r="BQ20" s="17">
        <f t="shared" ref="BQ20:BQ32" si="102">IFERROR(BP20/BO20,"-")</f>
        <v>0</v>
      </c>
      <c r="BR20" s="61">
        <v>224</v>
      </c>
      <c r="BS20" s="47">
        <v>0</v>
      </c>
      <c r="BT20" s="17">
        <f t="shared" si="31"/>
        <v>0</v>
      </c>
      <c r="BU20" s="61">
        <f t="shared" si="32"/>
        <v>2041</v>
      </c>
      <c r="BV20" s="38">
        <f t="shared" si="33"/>
        <v>2</v>
      </c>
      <c r="BW20" s="17">
        <f t="shared" ref="BW20:BW32" si="103">IFERROR(BV20/BU20,"-")</f>
        <v>9.7991180793728563E-4</v>
      </c>
      <c r="BX20" s="61">
        <v>475</v>
      </c>
      <c r="BY20" s="47">
        <v>0</v>
      </c>
      <c r="BZ20" s="17">
        <f t="shared" ref="BZ20:BZ32" si="104">IFERROR(BY20/BX20,"-")</f>
        <v>0</v>
      </c>
      <c r="CA20" s="61">
        <v>17</v>
      </c>
      <c r="CB20" s="38">
        <v>0</v>
      </c>
      <c r="CC20" s="17">
        <f t="shared" ref="CC20:CC32" si="105">IFERROR(CB20/CA20,"-")</f>
        <v>0</v>
      </c>
      <c r="CD20" s="61">
        <v>159</v>
      </c>
      <c r="CE20" s="47">
        <v>0</v>
      </c>
      <c r="CF20" s="17">
        <f t="shared" si="37"/>
        <v>0</v>
      </c>
      <c r="CG20" s="61">
        <f t="shared" si="38"/>
        <v>651</v>
      </c>
      <c r="CH20" s="38">
        <f t="shared" si="39"/>
        <v>0</v>
      </c>
      <c r="CI20" s="17">
        <f t="shared" ref="CI20:CI32" si="106">IFERROR(CH20/CG20,"-")</f>
        <v>0</v>
      </c>
      <c r="CJ20" s="61">
        <f t="shared" ref="CJ20:CJ32" si="107">SUM(D20,P20,AB20,AN20,AZ20,BL20,BX20)</f>
        <v>20304</v>
      </c>
      <c r="CK20" s="47">
        <f t="shared" ref="CK20:CK32" si="108">SUM(E20,Q20,AC20,AO20,BA20,BM20,BY20)</f>
        <v>82</v>
      </c>
      <c r="CL20" s="17">
        <f t="shared" ref="CL20:CL32" si="109">IFERROR(CK20/CJ20,"-")</f>
        <v>4.0386130811662724E-3</v>
      </c>
      <c r="CM20" s="61">
        <f t="shared" ref="CM20:CM32" si="110">SUM(G20,S20,AE20,AQ20,BC20,BO20,CA20)</f>
        <v>1059</v>
      </c>
      <c r="CN20" s="38">
        <f t="shared" ref="CN20:CN32" si="111">SUM(H20,T20,AF20,AR20,BD20,BP20,CB20)</f>
        <v>19</v>
      </c>
      <c r="CO20" s="17">
        <f t="shared" ref="CO20:CO32" si="112">IFERROR(CN20/CM20,"-")</f>
        <v>1.794145420207743E-2</v>
      </c>
      <c r="CP20" s="61">
        <f t="shared" si="47"/>
        <v>884</v>
      </c>
      <c r="CQ20" s="47">
        <f t="shared" si="48"/>
        <v>0</v>
      </c>
      <c r="CR20" s="17">
        <f t="shared" si="49"/>
        <v>0</v>
      </c>
      <c r="CS20" s="61">
        <f t="shared" ref="CS20:CS32" si="113">SUM(M20,Y20,AK20,AW20,BI20,BU20,CG20)</f>
        <v>22247</v>
      </c>
      <c r="CT20" s="38">
        <f t="shared" ref="CT20:CT32" si="114">SUM(N20,Z20,AL20,AX20,BJ20,BV20,CH20)</f>
        <v>101</v>
      </c>
      <c r="CU20" s="17">
        <f t="shared" ref="CU20:CU32" si="115">IFERROR(CT20/CS20,"-")</f>
        <v>4.5399379691643815E-3</v>
      </c>
      <c r="CW20" s="183" t="s">
        <v>25</v>
      </c>
      <c r="CX20" s="181">
        <f t="shared" si="82"/>
        <v>1.2732558139534883E-2</v>
      </c>
      <c r="CY20" s="178"/>
      <c r="CZ20" s="64" t="str">
        <f t="shared" si="51"/>
        <v>四條畷市</v>
      </c>
      <c r="DA20" s="46">
        <f t="shared" si="83"/>
        <v>8.9921318846009745E-3</v>
      </c>
      <c r="DB20" s="46">
        <f t="shared" si="84"/>
        <v>8.9999999999999993E-3</v>
      </c>
      <c r="DC20" s="46">
        <f t="shared" si="52"/>
        <v>5.5656225731296922E-3</v>
      </c>
      <c r="DD20" s="46">
        <f t="shared" si="53"/>
        <v>6.0000000000000001E-3</v>
      </c>
      <c r="DE20" s="245">
        <f t="shared" si="54"/>
        <v>0.29999999999999993</v>
      </c>
      <c r="DF20" s="178"/>
      <c r="DG20" s="37" t="s">
        <v>25</v>
      </c>
      <c r="DH20" s="46">
        <f t="shared" si="55"/>
        <v>1.0051859914207055E-2</v>
      </c>
      <c r="DI20" s="46">
        <f t="shared" si="56"/>
        <v>0.01</v>
      </c>
      <c r="DJ20" s="46">
        <f t="shared" si="57"/>
        <v>1.0404397330192383E-2</v>
      </c>
      <c r="DK20" s="46">
        <f t="shared" si="58"/>
        <v>0.01</v>
      </c>
      <c r="DL20" s="245">
        <f t="shared" si="85"/>
        <v>0</v>
      </c>
      <c r="DM20" s="46">
        <f t="shared" si="0"/>
        <v>5.4101221640488653E-2</v>
      </c>
      <c r="DN20" s="46">
        <f t="shared" si="59"/>
        <v>5.3999999999999999E-2</v>
      </c>
      <c r="DO20" s="46">
        <f t="shared" si="60"/>
        <v>4.7662694775435381E-2</v>
      </c>
      <c r="DP20" s="46">
        <f t="shared" si="61"/>
        <v>4.8000000000000001E-2</v>
      </c>
      <c r="DQ20" s="245">
        <f t="shared" si="62"/>
        <v>0.59999999999999987</v>
      </c>
      <c r="DS20" s="46">
        <f t="shared" ref="DS20:DS32" si="116">$CU$80</f>
        <v>6.0169242942253792E-3</v>
      </c>
      <c r="DT20" s="46">
        <f t="shared" si="64"/>
        <v>6.0000000000000001E-3</v>
      </c>
      <c r="DU20" s="46">
        <f t="shared" si="65"/>
        <v>5.8148754639731279E-3</v>
      </c>
      <c r="DV20" s="46">
        <f t="shared" si="66"/>
        <v>6.0000000000000001E-3</v>
      </c>
      <c r="DW20" s="245">
        <f t="shared" si="67"/>
        <v>0</v>
      </c>
      <c r="DX20" s="46">
        <f t="shared" ref="DX20:DX32" si="117">$CL$80</f>
        <v>4.9422971943662384E-3</v>
      </c>
      <c r="DY20" s="46">
        <f t="shared" si="69"/>
        <v>5.0000000000000001E-3</v>
      </c>
      <c r="DZ20" s="46">
        <f t="shared" si="70"/>
        <v>4.7230064481486537E-3</v>
      </c>
      <c r="EA20" s="46">
        <f t="shared" si="71"/>
        <v>5.0000000000000001E-3</v>
      </c>
      <c r="EB20" s="245">
        <f t="shared" si="72"/>
        <v>0</v>
      </c>
      <c r="EC20" s="46">
        <f t="shared" ref="EC20:EC32" si="118">$CO$80</f>
        <v>2.2413610532632099E-2</v>
      </c>
      <c r="ED20" s="46">
        <f t="shared" si="74"/>
        <v>2.1999999999999999E-2</v>
      </c>
      <c r="EE20" s="46">
        <f t="shared" si="75"/>
        <v>2.1293460637722934E-2</v>
      </c>
      <c r="EF20" s="46">
        <f t="shared" si="76"/>
        <v>2.1000000000000001E-2</v>
      </c>
      <c r="EG20" s="245">
        <f t="shared" si="77"/>
        <v>9.9999999999999742E-2</v>
      </c>
      <c r="EH20" s="39">
        <v>0</v>
      </c>
    </row>
    <row r="21" spans="2:138" s="15" customFormat="1" ht="13.5" customHeight="1">
      <c r="B21" s="65">
        <v>16</v>
      </c>
      <c r="C21" s="14" t="s">
        <v>61</v>
      </c>
      <c r="D21" s="61">
        <v>26</v>
      </c>
      <c r="E21" s="47">
        <v>0</v>
      </c>
      <c r="F21" s="17">
        <f t="shared" si="86"/>
        <v>0</v>
      </c>
      <c r="G21" s="61">
        <v>0</v>
      </c>
      <c r="H21" s="47">
        <v>0</v>
      </c>
      <c r="I21" s="17" t="str">
        <f t="shared" si="87"/>
        <v>-</v>
      </c>
      <c r="J21" s="61">
        <v>2</v>
      </c>
      <c r="K21" s="47">
        <v>0</v>
      </c>
      <c r="L21" s="17">
        <f t="shared" si="3"/>
        <v>0</v>
      </c>
      <c r="M21" s="61">
        <f t="shared" si="4"/>
        <v>28</v>
      </c>
      <c r="N21" s="47">
        <f t="shared" si="5"/>
        <v>0</v>
      </c>
      <c r="O21" s="17">
        <f t="shared" si="88"/>
        <v>0</v>
      </c>
      <c r="P21" s="61">
        <v>90</v>
      </c>
      <c r="Q21" s="47">
        <v>0</v>
      </c>
      <c r="R21" s="17">
        <f t="shared" si="89"/>
        <v>0</v>
      </c>
      <c r="S21" s="61">
        <v>4</v>
      </c>
      <c r="T21" s="38">
        <v>0</v>
      </c>
      <c r="U21" s="17">
        <f t="shared" si="90"/>
        <v>0</v>
      </c>
      <c r="V21" s="61">
        <v>6</v>
      </c>
      <c r="W21" s="47">
        <v>0</v>
      </c>
      <c r="X21" s="17">
        <f t="shared" si="9"/>
        <v>0</v>
      </c>
      <c r="Y21" s="61">
        <f t="shared" si="10"/>
        <v>100</v>
      </c>
      <c r="Z21" s="38">
        <f t="shared" si="11"/>
        <v>0</v>
      </c>
      <c r="AA21" s="17">
        <f t="shared" si="91"/>
        <v>0</v>
      </c>
      <c r="AB21" s="61">
        <v>4059</v>
      </c>
      <c r="AC21" s="47">
        <v>29</v>
      </c>
      <c r="AD21" s="17">
        <f t="shared" si="92"/>
        <v>7.1446169007144617E-3</v>
      </c>
      <c r="AE21" s="61">
        <v>582</v>
      </c>
      <c r="AF21" s="47">
        <v>13</v>
      </c>
      <c r="AG21" s="17">
        <f t="shared" si="93"/>
        <v>2.2336769759450172E-2</v>
      </c>
      <c r="AH21" s="61">
        <v>61</v>
      </c>
      <c r="AI21" s="47">
        <v>0</v>
      </c>
      <c r="AJ21" s="17">
        <f t="shared" si="15"/>
        <v>0</v>
      </c>
      <c r="AK21" s="61">
        <f t="shared" si="16"/>
        <v>4702</v>
      </c>
      <c r="AL21" s="38">
        <f t="shared" si="78"/>
        <v>42</v>
      </c>
      <c r="AM21" s="17">
        <f t="shared" si="94"/>
        <v>8.9323692045937906E-3</v>
      </c>
      <c r="AN21" s="61">
        <v>3747</v>
      </c>
      <c r="AO21" s="47">
        <v>11</v>
      </c>
      <c r="AP21" s="17">
        <f t="shared" si="95"/>
        <v>2.9356818788364024E-3</v>
      </c>
      <c r="AQ21" s="61">
        <v>387</v>
      </c>
      <c r="AR21" s="38">
        <v>9</v>
      </c>
      <c r="AS21" s="17">
        <f t="shared" si="96"/>
        <v>2.3255813953488372E-2</v>
      </c>
      <c r="AT21" s="61">
        <v>145</v>
      </c>
      <c r="AU21" s="47">
        <v>0</v>
      </c>
      <c r="AV21" s="17">
        <f t="shared" si="20"/>
        <v>0</v>
      </c>
      <c r="AW21" s="61">
        <f t="shared" si="79"/>
        <v>4279</v>
      </c>
      <c r="AX21" s="38">
        <f t="shared" si="21"/>
        <v>20</v>
      </c>
      <c r="AY21" s="17">
        <f t="shared" si="97"/>
        <v>4.6739892498247251E-3</v>
      </c>
      <c r="AZ21" s="61">
        <v>2860</v>
      </c>
      <c r="BA21" s="47">
        <v>9</v>
      </c>
      <c r="BB21" s="17">
        <f t="shared" si="98"/>
        <v>3.1468531468531471E-3</v>
      </c>
      <c r="BC21" s="61">
        <v>246</v>
      </c>
      <c r="BD21" s="38">
        <v>8</v>
      </c>
      <c r="BE21" s="17">
        <f t="shared" si="99"/>
        <v>3.2520325203252036E-2</v>
      </c>
      <c r="BF21" s="61">
        <v>179</v>
      </c>
      <c r="BG21" s="47">
        <v>0</v>
      </c>
      <c r="BH21" s="17">
        <f t="shared" si="25"/>
        <v>0</v>
      </c>
      <c r="BI21" s="61">
        <f t="shared" si="26"/>
        <v>3285</v>
      </c>
      <c r="BJ21" s="38">
        <f t="shared" si="27"/>
        <v>17</v>
      </c>
      <c r="BK21" s="17">
        <f t="shared" si="100"/>
        <v>5.1750380517503808E-3</v>
      </c>
      <c r="BL21" s="61">
        <v>1409</v>
      </c>
      <c r="BM21" s="47">
        <v>0</v>
      </c>
      <c r="BN21" s="17">
        <f t="shared" si="101"/>
        <v>0</v>
      </c>
      <c r="BO21" s="61">
        <v>103</v>
      </c>
      <c r="BP21" s="38">
        <v>0</v>
      </c>
      <c r="BQ21" s="17">
        <f t="shared" si="102"/>
        <v>0</v>
      </c>
      <c r="BR21" s="61">
        <v>172</v>
      </c>
      <c r="BS21" s="47">
        <v>0</v>
      </c>
      <c r="BT21" s="17">
        <f t="shared" si="31"/>
        <v>0</v>
      </c>
      <c r="BU21" s="61">
        <f t="shared" si="32"/>
        <v>1684</v>
      </c>
      <c r="BV21" s="38">
        <f t="shared" si="33"/>
        <v>0</v>
      </c>
      <c r="BW21" s="17">
        <f t="shared" si="103"/>
        <v>0</v>
      </c>
      <c r="BX21" s="61">
        <v>409</v>
      </c>
      <c r="BY21" s="47">
        <v>0</v>
      </c>
      <c r="BZ21" s="17">
        <f t="shared" si="104"/>
        <v>0</v>
      </c>
      <c r="CA21" s="61">
        <v>30</v>
      </c>
      <c r="CB21" s="38">
        <v>0</v>
      </c>
      <c r="CC21" s="17">
        <f t="shared" si="105"/>
        <v>0</v>
      </c>
      <c r="CD21" s="61">
        <v>148</v>
      </c>
      <c r="CE21" s="47">
        <v>0</v>
      </c>
      <c r="CF21" s="17">
        <f t="shared" si="37"/>
        <v>0</v>
      </c>
      <c r="CG21" s="61">
        <f t="shared" si="38"/>
        <v>587</v>
      </c>
      <c r="CH21" s="38">
        <f t="shared" si="39"/>
        <v>0</v>
      </c>
      <c r="CI21" s="17">
        <f t="shared" si="106"/>
        <v>0</v>
      </c>
      <c r="CJ21" s="61">
        <f t="shared" si="107"/>
        <v>12600</v>
      </c>
      <c r="CK21" s="47">
        <f t="shared" si="108"/>
        <v>49</v>
      </c>
      <c r="CL21" s="17">
        <f t="shared" si="109"/>
        <v>3.8888888888888888E-3</v>
      </c>
      <c r="CM21" s="61">
        <f t="shared" si="110"/>
        <v>1352</v>
      </c>
      <c r="CN21" s="38">
        <f t="shared" si="111"/>
        <v>30</v>
      </c>
      <c r="CO21" s="17">
        <f t="shared" si="112"/>
        <v>2.2189349112426034E-2</v>
      </c>
      <c r="CP21" s="61">
        <f t="shared" si="47"/>
        <v>713</v>
      </c>
      <c r="CQ21" s="47">
        <f t="shared" si="48"/>
        <v>0</v>
      </c>
      <c r="CR21" s="17">
        <f t="shared" si="49"/>
        <v>0</v>
      </c>
      <c r="CS21" s="61">
        <f t="shared" si="113"/>
        <v>14665</v>
      </c>
      <c r="CT21" s="38">
        <f t="shared" si="114"/>
        <v>79</v>
      </c>
      <c r="CU21" s="17">
        <f t="shared" si="115"/>
        <v>5.3869757927037165E-3</v>
      </c>
      <c r="CW21" s="183" t="s">
        <v>15</v>
      </c>
      <c r="CX21" s="181">
        <f t="shared" si="82"/>
        <v>3.7128712871287127E-3</v>
      </c>
      <c r="CY21" s="178"/>
      <c r="CZ21" s="64" t="str">
        <f t="shared" si="51"/>
        <v>豊能町</v>
      </c>
      <c r="DA21" s="46">
        <f t="shared" si="83"/>
        <v>8.7625561017311386E-3</v>
      </c>
      <c r="DB21" s="46">
        <f t="shared" si="84"/>
        <v>8.9999999999999993E-3</v>
      </c>
      <c r="DC21" s="46">
        <f t="shared" si="52"/>
        <v>8.7170317389360756E-3</v>
      </c>
      <c r="DD21" s="46">
        <f t="shared" si="53"/>
        <v>8.9999999999999993E-3</v>
      </c>
      <c r="DE21" s="245">
        <f t="shared" si="54"/>
        <v>0</v>
      </c>
      <c r="DF21" s="178"/>
      <c r="DG21" s="37" t="s">
        <v>15</v>
      </c>
      <c r="DH21" s="46">
        <f t="shared" si="55"/>
        <v>2.6391778184866642E-3</v>
      </c>
      <c r="DI21" s="46">
        <f t="shared" si="56"/>
        <v>3.0000000000000001E-3</v>
      </c>
      <c r="DJ21" s="46">
        <f t="shared" si="57"/>
        <v>3.2331685051350321E-3</v>
      </c>
      <c r="DK21" s="46">
        <f t="shared" si="58"/>
        <v>3.0000000000000001E-3</v>
      </c>
      <c r="DL21" s="245">
        <f t="shared" si="85"/>
        <v>0</v>
      </c>
      <c r="DM21" s="46">
        <f t="shared" si="0"/>
        <v>1.9475021168501271E-2</v>
      </c>
      <c r="DN21" s="46">
        <f t="shared" si="59"/>
        <v>1.9E-2</v>
      </c>
      <c r="DO21" s="46">
        <f t="shared" si="60"/>
        <v>2.0399305555555556E-2</v>
      </c>
      <c r="DP21" s="46">
        <f t="shared" si="61"/>
        <v>0.02</v>
      </c>
      <c r="DQ21" s="245">
        <f t="shared" si="62"/>
        <v>-0.10000000000000009</v>
      </c>
      <c r="DS21" s="46">
        <f t="shared" si="116"/>
        <v>6.0169242942253792E-3</v>
      </c>
      <c r="DT21" s="46">
        <f t="shared" si="64"/>
        <v>6.0000000000000001E-3</v>
      </c>
      <c r="DU21" s="46">
        <f t="shared" si="65"/>
        <v>5.8148754639731279E-3</v>
      </c>
      <c r="DV21" s="46">
        <f t="shared" si="66"/>
        <v>6.0000000000000001E-3</v>
      </c>
      <c r="DW21" s="245">
        <f t="shared" si="67"/>
        <v>0</v>
      </c>
      <c r="DX21" s="46">
        <f t="shared" si="117"/>
        <v>4.9422971943662384E-3</v>
      </c>
      <c r="DY21" s="46">
        <f t="shared" si="69"/>
        <v>5.0000000000000001E-3</v>
      </c>
      <c r="DZ21" s="46">
        <f t="shared" si="70"/>
        <v>4.7230064481486537E-3</v>
      </c>
      <c r="EA21" s="46">
        <f t="shared" si="71"/>
        <v>5.0000000000000001E-3</v>
      </c>
      <c r="EB21" s="245">
        <f t="shared" si="72"/>
        <v>0</v>
      </c>
      <c r="EC21" s="46">
        <f t="shared" si="118"/>
        <v>2.2413610532632099E-2</v>
      </c>
      <c r="ED21" s="46">
        <f t="shared" si="74"/>
        <v>2.1999999999999999E-2</v>
      </c>
      <c r="EE21" s="46">
        <f t="shared" si="75"/>
        <v>2.1293460637722934E-2</v>
      </c>
      <c r="EF21" s="46">
        <f t="shared" si="76"/>
        <v>2.1000000000000001E-2</v>
      </c>
      <c r="EG21" s="245">
        <f t="shared" si="77"/>
        <v>9.9999999999999742E-2</v>
      </c>
      <c r="EH21" s="39">
        <v>0</v>
      </c>
    </row>
    <row r="22" spans="2:138" s="15" customFormat="1" ht="13.5" customHeight="1">
      <c r="B22" s="65">
        <v>17</v>
      </c>
      <c r="C22" s="14" t="s">
        <v>125</v>
      </c>
      <c r="D22" s="61">
        <v>54</v>
      </c>
      <c r="E22" s="47">
        <v>0</v>
      </c>
      <c r="F22" s="17">
        <f t="shared" si="86"/>
        <v>0</v>
      </c>
      <c r="G22" s="61">
        <v>1</v>
      </c>
      <c r="H22" s="47">
        <v>0</v>
      </c>
      <c r="I22" s="17">
        <f t="shared" si="87"/>
        <v>0</v>
      </c>
      <c r="J22" s="61">
        <v>3</v>
      </c>
      <c r="K22" s="47">
        <v>0</v>
      </c>
      <c r="L22" s="17">
        <f t="shared" si="3"/>
        <v>0</v>
      </c>
      <c r="M22" s="61">
        <f t="shared" si="4"/>
        <v>58</v>
      </c>
      <c r="N22" s="47">
        <f t="shared" si="5"/>
        <v>0</v>
      </c>
      <c r="O22" s="17">
        <f t="shared" si="88"/>
        <v>0</v>
      </c>
      <c r="P22" s="61">
        <v>159</v>
      </c>
      <c r="Q22" s="47">
        <v>1</v>
      </c>
      <c r="R22" s="17">
        <f t="shared" si="89"/>
        <v>6.2893081761006293E-3</v>
      </c>
      <c r="S22" s="61">
        <v>3</v>
      </c>
      <c r="T22" s="38">
        <v>0</v>
      </c>
      <c r="U22" s="17">
        <f t="shared" si="90"/>
        <v>0</v>
      </c>
      <c r="V22" s="61">
        <v>4</v>
      </c>
      <c r="W22" s="47">
        <v>0</v>
      </c>
      <c r="X22" s="17">
        <f t="shared" si="9"/>
        <v>0</v>
      </c>
      <c r="Y22" s="61">
        <f t="shared" si="10"/>
        <v>166</v>
      </c>
      <c r="Z22" s="38">
        <f t="shared" si="11"/>
        <v>1</v>
      </c>
      <c r="AA22" s="17">
        <f t="shared" si="91"/>
        <v>6.024096385542169E-3</v>
      </c>
      <c r="AB22" s="61">
        <v>6171</v>
      </c>
      <c r="AC22" s="47">
        <v>27</v>
      </c>
      <c r="AD22" s="17">
        <f t="shared" si="92"/>
        <v>4.3753038405444826E-3</v>
      </c>
      <c r="AE22" s="61">
        <v>573</v>
      </c>
      <c r="AF22" s="47">
        <v>8</v>
      </c>
      <c r="AG22" s="17">
        <f t="shared" si="93"/>
        <v>1.3961605584642234E-2</v>
      </c>
      <c r="AH22" s="61">
        <v>85</v>
      </c>
      <c r="AI22" s="47">
        <v>0</v>
      </c>
      <c r="AJ22" s="17">
        <f t="shared" si="15"/>
        <v>0</v>
      </c>
      <c r="AK22" s="61">
        <f t="shared" si="16"/>
        <v>6829</v>
      </c>
      <c r="AL22" s="38">
        <f t="shared" si="78"/>
        <v>35</v>
      </c>
      <c r="AM22" s="17">
        <f t="shared" si="94"/>
        <v>5.1252013471957828E-3</v>
      </c>
      <c r="AN22" s="61">
        <v>5664</v>
      </c>
      <c r="AO22" s="47">
        <v>19</v>
      </c>
      <c r="AP22" s="17">
        <f t="shared" si="95"/>
        <v>3.3545197740112993E-3</v>
      </c>
      <c r="AQ22" s="61">
        <v>354</v>
      </c>
      <c r="AR22" s="38">
        <v>8</v>
      </c>
      <c r="AS22" s="17">
        <f t="shared" si="96"/>
        <v>2.2598870056497175E-2</v>
      </c>
      <c r="AT22" s="61">
        <v>226</v>
      </c>
      <c r="AU22" s="47">
        <v>0</v>
      </c>
      <c r="AV22" s="17">
        <f t="shared" si="20"/>
        <v>0</v>
      </c>
      <c r="AW22" s="61">
        <f t="shared" si="79"/>
        <v>6244</v>
      </c>
      <c r="AX22" s="38">
        <f t="shared" si="21"/>
        <v>27</v>
      </c>
      <c r="AY22" s="17">
        <f t="shared" si="97"/>
        <v>4.3241511851377324E-3</v>
      </c>
      <c r="AZ22" s="61">
        <v>4108</v>
      </c>
      <c r="BA22" s="47">
        <v>9</v>
      </c>
      <c r="BB22" s="17">
        <f t="shared" si="98"/>
        <v>2.1908471275559884E-3</v>
      </c>
      <c r="BC22" s="61">
        <v>198</v>
      </c>
      <c r="BD22" s="38">
        <v>0</v>
      </c>
      <c r="BE22" s="17">
        <f t="shared" si="99"/>
        <v>0</v>
      </c>
      <c r="BF22" s="61">
        <v>260</v>
      </c>
      <c r="BG22" s="47">
        <v>0</v>
      </c>
      <c r="BH22" s="17">
        <f t="shared" si="25"/>
        <v>0</v>
      </c>
      <c r="BI22" s="61">
        <f t="shared" si="26"/>
        <v>4566</v>
      </c>
      <c r="BJ22" s="38">
        <f t="shared" si="27"/>
        <v>9</v>
      </c>
      <c r="BK22" s="17">
        <f t="shared" si="100"/>
        <v>1.9710906701708277E-3</v>
      </c>
      <c r="BL22" s="61">
        <v>1869</v>
      </c>
      <c r="BM22" s="47">
        <v>1</v>
      </c>
      <c r="BN22" s="17">
        <f t="shared" si="101"/>
        <v>5.3504547886570354E-4</v>
      </c>
      <c r="BO22" s="61">
        <v>92</v>
      </c>
      <c r="BP22" s="38">
        <v>0</v>
      </c>
      <c r="BQ22" s="17">
        <f t="shared" si="102"/>
        <v>0</v>
      </c>
      <c r="BR22" s="61">
        <v>228</v>
      </c>
      <c r="BS22" s="47">
        <v>0</v>
      </c>
      <c r="BT22" s="17">
        <f t="shared" si="31"/>
        <v>0</v>
      </c>
      <c r="BU22" s="61">
        <f t="shared" si="32"/>
        <v>2189</v>
      </c>
      <c r="BV22" s="38">
        <f t="shared" si="33"/>
        <v>1</v>
      </c>
      <c r="BW22" s="17">
        <f t="shared" si="103"/>
        <v>4.5682960255824577E-4</v>
      </c>
      <c r="BX22" s="61">
        <v>555</v>
      </c>
      <c r="BY22" s="47">
        <v>0</v>
      </c>
      <c r="BZ22" s="17">
        <f t="shared" si="104"/>
        <v>0</v>
      </c>
      <c r="CA22" s="61">
        <v>33</v>
      </c>
      <c r="CB22" s="38">
        <v>0</v>
      </c>
      <c r="CC22" s="17">
        <f t="shared" si="105"/>
        <v>0</v>
      </c>
      <c r="CD22" s="61">
        <v>191</v>
      </c>
      <c r="CE22" s="47">
        <v>0</v>
      </c>
      <c r="CF22" s="17">
        <f t="shared" si="37"/>
        <v>0</v>
      </c>
      <c r="CG22" s="61">
        <f t="shared" si="38"/>
        <v>779</v>
      </c>
      <c r="CH22" s="38">
        <f t="shared" si="39"/>
        <v>0</v>
      </c>
      <c r="CI22" s="17">
        <f t="shared" si="106"/>
        <v>0</v>
      </c>
      <c r="CJ22" s="61">
        <f t="shared" si="107"/>
        <v>18580</v>
      </c>
      <c r="CK22" s="47">
        <f t="shared" si="108"/>
        <v>57</v>
      </c>
      <c r="CL22" s="17">
        <f t="shared" si="109"/>
        <v>3.0678148546824545E-3</v>
      </c>
      <c r="CM22" s="61">
        <f t="shared" si="110"/>
        <v>1254</v>
      </c>
      <c r="CN22" s="38">
        <f t="shared" si="111"/>
        <v>16</v>
      </c>
      <c r="CO22" s="17">
        <f t="shared" si="112"/>
        <v>1.2759170653907496E-2</v>
      </c>
      <c r="CP22" s="61">
        <f t="shared" si="47"/>
        <v>997</v>
      </c>
      <c r="CQ22" s="47">
        <f t="shared" si="48"/>
        <v>0</v>
      </c>
      <c r="CR22" s="17">
        <f t="shared" si="49"/>
        <v>0</v>
      </c>
      <c r="CS22" s="61">
        <f t="shared" si="113"/>
        <v>20831</v>
      </c>
      <c r="CT22" s="38">
        <f t="shared" si="114"/>
        <v>73</v>
      </c>
      <c r="CU22" s="17">
        <f t="shared" si="115"/>
        <v>3.5043924919590996E-3</v>
      </c>
      <c r="CW22" s="183" t="s">
        <v>26</v>
      </c>
      <c r="CX22" s="181">
        <f>VLOOKUP(CW22,$C$6:$CU$79,97,FALSE)</f>
        <v>6.831677965210994E-3</v>
      </c>
      <c r="CY22" s="178"/>
      <c r="CZ22" s="64" t="str">
        <f t="shared" si="51"/>
        <v>高槻市</v>
      </c>
      <c r="DA22" s="46">
        <f t="shared" si="83"/>
        <v>7.8779542328373132E-3</v>
      </c>
      <c r="DB22" s="46">
        <f t="shared" si="84"/>
        <v>8.0000000000000002E-3</v>
      </c>
      <c r="DC22" s="46">
        <f t="shared" si="52"/>
        <v>7.4593796159527328E-3</v>
      </c>
      <c r="DD22" s="46">
        <f t="shared" si="53"/>
        <v>7.0000000000000001E-3</v>
      </c>
      <c r="DE22" s="245">
        <f t="shared" si="54"/>
        <v>0.1</v>
      </c>
      <c r="DF22" s="178"/>
      <c r="DG22" s="37" t="s">
        <v>26</v>
      </c>
      <c r="DH22" s="46">
        <f t="shared" si="55"/>
        <v>5.5723241235198515E-3</v>
      </c>
      <c r="DI22" s="46">
        <f t="shared" si="56"/>
        <v>6.0000000000000001E-3</v>
      </c>
      <c r="DJ22" s="46">
        <f t="shared" si="57"/>
        <v>4.6354073809948297E-3</v>
      </c>
      <c r="DK22" s="46">
        <f t="shared" si="58"/>
        <v>5.0000000000000001E-3</v>
      </c>
      <c r="DL22" s="245">
        <f t="shared" si="85"/>
        <v>0.1</v>
      </c>
      <c r="DM22" s="46">
        <f t="shared" si="0"/>
        <v>2.3809523809523808E-2</v>
      </c>
      <c r="DN22" s="46">
        <f t="shared" si="59"/>
        <v>2.4E-2</v>
      </c>
      <c r="DO22" s="46">
        <f t="shared" si="60"/>
        <v>3.0957523398128149E-2</v>
      </c>
      <c r="DP22" s="46">
        <f t="shared" si="61"/>
        <v>3.1E-2</v>
      </c>
      <c r="DQ22" s="245">
        <f t="shared" si="62"/>
        <v>-0.7</v>
      </c>
      <c r="DS22" s="46">
        <f t="shared" si="116"/>
        <v>6.0169242942253792E-3</v>
      </c>
      <c r="DT22" s="46">
        <f t="shared" si="64"/>
        <v>6.0000000000000001E-3</v>
      </c>
      <c r="DU22" s="46">
        <f t="shared" si="65"/>
        <v>5.8148754639731279E-3</v>
      </c>
      <c r="DV22" s="46">
        <f t="shared" si="66"/>
        <v>6.0000000000000001E-3</v>
      </c>
      <c r="DW22" s="245">
        <f t="shared" si="67"/>
        <v>0</v>
      </c>
      <c r="DX22" s="46">
        <f t="shared" si="117"/>
        <v>4.9422971943662384E-3</v>
      </c>
      <c r="DY22" s="46">
        <f t="shared" si="69"/>
        <v>5.0000000000000001E-3</v>
      </c>
      <c r="DZ22" s="46">
        <f t="shared" si="70"/>
        <v>4.7230064481486537E-3</v>
      </c>
      <c r="EA22" s="46">
        <f t="shared" si="71"/>
        <v>5.0000000000000001E-3</v>
      </c>
      <c r="EB22" s="245">
        <f t="shared" si="72"/>
        <v>0</v>
      </c>
      <c r="EC22" s="46">
        <f t="shared" si="118"/>
        <v>2.2413610532632099E-2</v>
      </c>
      <c r="ED22" s="46">
        <f t="shared" si="74"/>
        <v>2.1999999999999999E-2</v>
      </c>
      <c r="EE22" s="46">
        <f t="shared" si="75"/>
        <v>2.1293460637722934E-2</v>
      </c>
      <c r="EF22" s="46">
        <f t="shared" si="76"/>
        <v>2.1000000000000001E-2</v>
      </c>
      <c r="EG22" s="245">
        <f t="shared" si="77"/>
        <v>9.9999999999999742E-2</v>
      </c>
      <c r="EH22" s="39">
        <v>0</v>
      </c>
    </row>
    <row r="23" spans="2:138" s="15" customFormat="1" ht="13.5" customHeight="1">
      <c r="B23" s="65">
        <v>18</v>
      </c>
      <c r="C23" s="14" t="s">
        <v>62</v>
      </c>
      <c r="D23" s="61">
        <v>31</v>
      </c>
      <c r="E23" s="47">
        <v>0</v>
      </c>
      <c r="F23" s="17">
        <f t="shared" si="86"/>
        <v>0</v>
      </c>
      <c r="G23" s="61">
        <v>0</v>
      </c>
      <c r="H23" s="47">
        <v>0</v>
      </c>
      <c r="I23" s="17" t="str">
        <f t="shared" si="87"/>
        <v>-</v>
      </c>
      <c r="J23" s="61">
        <v>0</v>
      </c>
      <c r="K23" s="47">
        <v>0</v>
      </c>
      <c r="L23" s="17" t="str">
        <f t="shared" si="3"/>
        <v>-</v>
      </c>
      <c r="M23" s="61">
        <f t="shared" si="4"/>
        <v>31</v>
      </c>
      <c r="N23" s="47">
        <f t="shared" si="5"/>
        <v>0</v>
      </c>
      <c r="O23" s="17">
        <f t="shared" si="88"/>
        <v>0</v>
      </c>
      <c r="P23" s="61">
        <v>109</v>
      </c>
      <c r="Q23" s="47">
        <v>1</v>
      </c>
      <c r="R23" s="17">
        <f t="shared" si="89"/>
        <v>9.1743119266055051E-3</v>
      </c>
      <c r="S23" s="61">
        <v>3</v>
      </c>
      <c r="T23" s="38">
        <v>0</v>
      </c>
      <c r="U23" s="17">
        <f t="shared" si="90"/>
        <v>0</v>
      </c>
      <c r="V23" s="61">
        <v>6</v>
      </c>
      <c r="W23" s="47">
        <v>0</v>
      </c>
      <c r="X23" s="17">
        <f t="shared" si="9"/>
        <v>0</v>
      </c>
      <c r="Y23" s="61">
        <f t="shared" si="10"/>
        <v>118</v>
      </c>
      <c r="Z23" s="38">
        <f t="shared" si="11"/>
        <v>1</v>
      </c>
      <c r="AA23" s="17">
        <f t="shared" si="91"/>
        <v>8.4745762711864406E-3</v>
      </c>
      <c r="AB23" s="61">
        <v>5576</v>
      </c>
      <c r="AC23" s="47">
        <v>24</v>
      </c>
      <c r="AD23" s="17">
        <f t="shared" si="92"/>
        <v>4.30416068866571E-3</v>
      </c>
      <c r="AE23" s="61">
        <v>527</v>
      </c>
      <c r="AF23" s="47">
        <v>7</v>
      </c>
      <c r="AG23" s="17">
        <f t="shared" si="93"/>
        <v>1.3282732447817837E-2</v>
      </c>
      <c r="AH23" s="61">
        <v>84</v>
      </c>
      <c r="AI23" s="47">
        <v>0</v>
      </c>
      <c r="AJ23" s="17">
        <f t="shared" si="15"/>
        <v>0</v>
      </c>
      <c r="AK23" s="61">
        <f t="shared" si="16"/>
        <v>6187</v>
      </c>
      <c r="AL23" s="38">
        <f t="shared" si="78"/>
        <v>31</v>
      </c>
      <c r="AM23" s="17">
        <f t="shared" si="94"/>
        <v>5.0105058994666237E-3</v>
      </c>
      <c r="AN23" s="61">
        <v>5127</v>
      </c>
      <c r="AO23" s="47">
        <v>18</v>
      </c>
      <c r="AP23" s="17">
        <f t="shared" si="95"/>
        <v>3.5108250438853129E-3</v>
      </c>
      <c r="AQ23" s="61">
        <v>361</v>
      </c>
      <c r="AR23" s="38">
        <v>6</v>
      </c>
      <c r="AS23" s="17">
        <f t="shared" si="96"/>
        <v>1.662049861495845E-2</v>
      </c>
      <c r="AT23" s="61">
        <v>195</v>
      </c>
      <c r="AU23" s="47">
        <v>0</v>
      </c>
      <c r="AV23" s="17">
        <f t="shared" si="20"/>
        <v>0</v>
      </c>
      <c r="AW23" s="61">
        <f t="shared" si="79"/>
        <v>5683</v>
      </c>
      <c r="AX23" s="38">
        <f t="shared" si="21"/>
        <v>24</v>
      </c>
      <c r="AY23" s="17">
        <f t="shared" si="97"/>
        <v>4.2231215907091325E-3</v>
      </c>
      <c r="AZ23" s="61">
        <v>3720</v>
      </c>
      <c r="BA23" s="47">
        <v>3</v>
      </c>
      <c r="BB23" s="17">
        <f t="shared" si="98"/>
        <v>8.0645161290322581E-4</v>
      </c>
      <c r="BC23" s="61">
        <v>220</v>
      </c>
      <c r="BD23" s="38">
        <v>1</v>
      </c>
      <c r="BE23" s="17">
        <f t="shared" si="99"/>
        <v>4.5454545454545452E-3</v>
      </c>
      <c r="BF23" s="61">
        <v>235</v>
      </c>
      <c r="BG23" s="47">
        <v>0</v>
      </c>
      <c r="BH23" s="17">
        <f t="shared" si="25"/>
        <v>0</v>
      </c>
      <c r="BI23" s="61">
        <f t="shared" si="26"/>
        <v>4175</v>
      </c>
      <c r="BJ23" s="38">
        <f t="shared" si="27"/>
        <v>4</v>
      </c>
      <c r="BK23" s="17">
        <f t="shared" si="100"/>
        <v>9.5808383233532933E-4</v>
      </c>
      <c r="BL23" s="61">
        <v>1715</v>
      </c>
      <c r="BM23" s="47">
        <v>0</v>
      </c>
      <c r="BN23" s="17">
        <f t="shared" si="101"/>
        <v>0</v>
      </c>
      <c r="BO23" s="61">
        <v>107</v>
      </c>
      <c r="BP23" s="38">
        <v>0</v>
      </c>
      <c r="BQ23" s="17">
        <f t="shared" si="102"/>
        <v>0</v>
      </c>
      <c r="BR23" s="61">
        <v>226</v>
      </c>
      <c r="BS23" s="47">
        <v>0</v>
      </c>
      <c r="BT23" s="17">
        <f t="shared" si="31"/>
        <v>0</v>
      </c>
      <c r="BU23" s="61">
        <f t="shared" si="32"/>
        <v>2048</v>
      </c>
      <c r="BV23" s="38">
        <f t="shared" si="33"/>
        <v>0</v>
      </c>
      <c r="BW23" s="17">
        <f t="shared" si="103"/>
        <v>0</v>
      </c>
      <c r="BX23" s="61">
        <v>528</v>
      </c>
      <c r="BY23" s="47">
        <v>0</v>
      </c>
      <c r="BZ23" s="17">
        <f t="shared" si="104"/>
        <v>0</v>
      </c>
      <c r="CA23" s="61">
        <v>25</v>
      </c>
      <c r="CB23" s="38">
        <v>0</v>
      </c>
      <c r="CC23" s="17">
        <f t="shared" si="105"/>
        <v>0</v>
      </c>
      <c r="CD23" s="61">
        <v>166</v>
      </c>
      <c r="CE23" s="47">
        <v>0</v>
      </c>
      <c r="CF23" s="17">
        <f t="shared" si="37"/>
        <v>0</v>
      </c>
      <c r="CG23" s="61">
        <f t="shared" si="38"/>
        <v>719</v>
      </c>
      <c r="CH23" s="38">
        <f t="shared" si="39"/>
        <v>0</v>
      </c>
      <c r="CI23" s="17">
        <f t="shared" si="106"/>
        <v>0</v>
      </c>
      <c r="CJ23" s="61">
        <f t="shared" si="107"/>
        <v>16806</v>
      </c>
      <c r="CK23" s="47">
        <f t="shared" si="108"/>
        <v>46</v>
      </c>
      <c r="CL23" s="17">
        <f t="shared" si="109"/>
        <v>2.7371176960609305E-3</v>
      </c>
      <c r="CM23" s="61">
        <f t="shared" si="110"/>
        <v>1243</v>
      </c>
      <c r="CN23" s="38">
        <f t="shared" si="111"/>
        <v>14</v>
      </c>
      <c r="CO23" s="17">
        <f t="shared" si="112"/>
        <v>1.1263073209975865E-2</v>
      </c>
      <c r="CP23" s="61">
        <f t="shared" si="47"/>
        <v>912</v>
      </c>
      <c r="CQ23" s="47">
        <f t="shared" si="48"/>
        <v>0</v>
      </c>
      <c r="CR23" s="17">
        <f t="shared" si="49"/>
        <v>0</v>
      </c>
      <c r="CS23" s="61">
        <f t="shared" si="113"/>
        <v>18961</v>
      </c>
      <c r="CT23" s="38">
        <f t="shared" si="114"/>
        <v>60</v>
      </c>
      <c r="CU23" s="17">
        <f t="shared" si="115"/>
        <v>3.1643900638151997E-3</v>
      </c>
      <c r="CW23" s="183" t="s">
        <v>27</v>
      </c>
      <c r="CX23" s="181">
        <f>VLOOKUP(CW23,$C$6:$CU$79,97,FALSE)</f>
        <v>4.2482644285566267E-3</v>
      </c>
      <c r="CY23" s="178"/>
      <c r="CZ23" s="64" t="str">
        <f t="shared" si="51"/>
        <v>枚方市</v>
      </c>
      <c r="DA23" s="46">
        <f t="shared" si="83"/>
        <v>7.7646376218024199E-3</v>
      </c>
      <c r="DB23" s="46">
        <f t="shared" si="84"/>
        <v>8.0000000000000002E-3</v>
      </c>
      <c r="DC23" s="46">
        <f t="shared" si="52"/>
        <v>7.3005698005698004E-3</v>
      </c>
      <c r="DD23" s="46">
        <f t="shared" si="53"/>
        <v>7.0000000000000001E-3</v>
      </c>
      <c r="DE23" s="245">
        <f t="shared" si="54"/>
        <v>0.1</v>
      </c>
      <c r="DF23" s="178"/>
      <c r="DG23" s="37" t="s">
        <v>27</v>
      </c>
      <c r="DH23" s="46">
        <f t="shared" si="55"/>
        <v>3.3016451300734331E-3</v>
      </c>
      <c r="DI23" s="46">
        <f t="shared" si="56"/>
        <v>3.0000000000000001E-3</v>
      </c>
      <c r="DJ23" s="46">
        <f t="shared" si="57"/>
        <v>2.4783861671469742E-3</v>
      </c>
      <c r="DK23" s="46">
        <f t="shared" si="58"/>
        <v>2E-3</v>
      </c>
      <c r="DL23" s="245">
        <f t="shared" si="85"/>
        <v>0.1</v>
      </c>
      <c r="DM23" s="46">
        <f t="shared" si="0"/>
        <v>2.0168067226890758E-2</v>
      </c>
      <c r="DN23" s="46">
        <f t="shared" si="59"/>
        <v>0.02</v>
      </c>
      <c r="DO23" s="46">
        <f t="shared" si="60"/>
        <v>2.0353982300884955E-2</v>
      </c>
      <c r="DP23" s="46">
        <f t="shared" si="61"/>
        <v>0.02</v>
      </c>
      <c r="DQ23" s="245">
        <f t="shared" si="62"/>
        <v>0</v>
      </c>
      <c r="DS23" s="46">
        <f t="shared" si="116"/>
        <v>6.0169242942253792E-3</v>
      </c>
      <c r="DT23" s="46">
        <f t="shared" si="64"/>
        <v>6.0000000000000001E-3</v>
      </c>
      <c r="DU23" s="46">
        <f t="shared" si="65"/>
        <v>5.8148754639731279E-3</v>
      </c>
      <c r="DV23" s="46">
        <f t="shared" si="66"/>
        <v>6.0000000000000001E-3</v>
      </c>
      <c r="DW23" s="245">
        <f t="shared" si="67"/>
        <v>0</v>
      </c>
      <c r="DX23" s="46">
        <f t="shared" si="117"/>
        <v>4.9422971943662384E-3</v>
      </c>
      <c r="DY23" s="46">
        <f t="shared" si="69"/>
        <v>5.0000000000000001E-3</v>
      </c>
      <c r="DZ23" s="46">
        <f t="shared" si="70"/>
        <v>4.7230064481486537E-3</v>
      </c>
      <c r="EA23" s="46">
        <f t="shared" si="71"/>
        <v>5.0000000000000001E-3</v>
      </c>
      <c r="EB23" s="245">
        <f t="shared" si="72"/>
        <v>0</v>
      </c>
      <c r="EC23" s="46">
        <f t="shared" si="118"/>
        <v>2.2413610532632099E-2</v>
      </c>
      <c r="ED23" s="46">
        <f t="shared" si="74"/>
        <v>2.1999999999999999E-2</v>
      </c>
      <c r="EE23" s="46">
        <f t="shared" si="75"/>
        <v>2.1293460637722934E-2</v>
      </c>
      <c r="EF23" s="46">
        <f t="shared" si="76"/>
        <v>2.1000000000000001E-2</v>
      </c>
      <c r="EG23" s="245">
        <f t="shared" si="77"/>
        <v>9.9999999999999742E-2</v>
      </c>
      <c r="EH23" s="39">
        <v>0</v>
      </c>
    </row>
    <row r="24" spans="2:138" s="15" customFormat="1" ht="13.5" customHeight="1">
      <c r="B24" s="65">
        <v>19</v>
      </c>
      <c r="C24" s="14" t="s">
        <v>126</v>
      </c>
      <c r="D24" s="61">
        <v>34</v>
      </c>
      <c r="E24" s="47">
        <v>0</v>
      </c>
      <c r="F24" s="17">
        <f t="shared" si="86"/>
        <v>0</v>
      </c>
      <c r="G24" s="61">
        <v>1</v>
      </c>
      <c r="H24" s="47">
        <v>0</v>
      </c>
      <c r="I24" s="17">
        <f t="shared" si="87"/>
        <v>0</v>
      </c>
      <c r="J24" s="61">
        <v>1</v>
      </c>
      <c r="K24" s="47">
        <v>0</v>
      </c>
      <c r="L24" s="17">
        <f t="shared" si="3"/>
        <v>0</v>
      </c>
      <c r="M24" s="61">
        <f t="shared" si="4"/>
        <v>36</v>
      </c>
      <c r="N24" s="47">
        <f t="shared" si="5"/>
        <v>0</v>
      </c>
      <c r="O24" s="17">
        <f t="shared" si="88"/>
        <v>0</v>
      </c>
      <c r="P24" s="61">
        <v>136</v>
      </c>
      <c r="Q24" s="47">
        <v>0</v>
      </c>
      <c r="R24" s="17">
        <f t="shared" si="89"/>
        <v>0</v>
      </c>
      <c r="S24" s="61">
        <v>2</v>
      </c>
      <c r="T24" s="38">
        <v>0</v>
      </c>
      <c r="U24" s="17">
        <f t="shared" si="90"/>
        <v>0</v>
      </c>
      <c r="V24" s="61">
        <v>8</v>
      </c>
      <c r="W24" s="47">
        <v>0</v>
      </c>
      <c r="X24" s="17">
        <f t="shared" si="9"/>
        <v>0</v>
      </c>
      <c r="Y24" s="61">
        <f t="shared" si="10"/>
        <v>146</v>
      </c>
      <c r="Z24" s="38">
        <f t="shared" si="11"/>
        <v>0</v>
      </c>
      <c r="AA24" s="17">
        <f t="shared" si="91"/>
        <v>0</v>
      </c>
      <c r="AB24" s="61">
        <v>4148</v>
      </c>
      <c r="AC24" s="47">
        <v>13</v>
      </c>
      <c r="AD24" s="17">
        <f t="shared" si="92"/>
        <v>3.1340405014464801E-3</v>
      </c>
      <c r="AE24" s="61">
        <v>217</v>
      </c>
      <c r="AF24" s="47">
        <v>5</v>
      </c>
      <c r="AG24" s="17">
        <f t="shared" si="93"/>
        <v>2.3041474654377881E-2</v>
      </c>
      <c r="AH24" s="61">
        <v>132</v>
      </c>
      <c r="AI24" s="47">
        <v>0</v>
      </c>
      <c r="AJ24" s="17">
        <f t="shared" si="15"/>
        <v>0</v>
      </c>
      <c r="AK24" s="61">
        <f t="shared" si="16"/>
        <v>4497</v>
      </c>
      <c r="AL24" s="38">
        <f t="shared" si="78"/>
        <v>18</v>
      </c>
      <c r="AM24" s="17">
        <f t="shared" si="94"/>
        <v>4.0026684456304206E-3</v>
      </c>
      <c r="AN24" s="61">
        <v>3464</v>
      </c>
      <c r="AO24" s="47">
        <v>3</v>
      </c>
      <c r="AP24" s="17">
        <f t="shared" si="95"/>
        <v>8.660508083140878E-4</v>
      </c>
      <c r="AQ24" s="61">
        <v>132</v>
      </c>
      <c r="AR24" s="38">
        <v>2</v>
      </c>
      <c r="AS24" s="17">
        <f t="shared" si="96"/>
        <v>1.5151515151515152E-2</v>
      </c>
      <c r="AT24" s="61">
        <v>229</v>
      </c>
      <c r="AU24" s="47">
        <v>0</v>
      </c>
      <c r="AV24" s="17">
        <f t="shared" si="20"/>
        <v>0</v>
      </c>
      <c r="AW24" s="61">
        <f t="shared" si="79"/>
        <v>3825</v>
      </c>
      <c r="AX24" s="38">
        <f t="shared" si="21"/>
        <v>5</v>
      </c>
      <c r="AY24" s="17">
        <f t="shared" si="97"/>
        <v>1.30718954248366E-3</v>
      </c>
      <c r="AZ24" s="61">
        <v>2293</v>
      </c>
      <c r="BA24" s="47">
        <v>1</v>
      </c>
      <c r="BB24" s="17">
        <f t="shared" si="98"/>
        <v>4.3610989969472308E-4</v>
      </c>
      <c r="BC24" s="61">
        <v>82</v>
      </c>
      <c r="BD24" s="38">
        <v>0</v>
      </c>
      <c r="BE24" s="17">
        <f t="shared" si="99"/>
        <v>0</v>
      </c>
      <c r="BF24" s="61">
        <v>234</v>
      </c>
      <c r="BG24" s="47">
        <v>0</v>
      </c>
      <c r="BH24" s="17">
        <f t="shared" si="25"/>
        <v>0</v>
      </c>
      <c r="BI24" s="61">
        <f t="shared" si="26"/>
        <v>2609</v>
      </c>
      <c r="BJ24" s="38">
        <f t="shared" si="27"/>
        <v>1</v>
      </c>
      <c r="BK24" s="17">
        <f t="shared" si="100"/>
        <v>3.8328861632809508E-4</v>
      </c>
      <c r="BL24" s="61">
        <v>1014</v>
      </c>
      <c r="BM24" s="47">
        <v>0</v>
      </c>
      <c r="BN24" s="17">
        <f t="shared" si="101"/>
        <v>0</v>
      </c>
      <c r="BO24" s="61">
        <v>25</v>
      </c>
      <c r="BP24" s="38">
        <v>0</v>
      </c>
      <c r="BQ24" s="17">
        <f t="shared" si="102"/>
        <v>0</v>
      </c>
      <c r="BR24" s="61">
        <v>169</v>
      </c>
      <c r="BS24" s="47">
        <v>0</v>
      </c>
      <c r="BT24" s="17">
        <f t="shared" si="31"/>
        <v>0</v>
      </c>
      <c r="BU24" s="61">
        <f t="shared" si="32"/>
        <v>1208</v>
      </c>
      <c r="BV24" s="38">
        <f t="shared" si="33"/>
        <v>0</v>
      </c>
      <c r="BW24" s="17">
        <f t="shared" si="103"/>
        <v>0</v>
      </c>
      <c r="BX24" s="61">
        <v>285</v>
      </c>
      <c r="BY24" s="47">
        <v>0</v>
      </c>
      <c r="BZ24" s="17">
        <f t="shared" si="104"/>
        <v>0</v>
      </c>
      <c r="CA24" s="61">
        <v>6</v>
      </c>
      <c r="CB24" s="38">
        <v>0</v>
      </c>
      <c r="CC24" s="17">
        <f t="shared" si="105"/>
        <v>0</v>
      </c>
      <c r="CD24" s="61">
        <v>114</v>
      </c>
      <c r="CE24" s="47">
        <v>0</v>
      </c>
      <c r="CF24" s="17">
        <f t="shared" si="37"/>
        <v>0</v>
      </c>
      <c r="CG24" s="61">
        <f t="shared" si="38"/>
        <v>405</v>
      </c>
      <c r="CH24" s="38">
        <f t="shared" si="39"/>
        <v>0</v>
      </c>
      <c r="CI24" s="17">
        <f t="shared" si="106"/>
        <v>0</v>
      </c>
      <c r="CJ24" s="61">
        <f t="shared" si="107"/>
        <v>11374</v>
      </c>
      <c r="CK24" s="47">
        <f t="shared" si="108"/>
        <v>17</v>
      </c>
      <c r="CL24" s="17">
        <f t="shared" si="109"/>
        <v>1.4946368911552665E-3</v>
      </c>
      <c r="CM24" s="61">
        <f t="shared" si="110"/>
        <v>465</v>
      </c>
      <c r="CN24" s="38">
        <f t="shared" si="111"/>
        <v>7</v>
      </c>
      <c r="CO24" s="17">
        <f t="shared" si="112"/>
        <v>1.5053763440860216E-2</v>
      </c>
      <c r="CP24" s="61">
        <f t="shared" si="47"/>
        <v>887</v>
      </c>
      <c r="CQ24" s="47">
        <f t="shared" si="48"/>
        <v>0</v>
      </c>
      <c r="CR24" s="17">
        <f t="shared" si="49"/>
        <v>0</v>
      </c>
      <c r="CS24" s="61">
        <f t="shared" si="113"/>
        <v>12726</v>
      </c>
      <c r="CT24" s="38">
        <f t="shared" si="114"/>
        <v>24</v>
      </c>
      <c r="CU24" s="17">
        <f t="shared" si="115"/>
        <v>1.8859028760018859E-3</v>
      </c>
      <c r="CW24" s="183" t="s">
        <v>16</v>
      </c>
      <c r="CX24" s="181">
        <f>VLOOKUP(CW24,$C$6:$CU$79,97,FALSE)</f>
        <v>1.0455997676444961E-2</v>
      </c>
      <c r="CY24" s="178"/>
      <c r="CZ24" s="64" t="str">
        <f t="shared" si="51"/>
        <v>泉大津市</v>
      </c>
      <c r="DA24" s="46">
        <f t="shared" si="83"/>
        <v>7.0754716981132077E-3</v>
      </c>
      <c r="DB24" s="46">
        <f t="shared" si="84"/>
        <v>7.0000000000000001E-3</v>
      </c>
      <c r="DC24" s="46">
        <f t="shared" si="52"/>
        <v>5.5067245578735574E-3</v>
      </c>
      <c r="DD24" s="46">
        <f t="shared" si="53"/>
        <v>6.0000000000000001E-3</v>
      </c>
      <c r="DE24" s="245">
        <f t="shared" si="54"/>
        <v>0.1</v>
      </c>
      <c r="DF24" s="178"/>
      <c r="DG24" s="37" t="s">
        <v>16</v>
      </c>
      <c r="DH24" s="46">
        <f t="shared" si="55"/>
        <v>9.6550847995934708E-3</v>
      </c>
      <c r="DI24" s="46">
        <f t="shared" si="56"/>
        <v>0.01</v>
      </c>
      <c r="DJ24" s="46">
        <f t="shared" si="57"/>
        <v>8.5965483555845001E-3</v>
      </c>
      <c r="DK24" s="46">
        <f t="shared" si="58"/>
        <v>8.9999999999999993E-3</v>
      </c>
      <c r="DL24" s="245">
        <f t="shared" si="85"/>
        <v>0.10000000000000009</v>
      </c>
      <c r="DM24" s="46">
        <f t="shared" si="0"/>
        <v>2.8688524590163935E-2</v>
      </c>
      <c r="DN24" s="46">
        <f t="shared" si="59"/>
        <v>2.9000000000000001E-2</v>
      </c>
      <c r="DO24" s="46">
        <f t="shared" si="60"/>
        <v>2.2002200220022004E-2</v>
      </c>
      <c r="DP24" s="46">
        <f t="shared" si="61"/>
        <v>2.1999999999999999E-2</v>
      </c>
      <c r="DQ24" s="245">
        <f t="shared" si="62"/>
        <v>0.70000000000000029</v>
      </c>
      <c r="DS24" s="46">
        <f t="shared" si="116"/>
        <v>6.0169242942253792E-3</v>
      </c>
      <c r="DT24" s="46">
        <f t="shared" si="64"/>
        <v>6.0000000000000001E-3</v>
      </c>
      <c r="DU24" s="46">
        <f t="shared" si="65"/>
        <v>5.8148754639731279E-3</v>
      </c>
      <c r="DV24" s="46">
        <f t="shared" si="66"/>
        <v>6.0000000000000001E-3</v>
      </c>
      <c r="DW24" s="245">
        <f t="shared" si="67"/>
        <v>0</v>
      </c>
      <c r="DX24" s="46">
        <f t="shared" si="117"/>
        <v>4.9422971943662384E-3</v>
      </c>
      <c r="DY24" s="46">
        <f t="shared" si="69"/>
        <v>5.0000000000000001E-3</v>
      </c>
      <c r="DZ24" s="46">
        <f t="shared" si="70"/>
        <v>4.7230064481486537E-3</v>
      </c>
      <c r="EA24" s="46">
        <f t="shared" si="71"/>
        <v>5.0000000000000001E-3</v>
      </c>
      <c r="EB24" s="245">
        <f t="shared" si="72"/>
        <v>0</v>
      </c>
      <c r="EC24" s="46">
        <f t="shared" si="118"/>
        <v>2.2413610532632099E-2</v>
      </c>
      <c r="ED24" s="46">
        <f t="shared" si="74"/>
        <v>2.1999999999999999E-2</v>
      </c>
      <c r="EE24" s="46">
        <f t="shared" si="75"/>
        <v>2.1293460637722934E-2</v>
      </c>
      <c r="EF24" s="46">
        <f t="shared" si="76"/>
        <v>2.1000000000000001E-2</v>
      </c>
      <c r="EG24" s="245">
        <f t="shared" si="77"/>
        <v>9.9999999999999742E-2</v>
      </c>
      <c r="EH24" s="39">
        <v>0</v>
      </c>
    </row>
    <row r="25" spans="2:138" s="15" customFormat="1" ht="13.5" customHeight="1">
      <c r="B25" s="65">
        <v>20</v>
      </c>
      <c r="C25" s="14" t="s">
        <v>127</v>
      </c>
      <c r="D25" s="61">
        <v>40</v>
      </c>
      <c r="E25" s="47">
        <v>0</v>
      </c>
      <c r="F25" s="17">
        <f t="shared" si="86"/>
        <v>0</v>
      </c>
      <c r="G25" s="61">
        <v>0</v>
      </c>
      <c r="H25" s="47">
        <v>0</v>
      </c>
      <c r="I25" s="17" t="str">
        <f t="shared" si="87"/>
        <v>-</v>
      </c>
      <c r="J25" s="61">
        <v>2</v>
      </c>
      <c r="K25" s="47">
        <v>0</v>
      </c>
      <c r="L25" s="17">
        <f t="shared" si="3"/>
        <v>0</v>
      </c>
      <c r="M25" s="61">
        <f t="shared" si="4"/>
        <v>42</v>
      </c>
      <c r="N25" s="47">
        <f t="shared" si="5"/>
        <v>0</v>
      </c>
      <c r="O25" s="17">
        <f t="shared" si="88"/>
        <v>0</v>
      </c>
      <c r="P25" s="61">
        <v>137</v>
      </c>
      <c r="Q25" s="47">
        <v>1</v>
      </c>
      <c r="R25" s="17">
        <f t="shared" si="89"/>
        <v>7.2992700729927005E-3</v>
      </c>
      <c r="S25" s="61">
        <v>2</v>
      </c>
      <c r="T25" s="38">
        <v>0</v>
      </c>
      <c r="U25" s="17">
        <f t="shared" si="90"/>
        <v>0</v>
      </c>
      <c r="V25" s="61">
        <v>7</v>
      </c>
      <c r="W25" s="47">
        <v>0</v>
      </c>
      <c r="X25" s="17">
        <f t="shared" si="9"/>
        <v>0</v>
      </c>
      <c r="Y25" s="61">
        <f t="shared" si="10"/>
        <v>146</v>
      </c>
      <c r="Z25" s="38">
        <f t="shared" si="11"/>
        <v>1</v>
      </c>
      <c r="AA25" s="17">
        <f t="shared" si="91"/>
        <v>6.8493150684931503E-3</v>
      </c>
      <c r="AB25" s="61">
        <v>6521</v>
      </c>
      <c r="AC25" s="47">
        <v>33</v>
      </c>
      <c r="AD25" s="17">
        <f t="shared" si="92"/>
        <v>5.0605735316669219E-3</v>
      </c>
      <c r="AE25" s="61">
        <v>562</v>
      </c>
      <c r="AF25" s="47">
        <v>5</v>
      </c>
      <c r="AG25" s="17">
        <f t="shared" si="93"/>
        <v>8.8967971530249119E-3</v>
      </c>
      <c r="AH25" s="61">
        <v>94</v>
      </c>
      <c r="AI25" s="47">
        <v>0</v>
      </c>
      <c r="AJ25" s="17">
        <f t="shared" si="15"/>
        <v>0</v>
      </c>
      <c r="AK25" s="61">
        <f t="shared" si="16"/>
        <v>7177</v>
      </c>
      <c r="AL25" s="38">
        <f t="shared" si="78"/>
        <v>38</v>
      </c>
      <c r="AM25" s="17">
        <f t="shared" si="94"/>
        <v>5.2946913752264175E-3</v>
      </c>
      <c r="AN25" s="61">
        <v>5625</v>
      </c>
      <c r="AO25" s="47">
        <v>14</v>
      </c>
      <c r="AP25" s="17">
        <f t="shared" si="95"/>
        <v>2.488888888888889E-3</v>
      </c>
      <c r="AQ25" s="61">
        <v>362</v>
      </c>
      <c r="AR25" s="38">
        <v>7</v>
      </c>
      <c r="AS25" s="17">
        <f t="shared" si="96"/>
        <v>1.9337016574585635E-2</v>
      </c>
      <c r="AT25" s="61">
        <v>187</v>
      </c>
      <c r="AU25" s="47">
        <v>0</v>
      </c>
      <c r="AV25" s="17">
        <f t="shared" si="20"/>
        <v>0</v>
      </c>
      <c r="AW25" s="61">
        <f t="shared" si="79"/>
        <v>6174</v>
      </c>
      <c r="AX25" s="38">
        <f t="shared" si="21"/>
        <v>21</v>
      </c>
      <c r="AY25" s="17">
        <f t="shared" si="97"/>
        <v>3.4013605442176869E-3</v>
      </c>
      <c r="AZ25" s="61">
        <v>3742</v>
      </c>
      <c r="BA25" s="47">
        <v>5</v>
      </c>
      <c r="BB25" s="17">
        <f t="shared" si="98"/>
        <v>1.3361838588989846E-3</v>
      </c>
      <c r="BC25" s="61">
        <v>155</v>
      </c>
      <c r="BD25" s="38">
        <v>2</v>
      </c>
      <c r="BE25" s="17">
        <f t="shared" si="99"/>
        <v>1.2903225806451613E-2</v>
      </c>
      <c r="BF25" s="61">
        <v>212</v>
      </c>
      <c r="BG25" s="47">
        <v>0</v>
      </c>
      <c r="BH25" s="17">
        <f t="shared" si="25"/>
        <v>0</v>
      </c>
      <c r="BI25" s="61">
        <f t="shared" si="26"/>
        <v>4109</v>
      </c>
      <c r="BJ25" s="38">
        <f t="shared" si="27"/>
        <v>7</v>
      </c>
      <c r="BK25" s="17">
        <f t="shared" si="100"/>
        <v>1.7035775127768314E-3</v>
      </c>
      <c r="BL25" s="61">
        <v>1684</v>
      </c>
      <c r="BM25" s="47">
        <v>1</v>
      </c>
      <c r="BN25" s="17">
        <f t="shared" si="101"/>
        <v>5.9382422802850359E-4</v>
      </c>
      <c r="BO25" s="61">
        <v>67</v>
      </c>
      <c r="BP25" s="38">
        <v>1</v>
      </c>
      <c r="BQ25" s="17">
        <f t="shared" si="102"/>
        <v>1.4925373134328358E-2</v>
      </c>
      <c r="BR25" s="61">
        <v>169</v>
      </c>
      <c r="BS25" s="47">
        <v>0</v>
      </c>
      <c r="BT25" s="17">
        <f t="shared" si="31"/>
        <v>0</v>
      </c>
      <c r="BU25" s="61">
        <f t="shared" si="32"/>
        <v>1920</v>
      </c>
      <c r="BV25" s="38">
        <f t="shared" si="33"/>
        <v>2</v>
      </c>
      <c r="BW25" s="17">
        <f t="shared" si="103"/>
        <v>1.0416666666666667E-3</v>
      </c>
      <c r="BX25" s="61">
        <v>541</v>
      </c>
      <c r="BY25" s="47">
        <v>0</v>
      </c>
      <c r="BZ25" s="17">
        <f t="shared" si="104"/>
        <v>0</v>
      </c>
      <c r="CA25" s="61">
        <v>22</v>
      </c>
      <c r="CB25" s="38">
        <v>0</v>
      </c>
      <c r="CC25" s="17">
        <f t="shared" si="105"/>
        <v>0</v>
      </c>
      <c r="CD25" s="61">
        <v>137</v>
      </c>
      <c r="CE25" s="47">
        <v>0</v>
      </c>
      <c r="CF25" s="17">
        <f t="shared" si="37"/>
        <v>0</v>
      </c>
      <c r="CG25" s="61">
        <f t="shared" si="38"/>
        <v>700</v>
      </c>
      <c r="CH25" s="38">
        <f t="shared" si="39"/>
        <v>0</v>
      </c>
      <c r="CI25" s="17">
        <f t="shared" si="106"/>
        <v>0</v>
      </c>
      <c r="CJ25" s="61">
        <f t="shared" si="107"/>
        <v>18290</v>
      </c>
      <c r="CK25" s="47">
        <f t="shared" si="108"/>
        <v>54</v>
      </c>
      <c r="CL25" s="17">
        <f t="shared" si="109"/>
        <v>2.9524330235101148E-3</v>
      </c>
      <c r="CM25" s="61">
        <f t="shared" si="110"/>
        <v>1170</v>
      </c>
      <c r="CN25" s="38">
        <f t="shared" si="111"/>
        <v>15</v>
      </c>
      <c r="CO25" s="17">
        <f t="shared" si="112"/>
        <v>1.282051282051282E-2</v>
      </c>
      <c r="CP25" s="61">
        <f t="shared" si="47"/>
        <v>808</v>
      </c>
      <c r="CQ25" s="47">
        <f t="shared" si="48"/>
        <v>0</v>
      </c>
      <c r="CR25" s="17">
        <f t="shared" si="49"/>
        <v>0</v>
      </c>
      <c r="CS25" s="61">
        <f t="shared" si="113"/>
        <v>20268</v>
      </c>
      <c r="CT25" s="38">
        <f t="shared" si="114"/>
        <v>69</v>
      </c>
      <c r="CU25" s="17">
        <f t="shared" si="115"/>
        <v>3.4043812907045591E-3</v>
      </c>
      <c r="CW25" s="183" t="s">
        <v>48</v>
      </c>
      <c r="CX25" s="181">
        <f>VLOOKUP(CW25,$C$6:$CU$79,97,FALSE)</f>
        <v>1.2477640591597226E-2</v>
      </c>
      <c r="CY25" s="178"/>
      <c r="CZ25" s="64" t="str">
        <f t="shared" si="51"/>
        <v>岸和田市</v>
      </c>
      <c r="DA25" s="46">
        <f t="shared" si="83"/>
        <v>6.898361639110711E-3</v>
      </c>
      <c r="DB25" s="46">
        <f t="shared" si="84"/>
        <v>7.0000000000000001E-3</v>
      </c>
      <c r="DC25" s="46">
        <f t="shared" si="52"/>
        <v>6.6194581280788175E-3</v>
      </c>
      <c r="DD25" s="46">
        <f t="shared" si="53"/>
        <v>7.0000000000000001E-3</v>
      </c>
      <c r="DE25" s="245">
        <f t="shared" si="54"/>
        <v>0</v>
      </c>
      <c r="DF25" s="178"/>
      <c r="DG25" s="37" t="s">
        <v>48</v>
      </c>
      <c r="DH25" s="46">
        <f t="shared" si="55"/>
        <v>1.0676326199895144E-2</v>
      </c>
      <c r="DI25" s="46">
        <f t="shared" si="56"/>
        <v>1.0999999999999999E-2</v>
      </c>
      <c r="DJ25" s="46">
        <f t="shared" si="57"/>
        <v>7.8325123152709359E-3</v>
      </c>
      <c r="DK25" s="46">
        <f t="shared" si="58"/>
        <v>8.0000000000000002E-3</v>
      </c>
      <c r="DL25" s="245">
        <f t="shared" si="85"/>
        <v>0.29999999999999993</v>
      </c>
      <c r="DM25" s="46">
        <f t="shared" si="0"/>
        <v>4.4267053701015968E-2</v>
      </c>
      <c r="DN25" s="46">
        <f t="shared" si="59"/>
        <v>4.3999999999999997E-2</v>
      </c>
      <c r="DO25" s="46">
        <f t="shared" si="60"/>
        <v>2.7649769585253458E-2</v>
      </c>
      <c r="DP25" s="46">
        <f t="shared" si="61"/>
        <v>2.8000000000000001E-2</v>
      </c>
      <c r="DQ25" s="245">
        <f t="shared" si="62"/>
        <v>1.5999999999999996</v>
      </c>
      <c r="DS25" s="46">
        <f t="shared" si="116"/>
        <v>6.0169242942253792E-3</v>
      </c>
      <c r="DT25" s="46">
        <f t="shared" si="64"/>
        <v>6.0000000000000001E-3</v>
      </c>
      <c r="DU25" s="46">
        <f t="shared" si="65"/>
        <v>5.8148754639731279E-3</v>
      </c>
      <c r="DV25" s="46">
        <f t="shared" si="66"/>
        <v>6.0000000000000001E-3</v>
      </c>
      <c r="DW25" s="245">
        <f t="shared" si="67"/>
        <v>0</v>
      </c>
      <c r="DX25" s="46">
        <f t="shared" si="117"/>
        <v>4.9422971943662384E-3</v>
      </c>
      <c r="DY25" s="46">
        <f t="shared" si="69"/>
        <v>5.0000000000000001E-3</v>
      </c>
      <c r="DZ25" s="46">
        <f t="shared" si="70"/>
        <v>4.7230064481486537E-3</v>
      </c>
      <c r="EA25" s="46">
        <f t="shared" si="71"/>
        <v>5.0000000000000001E-3</v>
      </c>
      <c r="EB25" s="245">
        <f t="shared" si="72"/>
        <v>0</v>
      </c>
      <c r="EC25" s="46">
        <f t="shared" si="118"/>
        <v>2.2413610532632099E-2</v>
      </c>
      <c r="ED25" s="46">
        <f t="shared" si="74"/>
        <v>2.1999999999999999E-2</v>
      </c>
      <c r="EE25" s="46">
        <f t="shared" si="75"/>
        <v>2.1293460637722934E-2</v>
      </c>
      <c r="EF25" s="46">
        <f t="shared" si="76"/>
        <v>2.1000000000000001E-2</v>
      </c>
      <c r="EG25" s="245">
        <f t="shared" si="77"/>
        <v>9.9999999999999742E-2</v>
      </c>
      <c r="EH25" s="39">
        <v>0</v>
      </c>
    </row>
    <row r="26" spans="2:138" s="15" customFormat="1" ht="13.5" customHeight="1">
      <c r="B26" s="65">
        <v>21</v>
      </c>
      <c r="C26" s="14" t="s">
        <v>128</v>
      </c>
      <c r="D26" s="61">
        <v>38</v>
      </c>
      <c r="E26" s="47">
        <v>1</v>
      </c>
      <c r="F26" s="17">
        <f t="shared" si="86"/>
        <v>2.6315789473684209E-2</v>
      </c>
      <c r="G26" s="61">
        <v>0</v>
      </c>
      <c r="H26" s="47">
        <v>0</v>
      </c>
      <c r="I26" s="17" t="str">
        <f t="shared" si="87"/>
        <v>-</v>
      </c>
      <c r="J26" s="61">
        <v>0</v>
      </c>
      <c r="K26" s="47">
        <v>0</v>
      </c>
      <c r="L26" s="17" t="str">
        <f t="shared" si="3"/>
        <v>-</v>
      </c>
      <c r="M26" s="61">
        <f t="shared" si="4"/>
        <v>38</v>
      </c>
      <c r="N26" s="47">
        <f t="shared" si="5"/>
        <v>1</v>
      </c>
      <c r="O26" s="17">
        <f t="shared" si="88"/>
        <v>2.6315789473684209E-2</v>
      </c>
      <c r="P26" s="61">
        <v>107</v>
      </c>
      <c r="Q26" s="47">
        <v>0</v>
      </c>
      <c r="R26" s="17">
        <f t="shared" si="89"/>
        <v>0</v>
      </c>
      <c r="S26" s="61">
        <v>0</v>
      </c>
      <c r="T26" s="38">
        <v>0</v>
      </c>
      <c r="U26" s="17" t="str">
        <f t="shared" si="90"/>
        <v>-</v>
      </c>
      <c r="V26" s="61">
        <v>6</v>
      </c>
      <c r="W26" s="47">
        <v>0</v>
      </c>
      <c r="X26" s="17">
        <f t="shared" si="9"/>
        <v>0</v>
      </c>
      <c r="Y26" s="61">
        <f t="shared" si="10"/>
        <v>113</v>
      </c>
      <c r="Z26" s="38">
        <f t="shared" si="11"/>
        <v>0</v>
      </c>
      <c r="AA26" s="17">
        <f t="shared" si="91"/>
        <v>0</v>
      </c>
      <c r="AB26" s="61">
        <v>4243</v>
      </c>
      <c r="AC26" s="47">
        <v>17</v>
      </c>
      <c r="AD26" s="17">
        <f t="shared" si="92"/>
        <v>4.0065991044072593E-3</v>
      </c>
      <c r="AE26" s="61">
        <v>338</v>
      </c>
      <c r="AF26" s="47">
        <v>4</v>
      </c>
      <c r="AG26" s="17">
        <f t="shared" si="93"/>
        <v>1.1834319526627219E-2</v>
      </c>
      <c r="AH26" s="61">
        <v>61</v>
      </c>
      <c r="AI26" s="47">
        <v>0</v>
      </c>
      <c r="AJ26" s="17">
        <f t="shared" si="15"/>
        <v>0</v>
      </c>
      <c r="AK26" s="61">
        <f t="shared" si="16"/>
        <v>4642</v>
      </c>
      <c r="AL26" s="38">
        <f t="shared" si="78"/>
        <v>21</v>
      </c>
      <c r="AM26" s="17">
        <f t="shared" si="94"/>
        <v>4.5239121068504952E-3</v>
      </c>
      <c r="AN26" s="61">
        <v>4024</v>
      </c>
      <c r="AO26" s="47">
        <v>7</v>
      </c>
      <c r="AP26" s="17">
        <f t="shared" si="95"/>
        <v>1.7395626242544733E-3</v>
      </c>
      <c r="AQ26" s="61">
        <v>205</v>
      </c>
      <c r="AR26" s="38">
        <v>0</v>
      </c>
      <c r="AS26" s="17">
        <f t="shared" si="96"/>
        <v>0</v>
      </c>
      <c r="AT26" s="61">
        <v>100</v>
      </c>
      <c r="AU26" s="47">
        <v>0</v>
      </c>
      <c r="AV26" s="17">
        <f t="shared" si="20"/>
        <v>0</v>
      </c>
      <c r="AW26" s="61">
        <f t="shared" si="79"/>
        <v>4329</v>
      </c>
      <c r="AX26" s="38">
        <f t="shared" si="21"/>
        <v>7</v>
      </c>
      <c r="AY26" s="17">
        <f t="shared" si="97"/>
        <v>1.617001617001617E-3</v>
      </c>
      <c r="AZ26" s="61">
        <v>2507</v>
      </c>
      <c r="BA26" s="47">
        <v>1</v>
      </c>
      <c r="BB26" s="17">
        <f t="shared" si="98"/>
        <v>3.9888312724371757E-4</v>
      </c>
      <c r="BC26" s="61">
        <v>113</v>
      </c>
      <c r="BD26" s="38">
        <v>1</v>
      </c>
      <c r="BE26" s="17">
        <f t="shared" si="99"/>
        <v>8.8495575221238937E-3</v>
      </c>
      <c r="BF26" s="61">
        <v>136</v>
      </c>
      <c r="BG26" s="47">
        <v>0</v>
      </c>
      <c r="BH26" s="17">
        <f t="shared" si="25"/>
        <v>0</v>
      </c>
      <c r="BI26" s="61">
        <f t="shared" si="26"/>
        <v>2756</v>
      </c>
      <c r="BJ26" s="38">
        <f t="shared" si="27"/>
        <v>2</v>
      </c>
      <c r="BK26" s="17">
        <f t="shared" si="100"/>
        <v>7.2568940493468795E-4</v>
      </c>
      <c r="BL26" s="61">
        <v>950</v>
      </c>
      <c r="BM26" s="47">
        <v>0</v>
      </c>
      <c r="BN26" s="17">
        <f t="shared" si="101"/>
        <v>0</v>
      </c>
      <c r="BO26" s="61">
        <v>47</v>
      </c>
      <c r="BP26" s="38">
        <v>0</v>
      </c>
      <c r="BQ26" s="17">
        <f t="shared" si="102"/>
        <v>0</v>
      </c>
      <c r="BR26" s="61">
        <v>108</v>
      </c>
      <c r="BS26" s="47">
        <v>0</v>
      </c>
      <c r="BT26" s="17">
        <f t="shared" si="31"/>
        <v>0</v>
      </c>
      <c r="BU26" s="61">
        <f t="shared" si="32"/>
        <v>1105</v>
      </c>
      <c r="BV26" s="38">
        <f t="shared" si="33"/>
        <v>0</v>
      </c>
      <c r="BW26" s="17">
        <f t="shared" si="103"/>
        <v>0</v>
      </c>
      <c r="BX26" s="61">
        <v>255</v>
      </c>
      <c r="BY26" s="47">
        <v>0</v>
      </c>
      <c r="BZ26" s="17">
        <f t="shared" si="104"/>
        <v>0</v>
      </c>
      <c r="CA26" s="61">
        <v>8</v>
      </c>
      <c r="CB26" s="38">
        <v>0</v>
      </c>
      <c r="CC26" s="17">
        <f t="shared" si="105"/>
        <v>0</v>
      </c>
      <c r="CD26" s="61">
        <v>75</v>
      </c>
      <c r="CE26" s="47">
        <v>0</v>
      </c>
      <c r="CF26" s="17">
        <f t="shared" si="37"/>
        <v>0</v>
      </c>
      <c r="CG26" s="61">
        <f t="shared" si="38"/>
        <v>338</v>
      </c>
      <c r="CH26" s="38">
        <f t="shared" si="39"/>
        <v>0</v>
      </c>
      <c r="CI26" s="17">
        <f t="shared" si="106"/>
        <v>0</v>
      </c>
      <c r="CJ26" s="61">
        <f t="shared" si="107"/>
        <v>12124</v>
      </c>
      <c r="CK26" s="47">
        <f t="shared" si="108"/>
        <v>26</v>
      </c>
      <c r="CL26" s="17">
        <f t="shared" si="109"/>
        <v>2.144506763444408E-3</v>
      </c>
      <c r="CM26" s="61">
        <f t="shared" si="110"/>
        <v>711</v>
      </c>
      <c r="CN26" s="38">
        <f t="shared" si="111"/>
        <v>5</v>
      </c>
      <c r="CO26" s="17">
        <f t="shared" si="112"/>
        <v>7.0323488045007029E-3</v>
      </c>
      <c r="CP26" s="61">
        <f t="shared" si="47"/>
        <v>486</v>
      </c>
      <c r="CQ26" s="47">
        <f t="shared" si="48"/>
        <v>0</v>
      </c>
      <c r="CR26" s="17">
        <f t="shared" si="49"/>
        <v>0</v>
      </c>
      <c r="CS26" s="61">
        <f t="shared" si="113"/>
        <v>13321</v>
      </c>
      <c r="CT26" s="38">
        <f t="shared" si="114"/>
        <v>31</v>
      </c>
      <c r="CU26" s="17">
        <f t="shared" si="115"/>
        <v>2.3271526161699574E-3</v>
      </c>
      <c r="CW26" s="183" t="s">
        <v>4</v>
      </c>
      <c r="CX26" s="181">
        <f t="shared" si="82"/>
        <v>2.4511109926999522E-2</v>
      </c>
      <c r="CY26" s="178"/>
      <c r="CZ26" s="64" t="str">
        <f t="shared" si="51"/>
        <v>河内長野市</v>
      </c>
      <c r="DA26" s="46">
        <f t="shared" si="83"/>
        <v>6.831677965210994E-3</v>
      </c>
      <c r="DB26" s="46">
        <f t="shared" si="84"/>
        <v>7.0000000000000001E-3</v>
      </c>
      <c r="DC26" s="46">
        <f t="shared" si="52"/>
        <v>6.5853924023076089E-3</v>
      </c>
      <c r="DD26" s="46">
        <f t="shared" si="53"/>
        <v>7.0000000000000001E-3</v>
      </c>
      <c r="DE26" s="245">
        <f t="shared" si="54"/>
        <v>0</v>
      </c>
      <c r="DF26" s="178"/>
      <c r="DG26" s="37" t="s">
        <v>4</v>
      </c>
      <c r="DH26" s="46">
        <f t="shared" si="55"/>
        <v>2.0712458668663048E-2</v>
      </c>
      <c r="DI26" s="46">
        <f t="shared" si="56"/>
        <v>2.1000000000000001E-2</v>
      </c>
      <c r="DJ26" s="46">
        <f t="shared" si="57"/>
        <v>2.070778304910886E-2</v>
      </c>
      <c r="DK26" s="46">
        <f t="shared" si="58"/>
        <v>2.1000000000000001E-2</v>
      </c>
      <c r="DL26" s="245">
        <f t="shared" si="85"/>
        <v>0</v>
      </c>
      <c r="DM26" s="46">
        <f t="shared" si="0"/>
        <v>5.6537102473498232E-2</v>
      </c>
      <c r="DN26" s="46">
        <f t="shared" si="59"/>
        <v>5.7000000000000002E-2</v>
      </c>
      <c r="DO26" s="46">
        <f t="shared" si="60"/>
        <v>4.7191011235955059E-2</v>
      </c>
      <c r="DP26" s="46">
        <f t="shared" si="61"/>
        <v>4.7E-2</v>
      </c>
      <c r="DQ26" s="245">
        <f t="shared" si="62"/>
        <v>1.0000000000000002</v>
      </c>
      <c r="DS26" s="46">
        <f t="shared" si="116"/>
        <v>6.0169242942253792E-3</v>
      </c>
      <c r="DT26" s="46">
        <f t="shared" si="64"/>
        <v>6.0000000000000001E-3</v>
      </c>
      <c r="DU26" s="46">
        <f t="shared" si="65"/>
        <v>5.8148754639731279E-3</v>
      </c>
      <c r="DV26" s="46">
        <f t="shared" si="66"/>
        <v>6.0000000000000001E-3</v>
      </c>
      <c r="DW26" s="245">
        <f t="shared" si="67"/>
        <v>0</v>
      </c>
      <c r="DX26" s="46">
        <f t="shared" si="117"/>
        <v>4.9422971943662384E-3</v>
      </c>
      <c r="DY26" s="46">
        <f t="shared" si="69"/>
        <v>5.0000000000000001E-3</v>
      </c>
      <c r="DZ26" s="46">
        <f t="shared" si="70"/>
        <v>4.7230064481486537E-3</v>
      </c>
      <c r="EA26" s="46">
        <f t="shared" si="71"/>
        <v>5.0000000000000001E-3</v>
      </c>
      <c r="EB26" s="245">
        <f t="shared" si="72"/>
        <v>0</v>
      </c>
      <c r="EC26" s="46">
        <f t="shared" si="118"/>
        <v>2.2413610532632099E-2</v>
      </c>
      <c r="ED26" s="46">
        <f t="shared" si="74"/>
        <v>2.1999999999999999E-2</v>
      </c>
      <c r="EE26" s="46">
        <f t="shared" si="75"/>
        <v>2.1293460637722934E-2</v>
      </c>
      <c r="EF26" s="46">
        <f t="shared" si="76"/>
        <v>2.1000000000000001E-2</v>
      </c>
      <c r="EG26" s="245">
        <f t="shared" si="77"/>
        <v>9.9999999999999742E-2</v>
      </c>
      <c r="EH26" s="39">
        <v>0</v>
      </c>
    </row>
    <row r="27" spans="2:138" s="15" customFormat="1" ht="13.5" customHeight="1">
      <c r="B27" s="65">
        <v>22</v>
      </c>
      <c r="C27" s="14" t="s">
        <v>63</v>
      </c>
      <c r="D27" s="61">
        <v>39</v>
      </c>
      <c r="E27" s="47">
        <v>0</v>
      </c>
      <c r="F27" s="17">
        <f t="shared" si="86"/>
        <v>0</v>
      </c>
      <c r="G27" s="61">
        <v>0</v>
      </c>
      <c r="H27" s="47">
        <v>0</v>
      </c>
      <c r="I27" s="17" t="str">
        <f t="shared" si="87"/>
        <v>-</v>
      </c>
      <c r="J27" s="61">
        <v>4</v>
      </c>
      <c r="K27" s="47">
        <v>0</v>
      </c>
      <c r="L27" s="17">
        <f t="shared" si="3"/>
        <v>0</v>
      </c>
      <c r="M27" s="61">
        <f t="shared" si="4"/>
        <v>43</v>
      </c>
      <c r="N27" s="47">
        <f t="shared" si="5"/>
        <v>0</v>
      </c>
      <c r="O27" s="17">
        <f t="shared" si="88"/>
        <v>0</v>
      </c>
      <c r="P27" s="61">
        <v>145</v>
      </c>
      <c r="Q27" s="47">
        <v>1</v>
      </c>
      <c r="R27" s="17">
        <f t="shared" si="89"/>
        <v>6.8965517241379309E-3</v>
      </c>
      <c r="S27" s="61">
        <v>0</v>
      </c>
      <c r="T27" s="38">
        <v>0</v>
      </c>
      <c r="U27" s="17" t="str">
        <f t="shared" si="90"/>
        <v>-</v>
      </c>
      <c r="V27" s="61">
        <v>5</v>
      </c>
      <c r="W27" s="47">
        <v>0</v>
      </c>
      <c r="X27" s="17">
        <f t="shared" si="9"/>
        <v>0</v>
      </c>
      <c r="Y27" s="61">
        <f t="shared" si="10"/>
        <v>150</v>
      </c>
      <c r="Z27" s="38">
        <f t="shared" si="11"/>
        <v>1</v>
      </c>
      <c r="AA27" s="17">
        <f t="shared" si="91"/>
        <v>6.6666666666666671E-3</v>
      </c>
      <c r="AB27" s="61">
        <v>5886</v>
      </c>
      <c r="AC27" s="47">
        <v>34</v>
      </c>
      <c r="AD27" s="17">
        <f t="shared" si="92"/>
        <v>5.7764186204553175E-3</v>
      </c>
      <c r="AE27" s="61">
        <v>348</v>
      </c>
      <c r="AF27" s="47">
        <v>5</v>
      </c>
      <c r="AG27" s="17">
        <f t="shared" si="93"/>
        <v>1.4367816091954023E-2</v>
      </c>
      <c r="AH27" s="61">
        <v>81</v>
      </c>
      <c r="AI27" s="47">
        <v>0</v>
      </c>
      <c r="AJ27" s="17">
        <f t="shared" si="15"/>
        <v>0</v>
      </c>
      <c r="AK27" s="61">
        <f t="shared" si="16"/>
        <v>6315</v>
      </c>
      <c r="AL27" s="38">
        <f t="shared" si="78"/>
        <v>39</v>
      </c>
      <c r="AM27" s="17">
        <f t="shared" si="94"/>
        <v>6.1757719714964372E-3</v>
      </c>
      <c r="AN27" s="61">
        <v>4954</v>
      </c>
      <c r="AO27" s="47">
        <v>14</v>
      </c>
      <c r="AP27" s="17">
        <f t="shared" si="95"/>
        <v>2.8259991925716592E-3</v>
      </c>
      <c r="AQ27" s="61">
        <v>211</v>
      </c>
      <c r="AR27" s="38">
        <v>2</v>
      </c>
      <c r="AS27" s="17">
        <f t="shared" si="96"/>
        <v>9.4786729857819912E-3</v>
      </c>
      <c r="AT27" s="61">
        <v>145</v>
      </c>
      <c r="AU27" s="47">
        <v>0</v>
      </c>
      <c r="AV27" s="17">
        <f t="shared" si="20"/>
        <v>0</v>
      </c>
      <c r="AW27" s="61">
        <f t="shared" si="79"/>
        <v>5310</v>
      </c>
      <c r="AX27" s="38">
        <f t="shared" si="21"/>
        <v>16</v>
      </c>
      <c r="AY27" s="17">
        <f t="shared" si="97"/>
        <v>3.0131826741996233E-3</v>
      </c>
      <c r="AZ27" s="61">
        <v>3014</v>
      </c>
      <c r="BA27" s="47">
        <v>5</v>
      </c>
      <c r="BB27" s="17">
        <f t="shared" si="98"/>
        <v>1.6589250165892503E-3</v>
      </c>
      <c r="BC27" s="61">
        <v>83</v>
      </c>
      <c r="BD27" s="38">
        <v>0</v>
      </c>
      <c r="BE27" s="17">
        <f t="shared" si="99"/>
        <v>0</v>
      </c>
      <c r="BF27" s="61">
        <v>171</v>
      </c>
      <c r="BG27" s="47">
        <v>0</v>
      </c>
      <c r="BH27" s="17">
        <f t="shared" si="25"/>
        <v>0</v>
      </c>
      <c r="BI27" s="61">
        <f t="shared" si="26"/>
        <v>3268</v>
      </c>
      <c r="BJ27" s="38">
        <f t="shared" si="27"/>
        <v>5</v>
      </c>
      <c r="BK27" s="17">
        <f t="shared" si="100"/>
        <v>1.5299877600979193E-3</v>
      </c>
      <c r="BL27" s="61">
        <v>1228</v>
      </c>
      <c r="BM27" s="47">
        <v>0</v>
      </c>
      <c r="BN27" s="17">
        <f t="shared" si="101"/>
        <v>0</v>
      </c>
      <c r="BO27" s="61">
        <v>41</v>
      </c>
      <c r="BP27" s="38">
        <v>0</v>
      </c>
      <c r="BQ27" s="17">
        <f t="shared" si="102"/>
        <v>0</v>
      </c>
      <c r="BR27" s="61">
        <v>154</v>
      </c>
      <c r="BS27" s="47">
        <v>0</v>
      </c>
      <c r="BT27" s="17">
        <f t="shared" si="31"/>
        <v>0</v>
      </c>
      <c r="BU27" s="61">
        <f t="shared" si="32"/>
        <v>1423</v>
      </c>
      <c r="BV27" s="38">
        <f t="shared" si="33"/>
        <v>0</v>
      </c>
      <c r="BW27" s="17">
        <f t="shared" si="103"/>
        <v>0</v>
      </c>
      <c r="BX27" s="61">
        <v>386</v>
      </c>
      <c r="BY27" s="47">
        <v>0</v>
      </c>
      <c r="BZ27" s="17">
        <f t="shared" si="104"/>
        <v>0</v>
      </c>
      <c r="CA27" s="61">
        <v>11</v>
      </c>
      <c r="CB27" s="38">
        <v>1</v>
      </c>
      <c r="CC27" s="17">
        <f t="shared" si="105"/>
        <v>9.0909090909090912E-2</v>
      </c>
      <c r="CD27" s="61">
        <v>137</v>
      </c>
      <c r="CE27" s="47">
        <v>0</v>
      </c>
      <c r="CF27" s="17">
        <f t="shared" si="37"/>
        <v>0</v>
      </c>
      <c r="CG27" s="61">
        <f t="shared" si="38"/>
        <v>534</v>
      </c>
      <c r="CH27" s="38">
        <f t="shared" si="39"/>
        <v>1</v>
      </c>
      <c r="CI27" s="17">
        <f t="shared" si="106"/>
        <v>1.8726591760299626E-3</v>
      </c>
      <c r="CJ27" s="61">
        <f t="shared" si="107"/>
        <v>15652</v>
      </c>
      <c r="CK27" s="47">
        <f t="shared" si="108"/>
        <v>54</v>
      </c>
      <c r="CL27" s="17">
        <f t="shared" si="109"/>
        <v>3.450038333759264E-3</v>
      </c>
      <c r="CM27" s="61">
        <f t="shared" si="110"/>
        <v>694</v>
      </c>
      <c r="CN27" s="38">
        <f t="shared" si="111"/>
        <v>8</v>
      </c>
      <c r="CO27" s="17">
        <f t="shared" si="112"/>
        <v>1.1527377521613832E-2</v>
      </c>
      <c r="CP27" s="61">
        <f t="shared" si="47"/>
        <v>697</v>
      </c>
      <c r="CQ27" s="47">
        <f t="shared" si="48"/>
        <v>0</v>
      </c>
      <c r="CR27" s="17">
        <f t="shared" si="49"/>
        <v>0</v>
      </c>
      <c r="CS27" s="61">
        <f t="shared" si="113"/>
        <v>17043</v>
      </c>
      <c r="CT27" s="38">
        <f t="shared" si="114"/>
        <v>62</v>
      </c>
      <c r="CU27" s="17">
        <f t="shared" si="115"/>
        <v>3.6378571847679401E-3</v>
      </c>
      <c r="CW27" s="183" t="s">
        <v>22</v>
      </c>
      <c r="CX27" s="181">
        <f t="shared" si="82"/>
        <v>3.4522439585730723E-3</v>
      </c>
      <c r="CY27" s="178"/>
      <c r="CZ27" s="64" t="str">
        <f t="shared" si="51"/>
        <v>阪南市</v>
      </c>
      <c r="DA27" s="46">
        <f t="shared" si="83"/>
        <v>6.7627494456762747E-3</v>
      </c>
      <c r="DB27" s="46">
        <f t="shared" si="84"/>
        <v>7.0000000000000001E-3</v>
      </c>
      <c r="DC27" s="46">
        <f t="shared" si="52"/>
        <v>7.461829870278958E-3</v>
      </c>
      <c r="DD27" s="46">
        <f t="shared" si="53"/>
        <v>7.0000000000000001E-3</v>
      </c>
      <c r="DE27" s="245">
        <f t="shared" si="54"/>
        <v>0</v>
      </c>
      <c r="DF27" s="178"/>
      <c r="DG27" s="37" t="s">
        <v>22</v>
      </c>
      <c r="DH27" s="46">
        <f t="shared" si="55"/>
        <v>2.3165210066336739E-3</v>
      </c>
      <c r="DI27" s="46">
        <f t="shared" si="56"/>
        <v>2E-3</v>
      </c>
      <c r="DJ27" s="46">
        <f t="shared" si="57"/>
        <v>6.7128396377197658E-3</v>
      </c>
      <c r="DK27" s="46">
        <f t="shared" si="58"/>
        <v>7.0000000000000001E-3</v>
      </c>
      <c r="DL27" s="245">
        <f t="shared" si="85"/>
        <v>-0.5</v>
      </c>
      <c r="DM27" s="46">
        <f t="shared" si="0"/>
        <v>2.247191011235955E-2</v>
      </c>
      <c r="DN27" s="46">
        <f t="shared" si="59"/>
        <v>2.1999999999999999E-2</v>
      </c>
      <c r="DO27" s="46">
        <f t="shared" si="60"/>
        <v>4.3554006968641118E-2</v>
      </c>
      <c r="DP27" s="46">
        <f t="shared" si="61"/>
        <v>4.3999999999999997E-2</v>
      </c>
      <c r="DQ27" s="245">
        <f t="shared" si="62"/>
        <v>-2.1999999999999997</v>
      </c>
      <c r="DS27" s="46">
        <f t="shared" si="116"/>
        <v>6.0169242942253792E-3</v>
      </c>
      <c r="DT27" s="46">
        <f t="shared" si="64"/>
        <v>6.0000000000000001E-3</v>
      </c>
      <c r="DU27" s="46">
        <f t="shared" si="65"/>
        <v>5.8148754639731279E-3</v>
      </c>
      <c r="DV27" s="46">
        <f t="shared" si="66"/>
        <v>6.0000000000000001E-3</v>
      </c>
      <c r="DW27" s="245">
        <f t="shared" si="67"/>
        <v>0</v>
      </c>
      <c r="DX27" s="46">
        <f t="shared" si="117"/>
        <v>4.9422971943662384E-3</v>
      </c>
      <c r="DY27" s="46">
        <f t="shared" si="69"/>
        <v>5.0000000000000001E-3</v>
      </c>
      <c r="DZ27" s="46">
        <f t="shared" si="70"/>
        <v>4.7230064481486537E-3</v>
      </c>
      <c r="EA27" s="46">
        <f t="shared" si="71"/>
        <v>5.0000000000000001E-3</v>
      </c>
      <c r="EB27" s="245">
        <f t="shared" si="72"/>
        <v>0</v>
      </c>
      <c r="EC27" s="46">
        <f t="shared" si="118"/>
        <v>2.2413610532632099E-2</v>
      </c>
      <c r="ED27" s="46">
        <f t="shared" si="74"/>
        <v>2.1999999999999999E-2</v>
      </c>
      <c r="EE27" s="46">
        <f t="shared" si="75"/>
        <v>2.1293460637722934E-2</v>
      </c>
      <c r="EF27" s="46">
        <f t="shared" si="76"/>
        <v>2.1000000000000001E-2</v>
      </c>
      <c r="EG27" s="245">
        <f t="shared" si="77"/>
        <v>9.9999999999999742E-2</v>
      </c>
      <c r="EH27" s="39">
        <v>0</v>
      </c>
    </row>
    <row r="28" spans="2:138" s="15" customFormat="1" ht="13.5" customHeight="1">
      <c r="B28" s="65">
        <v>23</v>
      </c>
      <c r="C28" s="14" t="s">
        <v>129</v>
      </c>
      <c r="D28" s="61">
        <v>72</v>
      </c>
      <c r="E28" s="47">
        <v>0</v>
      </c>
      <c r="F28" s="17">
        <f t="shared" si="86"/>
        <v>0</v>
      </c>
      <c r="G28" s="61">
        <v>0</v>
      </c>
      <c r="H28" s="47">
        <v>0</v>
      </c>
      <c r="I28" s="17" t="str">
        <f t="shared" si="87"/>
        <v>-</v>
      </c>
      <c r="J28" s="61">
        <v>2</v>
      </c>
      <c r="K28" s="47">
        <v>0</v>
      </c>
      <c r="L28" s="17">
        <f t="shared" si="3"/>
        <v>0</v>
      </c>
      <c r="M28" s="61">
        <f t="shared" si="4"/>
        <v>74</v>
      </c>
      <c r="N28" s="47">
        <f t="shared" si="5"/>
        <v>0</v>
      </c>
      <c r="O28" s="17">
        <f t="shared" si="88"/>
        <v>0</v>
      </c>
      <c r="P28" s="61">
        <v>213</v>
      </c>
      <c r="Q28" s="47">
        <v>0</v>
      </c>
      <c r="R28" s="17">
        <f t="shared" si="89"/>
        <v>0</v>
      </c>
      <c r="S28" s="61">
        <v>2</v>
      </c>
      <c r="T28" s="38">
        <v>0</v>
      </c>
      <c r="U28" s="17">
        <f t="shared" si="90"/>
        <v>0</v>
      </c>
      <c r="V28" s="61">
        <v>11</v>
      </c>
      <c r="W28" s="47">
        <v>0</v>
      </c>
      <c r="X28" s="17">
        <f t="shared" si="9"/>
        <v>0</v>
      </c>
      <c r="Y28" s="61">
        <f t="shared" si="10"/>
        <v>226</v>
      </c>
      <c r="Z28" s="38">
        <f t="shared" si="11"/>
        <v>0</v>
      </c>
      <c r="AA28" s="17">
        <f t="shared" si="91"/>
        <v>0</v>
      </c>
      <c r="AB28" s="61">
        <v>8659</v>
      </c>
      <c r="AC28" s="47">
        <v>19</v>
      </c>
      <c r="AD28" s="17">
        <f t="shared" si="92"/>
        <v>2.1942487585171499E-3</v>
      </c>
      <c r="AE28" s="61">
        <v>668</v>
      </c>
      <c r="AF28" s="47">
        <v>8</v>
      </c>
      <c r="AG28" s="17">
        <f t="shared" si="93"/>
        <v>1.1976047904191617E-2</v>
      </c>
      <c r="AH28" s="61">
        <v>142</v>
      </c>
      <c r="AI28" s="47">
        <v>0</v>
      </c>
      <c r="AJ28" s="17">
        <f t="shared" si="15"/>
        <v>0</v>
      </c>
      <c r="AK28" s="61">
        <f t="shared" si="16"/>
        <v>9469</v>
      </c>
      <c r="AL28" s="38">
        <f t="shared" si="78"/>
        <v>27</v>
      </c>
      <c r="AM28" s="17">
        <f t="shared" si="94"/>
        <v>2.8514098637659733E-3</v>
      </c>
      <c r="AN28" s="61">
        <v>8699</v>
      </c>
      <c r="AO28" s="47">
        <v>7</v>
      </c>
      <c r="AP28" s="17">
        <f t="shared" si="95"/>
        <v>8.0469019427520405E-4</v>
      </c>
      <c r="AQ28" s="61">
        <v>415</v>
      </c>
      <c r="AR28" s="38">
        <v>5</v>
      </c>
      <c r="AS28" s="17">
        <f t="shared" si="96"/>
        <v>1.2048192771084338E-2</v>
      </c>
      <c r="AT28" s="61">
        <v>253</v>
      </c>
      <c r="AU28" s="47">
        <v>0</v>
      </c>
      <c r="AV28" s="17">
        <f t="shared" si="20"/>
        <v>0</v>
      </c>
      <c r="AW28" s="61">
        <f t="shared" si="79"/>
        <v>9367</v>
      </c>
      <c r="AX28" s="38">
        <f t="shared" si="21"/>
        <v>12</v>
      </c>
      <c r="AY28" s="17">
        <f t="shared" si="97"/>
        <v>1.2810931995302659E-3</v>
      </c>
      <c r="AZ28" s="61">
        <v>5345</v>
      </c>
      <c r="BA28" s="47">
        <v>7</v>
      </c>
      <c r="BB28" s="17">
        <f t="shared" si="98"/>
        <v>1.3096351730589337E-3</v>
      </c>
      <c r="BC28" s="61">
        <v>232</v>
      </c>
      <c r="BD28" s="38">
        <v>2</v>
      </c>
      <c r="BE28" s="17">
        <f t="shared" si="99"/>
        <v>8.6206896551724137E-3</v>
      </c>
      <c r="BF28" s="61">
        <v>320</v>
      </c>
      <c r="BG28" s="47">
        <v>0</v>
      </c>
      <c r="BH28" s="17">
        <f t="shared" si="25"/>
        <v>0</v>
      </c>
      <c r="BI28" s="61">
        <f t="shared" si="26"/>
        <v>5897</v>
      </c>
      <c r="BJ28" s="38">
        <f t="shared" si="27"/>
        <v>9</v>
      </c>
      <c r="BK28" s="17">
        <f t="shared" si="100"/>
        <v>1.526199762591148E-3</v>
      </c>
      <c r="BL28" s="61">
        <v>2014</v>
      </c>
      <c r="BM28" s="47">
        <v>0</v>
      </c>
      <c r="BN28" s="17">
        <f t="shared" si="101"/>
        <v>0</v>
      </c>
      <c r="BO28" s="61">
        <v>98</v>
      </c>
      <c r="BP28" s="38">
        <v>1</v>
      </c>
      <c r="BQ28" s="17">
        <f t="shared" si="102"/>
        <v>1.020408163265306E-2</v>
      </c>
      <c r="BR28" s="61">
        <v>242</v>
      </c>
      <c r="BS28" s="47">
        <v>0</v>
      </c>
      <c r="BT28" s="17">
        <f t="shared" si="31"/>
        <v>0</v>
      </c>
      <c r="BU28" s="61">
        <f t="shared" si="32"/>
        <v>2354</v>
      </c>
      <c r="BV28" s="38">
        <f t="shared" si="33"/>
        <v>1</v>
      </c>
      <c r="BW28" s="17">
        <f t="shared" si="103"/>
        <v>4.248088360237893E-4</v>
      </c>
      <c r="BX28" s="61">
        <v>497</v>
      </c>
      <c r="BY28" s="47">
        <v>1</v>
      </c>
      <c r="BZ28" s="17">
        <f t="shared" si="104"/>
        <v>2.012072434607646E-3</v>
      </c>
      <c r="CA28" s="61">
        <v>22</v>
      </c>
      <c r="CB28" s="38">
        <v>0</v>
      </c>
      <c r="CC28" s="17">
        <f t="shared" si="105"/>
        <v>0</v>
      </c>
      <c r="CD28" s="61">
        <v>143</v>
      </c>
      <c r="CE28" s="47">
        <v>0</v>
      </c>
      <c r="CF28" s="17">
        <f t="shared" si="37"/>
        <v>0</v>
      </c>
      <c r="CG28" s="61">
        <f t="shared" si="38"/>
        <v>662</v>
      </c>
      <c r="CH28" s="38">
        <f t="shared" si="39"/>
        <v>1</v>
      </c>
      <c r="CI28" s="17">
        <f t="shared" si="106"/>
        <v>1.5105740181268882E-3</v>
      </c>
      <c r="CJ28" s="61">
        <f t="shared" si="107"/>
        <v>25499</v>
      </c>
      <c r="CK28" s="47">
        <f t="shared" si="108"/>
        <v>34</v>
      </c>
      <c r="CL28" s="17">
        <f t="shared" si="109"/>
        <v>1.3333856229656065E-3</v>
      </c>
      <c r="CM28" s="61">
        <f t="shared" si="110"/>
        <v>1437</v>
      </c>
      <c r="CN28" s="38">
        <f t="shared" si="111"/>
        <v>16</v>
      </c>
      <c r="CO28" s="17">
        <f t="shared" si="112"/>
        <v>1.1134307585247043E-2</v>
      </c>
      <c r="CP28" s="61">
        <f t="shared" si="47"/>
        <v>1113</v>
      </c>
      <c r="CQ28" s="47">
        <f t="shared" si="48"/>
        <v>0</v>
      </c>
      <c r="CR28" s="17">
        <f t="shared" si="49"/>
        <v>0</v>
      </c>
      <c r="CS28" s="61">
        <f t="shared" si="113"/>
        <v>28049</v>
      </c>
      <c r="CT28" s="38">
        <f t="shared" si="114"/>
        <v>50</v>
      </c>
      <c r="CU28" s="17">
        <f t="shared" si="115"/>
        <v>1.7825947449106919E-3</v>
      </c>
      <c r="CW28" s="183" t="s">
        <v>28</v>
      </c>
      <c r="CX28" s="181">
        <f t="shared" si="82"/>
        <v>9.3194500373928544E-3</v>
      </c>
      <c r="CY28" s="178"/>
      <c r="CZ28" s="64" t="str">
        <f t="shared" si="51"/>
        <v>泉佐野市</v>
      </c>
      <c r="DA28" s="46">
        <f t="shared" si="83"/>
        <v>5.4364015490020855E-3</v>
      </c>
      <c r="DB28" s="46">
        <f t="shared" si="84"/>
        <v>5.0000000000000001E-3</v>
      </c>
      <c r="DC28" s="46">
        <f t="shared" si="52"/>
        <v>4.5868052901154345E-3</v>
      </c>
      <c r="DD28" s="46">
        <f t="shared" si="53"/>
        <v>5.0000000000000001E-3</v>
      </c>
      <c r="DE28" s="245">
        <f t="shared" si="54"/>
        <v>0</v>
      </c>
      <c r="DF28" s="178"/>
      <c r="DG28" s="37" t="s">
        <v>28</v>
      </c>
      <c r="DH28" s="46">
        <f t="shared" si="55"/>
        <v>7.7613079712449901E-3</v>
      </c>
      <c r="DI28" s="46">
        <f t="shared" si="56"/>
        <v>8.0000000000000002E-3</v>
      </c>
      <c r="DJ28" s="46">
        <f t="shared" si="57"/>
        <v>7.6797917344614388E-3</v>
      </c>
      <c r="DK28" s="46">
        <f t="shared" si="58"/>
        <v>8.0000000000000002E-3</v>
      </c>
      <c r="DL28" s="245">
        <f t="shared" si="85"/>
        <v>0</v>
      </c>
      <c r="DM28" s="46">
        <f t="shared" si="0"/>
        <v>3.5460992907801421E-2</v>
      </c>
      <c r="DN28" s="46">
        <f t="shared" si="59"/>
        <v>3.5000000000000003E-2</v>
      </c>
      <c r="DO28" s="46">
        <f t="shared" si="60"/>
        <v>2.7223230490018149E-2</v>
      </c>
      <c r="DP28" s="46">
        <f t="shared" si="61"/>
        <v>2.7E-2</v>
      </c>
      <c r="DQ28" s="245">
        <f t="shared" si="62"/>
        <v>0.80000000000000038</v>
      </c>
      <c r="DS28" s="46">
        <f t="shared" si="116"/>
        <v>6.0169242942253792E-3</v>
      </c>
      <c r="DT28" s="46">
        <f t="shared" si="64"/>
        <v>6.0000000000000001E-3</v>
      </c>
      <c r="DU28" s="46">
        <f t="shared" si="65"/>
        <v>5.8148754639731279E-3</v>
      </c>
      <c r="DV28" s="46">
        <f t="shared" si="66"/>
        <v>6.0000000000000001E-3</v>
      </c>
      <c r="DW28" s="245">
        <f t="shared" si="67"/>
        <v>0</v>
      </c>
      <c r="DX28" s="46">
        <f t="shared" si="117"/>
        <v>4.9422971943662384E-3</v>
      </c>
      <c r="DY28" s="46">
        <f t="shared" si="69"/>
        <v>5.0000000000000001E-3</v>
      </c>
      <c r="DZ28" s="46">
        <f t="shared" si="70"/>
        <v>4.7230064481486537E-3</v>
      </c>
      <c r="EA28" s="46">
        <f t="shared" si="71"/>
        <v>5.0000000000000001E-3</v>
      </c>
      <c r="EB28" s="245">
        <f t="shared" si="72"/>
        <v>0</v>
      </c>
      <c r="EC28" s="46">
        <f t="shared" si="118"/>
        <v>2.2413610532632099E-2</v>
      </c>
      <c r="ED28" s="46">
        <f t="shared" si="74"/>
        <v>2.1999999999999999E-2</v>
      </c>
      <c r="EE28" s="46">
        <f t="shared" si="75"/>
        <v>2.1293460637722934E-2</v>
      </c>
      <c r="EF28" s="46">
        <f t="shared" si="76"/>
        <v>2.1000000000000001E-2</v>
      </c>
      <c r="EG28" s="245">
        <f t="shared" si="77"/>
        <v>9.9999999999999742E-2</v>
      </c>
      <c r="EH28" s="39">
        <v>0</v>
      </c>
    </row>
    <row r="29" spans="2:138" s="15" customFormat="1" ht="13.5" customHeight="1">
      <c r="B29" s="65">
        <v>24</v>
      </c>
      <c r="C29" s="14" t="s">
        <v>130</v>
      </c>
      <c r="D29" s="61">
        <v>29</v>
      </c>
      <c r="E29" s="47">
        <v>1</v>
      </c>
      <c r="F29" s="17">
        <f t="shared" si="86"/>
        <v>3.4482758620689655E-2</v>
      </c>
      <c r="G29" s="61">
        <v>1</v>
      </c>
      <c r="H29" s="47">
        <v>0</v>
      </c>
      <c r="I29" s="17">
        <f t="shared" si="87"/>
        <v>0</v>
      </c>
      <c r="J29" s="61">
        <v>2</v>
      </c>
      <c r="K29" s="47">
        <v>0</v>
      </c>
      <c r="L29" s="17">
        <f t="shared" si="3"/>
        <v>0</v>
      </c>
      <c r="M29" s="61">
        <f t="shared" si="4"/>
        <v>32</v>
      </c>
      <c r="N29" s="47">
        <f t="shared" si="5"/>
        <v>1</v>
      </c>
      <c r="O29" s="17">
        <f t="shared" si="88"/>
        <v>3.125E-2</v>
      </c>
      <c r="P29" s="61">
        <v>89</v>
      </c>
      <c r="Q29" s="47">
        <v>1</v>
      </c>
      <c r="R29" s="17">
        <f t="shared" si="89"/>
        <v>1.1235955056179775E-2</v>
      </c>
      <c r="S29" s="61">
        <v>2</v>
      </c>
      <c r="T29" s="38">
        <v>0</v>
      </c>
      <c r="U29" s="17">
        <f t="shared" si="90"/>
        <v>0</v>
      </c>
      <c r="V29" s="61">
        <v>7</v>
      </c>
      <c r="W29" s="47">
        <v>0</v>
      </c>
      <c r="X29" s="17">
        <f t="shared" si="9"/>
        <v>0</v>
      </c>
      <c r="Y29" s="61">
        <f t="shared" si="10"/>
        <v>98</v>
      </c>
      <c r="Z29" s="38">
        <f t="shared" si="11"/>
        <v>1</v>
      </c>
      <c r="AA29" s="17">
        <f t="shared" si="91"/>
        <v>1.020408163265306E-2</v>
      </c>
      <c r="AB29" s="61">
        <v>3581</v>
      </c>
      <c r="AC29" s="47">
        <v>21</v>
      </c>
      <c r="AD29" s="17">
        <f t="shared" si="92"/>
        <v>5.864283719631388E-3</v>
      </c>
      <c r="AE29" s="61">
        <v>599</v>
      </c>
      <c r="AF29" s="47">
        <v>14</v>
      </c>
      <c r="AG29" s="17">
        <f t="shared" si="93"/>
        <v>2.337228714524207E-2</v>
      </c>
      <c r="AH29" s="61">
        <v>68</v>
      </c>
      <c r="AI29" s="47">
        <v>0</v>
      </c>
      <c r="AJ29" s="17">
        <f t="shared" si="15"/>
        <v>0</v>
      </c>
      <c r="AK29" s="61">
        <f t="shared" si="16"/>
        <v>4248</v>
      </c>
      <c r="AL29" s="38">
        <f t="shared" si="78"/>
        <v>35</v>
      </c>
      <c r="AM29" s="17">
        <f t="shared" si="94"/>
        <v>8.2391713747645944E-3</v>
      </c>
      <c r="AN29" s="61">
        <v>3091</v>
      </c>
      <c r="AO29" s="47">
        <v>16</v>
      </c>
      <c r="AP29" s="17">
        <f t="shared" si="95"/>
        <v>5.1763183435781304E-3</v>
      </c>
      <c r="AQ29" s="61">
        <v>395</v>
      </c>
      <c r="AR29" s="38">
        <v>9</v>
      </c>
      <c r="AS29" s="17">
        <f t="shared" si="96"/>
        <v>2.2784810126582278E-2</v>
      </c>
      <c r="AT29" s="61">
        <v>134</v>
      </c>
      <c r="AU29" s="47">
        <v>0</v>
      </c>
      <c r="AV29" s="17">
        <f t="shared" si="20"/>
        <v>0</v>
      </c>
      <c r="AW29" s="61">
        <f t="shared" si="79"/>
        <v>3620</v>
      </c>
      <c r="AX29" s="38">
        <f t="shared" si="21"/>
        <v>25</v>
      </c>
      <c r="AY29" s="17">
        <f t="shared" si="97"/>
        <v>6.9060773480662981E-3</v>
      </c>
      <c r="AZ29" s="61">
        <v>2189</v>
      </c>
      <c r="BA29" s="47">
        <v>4</v>
      </c>
      <c r="BB29" s="17">
        <f t="shared" si="98"/>
        <v>1.8273184102329831E-3</v>
      </c>
      <c r="BC29" s="61">
        <v>197</v>
      </c>
      <c r="BD29" s="38">
        <v>0</v>
      </c>
      <c r="BE29" s="17">
        <f t="shared" si="99"/>
        <v>0</v>
      </c>
      <c r="BF29" s="61">
        <v>149</v>
      </c>
      <c r="BG29" s="47">
        <v>0</v>
      </c>
      <c r="BH29" s="17">
        <f t="shared" si="25"/>
        <v>0</v>
      </c>
      <c r="BI29" s="61">
        <f t="shared" si="26"/>
        <v>2535</v>
      </c>
      <c r="BJ29" s="38">
        <f t="shared" si="27"/>
        <v>4</v>
      </c>
      <c r="BK29" s="17">
        <f t="shared" si="100"/>
        <v>1.5779092702169625E-3</v>
      </c>
      <c r="BL29" s="61">
        <v>960</v>
      </c>
      <c r="BM29" s="47">
        <v>0</v>
      </c>
      <c r="BN29" s="17">
        <f t="shared" si="101"/>
        <v>0</v>
      </c>
      <c r="BO29" s="61">
        <v>86</v>
      </c>
      <c r="BP29" s="38">
        <v>0</v>
      </c>
      <c r="BQ29" s="17">
        <f t="shared" si="102"/>
        <v>0</v>
      </c>
      <c r="BR29" s="61">
        <v>138</v>
      </c>
      <c r="BS29" s="47">
        <v>0</v>
      </c>
      <c r="BT29" s="17">
        <f t="shared" si="31"/>
        <v>0</v>
      </c>
      <c r="BU29" s="61">
        <f t="shared" si="32"/>
        <v>1184</v>
      </c>
      <c r="BV29" s="38">
        <f t="shared" si="33"/>
        <v>0</v>
      </c>
      <c r="BW29" s="17">
        <f t="shared" si="103"/>
        <v>0</v>
      </c>
      <c r="BX29" s="61">
        <v>329</v>
      </c>
      <c r="BY29" s="47">
        <v>0</v>
      </c>
      <c r="BZ29" s="17">
        <f t="shared" si="104"/>
        <v>0</v>
      </c>
      <c r="CA29" s="61">
        <v>18</v>
      </c>
      <c r="CB29" s="38">
        <v>0</v>
      </c>
      <c r="CC29" s="17">
        <f t="shared" si="105"/>
        <v>0</v>
      </c>
      <c r="CD29" s="61">
        <v>101</v>
      </c>
      <c r="CE29" s="47">
        <v>0</v>
      </c>
      <c r="CF29" s="17">
        <f t="shared" si="37"/>
        <v>0</v>
      </c>
      <c r="CG29" s="61">
        <f t="shared" si="38"/>
        <v>448</v>
      </c>
      <c r="CH29" s="38">
        <f t="shared" si="39"/>
        <v>0</v>
      </c>
      <c r="CI29" s="17">
        <f t="shared" si="106"/>
        <v>0</v>
      </c>
      <c r="CJ29" s="61">
        <f t="shared" si="107"/>
        <v>10268</v>
      </c>
      <c r="CK29" s="47">
        <f t="shared" si="108"/>
        <v>43</v>
      </c>
      <c r="CL29" s="17">
        <f t="shared" si="109"/>
        <v>4.1877678223607327E-3</v>
      </c>
      <c r="CM29" s="61">
        <f t="shared" si="110"/>
        <v>1298</v>
      </c>
      <c r="CN29" s="38">
        <f t="shared" si="111"/>
        <v>23</v>
      </c>
      <c r="CO29" s="17">
        <f t="shared" si="112"/>
        <v>1.7719568567026195E-2</v>
      </c>
      <c r="CP29" s="61">
        <f t="shared" si="47"/>
        <v>599</v>
      </c>
      <c r="CQ29" s="47">
        <f t="shared" si="48"/>
        <v>0</v>
      </c>
      <c r="CR29" s="17">
        <f t="shared" si="49"/>
        <v>0</v>
      </c>
      <c r="CS29" s="61">
        <f t="shared" si="113"/>
        <v>12165</v>
      </c>
      <c r="CT29" s="38">
        <f t="shared" si="114"/>
        <v>66</v>
      </c>
      <c r="CU29" s="17">
        <f t="shared" si="115"/>
        <v>5.4254007398273733E-3</v>
      </c>
      <c r="CW29" s="183" t="s">
        <v>17</v>
      </c>
      <c r="CX29" s="181">
        <f t="shared" si="82"/>
        <v>2.0883710705649591E-3</v>
      </c>
      <c r="CY29" s="178"/>
      <c r="CZ29" s="64" t="str">
        <f t="shared" si="51"/>
        <v>貝塚市</v>
      </c>
      <c r="DA29" s="46">
        <f t="shared" si="83"/>
        <v>4.9873203719357564E-3</v>
      </c>
      <c r="DB29" s="46">
        <f t="shared" si="84"/>
        <v>5.0000000000000001E-3</v>
      </c>
      <c r="DC29" s="46">
        <f t="shared" si="52"/>
        <v>3.8108435821929674E-3</v>
      </c>
      <c r="DD29" s="46">
        <f t="shared" si="53"/>
        <v>4.0000000000000001E-3</v>
      </c>
      <c r="DE29" s="245">
        <f t="shared" si="54"/>
        <v>0.1</v>
      </c>
      <c r="DF29" s="178"/>
      <c r="DG29" s="37" t="s">
        <v>17</v>
      </c>
      <c r="DH29" s="46">
        <f t="shared" si="55"/>
        <v>1.633097441480675E-3</v>
      </c>
      <c r="DI29" s="46">
        <f t="shared" si="56"/>
        <v>2E-3</v>
      </c>
      <c r="DJ29" s="46">
        <f t="shared" si="57"/>
        <v>1.224739742804654E-3</v>
      </c>
      <c r="DK29" s="46">
        <f t="shared" si="58"/>
        <v>1E-3</v>
      </c>
      <c r="DL29" s="245">
        <f t="shared" si="85"/>
        <v>0.1</v>
      </c>
      <c r="DM29" s="46">
        <f t="shared" si="0"/>
        <v>1.0628019323671498E-2</v>
      </c>
      <c r="DN29" s="46">
        <f t="shared" si="59"/>
        <v>1.0999999999999999E-2</v>
      </c>
      <c r="DO29" s="46">
        <f t="shared" si="60"/>
        <v>1.4198782961460446E-2</v>
      </c>
      <c r="DP29" s="46">
        <f t="shared" si="61"/>
        <v>1.4E-2</v>
      </c>
      <c r="DQ29" s="245">
        <f t="shared" si="62"/>
        <v>-0.3000000000000001</v>
      </c>
      <c r="DS29" s="46">
        <f t="shared" si="116"/>
        <v>6.0169242942253792E-3</v>
      </c>
      <c r="DT29" s="46">
        <f t="shared" si="64"/>
        <v>6.0000000000000001E-3</v>
      </c>
      <c r="DU29" s="46">
        <f t="shared" si="65"/>
        <v>5.8148754639731279E-3</v>
      </c>
      <c r="DV29" s="46">
        <f t="shared" si="66"/>
        <v>6.0000000000000001E-3</v>
      </c>
      <c r="DW29" s="245">
        <f t="shared" si="67"/>
        <v>0</v>
      </c>
      <c r="DX29" s="46">
        <f t="shared" si="117"/>
        <v>4.9422971943662384E-3</v>
      </c>
      <c r="DY29" s="46">
        <f t="shared" si="69"/>
        <v>5.0000000000000001E-3</v>
      </c>
      <c r="DZ29" s="46">
        <f t="shared" si="70"/>
        <v>4.7230064481486537E-3</v>
      </c>
      <c r="EA29" s="46">
        <f t="shared" si="71"/>
        <v>5.0000000000000001E-3</v>
      </c>
      <c r="EB29" s="245">
        <f t="shared" si="72"/>
        <v>0</v>
      </c>
      <c r="EC29" s="46">
        <f t="shared" si="118"/>
        <v>2.2413610532632099E-2</v>
      </c>
      <c r="ED29" s="46">
        <f t="shared" si="74"/>
        <v>2.1999999999999999E-2</v>
      </c>
      <c r="EE29" s="46">
        <f t="shared" si="75"/>
        <v>2.1293460637722934E-2</v>
      </c>
      <c r="EF29" s="46">
        <f t="shared" si="76"/>
        <v>2.1000000000000001E-2</v>
      </c>
      <c r="EG29" s="245">
        <f t="shared" si="77"/>
        <v>9.9999999999999742E-2</v>
      </c>
      <c r="EH29" s="39">
        <v>0</v>
      </c>
    </row>
    <row r="30" spans="2:138" s="15" customFormat="1" ht="13.5" customHeight="1">
      <c r="B30" s="65">
        <v>25</v>
      </c>
      <c r="C30" s="14" t="s">
        <v>131</v>
      </c>
      <c r="D30" s="61">
        <v>11</v>
      </c>
      <c r="E30" s="47">
        <v>1</v>
      </c>
      <c r="F30" s="17">
        <f t="shared" si="86"/>
        <v>9.0909090909090912E-2</v>
      </c>
      <c r="G30" s="61">
        <v>1</v>
      </c>
      <c r="H30" s="47">
        <v>0</v>
      </c>
      <c r="I30" s="17">
        <f t="shared" si="87"/>
        <v>0</v>
      </c>
      <c r="J30" s="61">
        <v>1</v>
      </c>
      <c r="K30" s="47">
        <v>0</v>
      </c>
      <c r="L30" s="17">
        <f t="shared" si="3"/>
        <v>0</v>
      </c>
      <c r="M30" s="61">
        <f t="shared" si="4"/>
        <v>13</v>
      </c>
      <c r="N30" s="47">
        <f t="shared" si="5"/>
        <v>1</v>
      </c>
      <c r="O30" s="17">
        <f t="shared" si="88"/>
        <v>7.6923076923076927E-2</v>
      </c>
      <c r="P30" s="61">
        <v>43</v>
      </c>
      <c r="Q30" s="47">
        <v>0</v>
      </c>
      <c r="R30" s="17">
        <f t="shared" si="89"/>
        <v>0</v>
      </c>
      <c r="S30" s="61">
        <v>1</v>
      </c>
      <c r="T30" s="38">
        <v>1</v>
      </c>
      <c r="U30" s="17">
        <f t="shared" si="90"/>
        <v>1</v>
      </c>
      <c r="V30" s="61">
        <v>8</v>
      </c>
      <c r="W30" s="47">
        <v>0</v>
      </c>
      <c r="X30" s="17">
        <f t="shared" si="9"/>
        <v>0</v>
      </c>
      <c r="Y30" s="61">
        <f t="shared" si="10"/>
        <v>52</v>
      </c>
      <c r="Z30" s="38">
        <f t="shared" si="11"/>
        <v>1</v>
      </c>
      <c r="AA30" s="17">
        <f t="shared" si="91"/>
        <v>1.9230769230769232E-2</v>
      </c>
      <c r="AB30" s="61">
        <v>2200</v>
      </c>
      <c r="AC30" s="47">
        <v>13</v>
      </c>
      <c r="AD30" s="17">
        <f t="shared" si="92"/>
        <v>5.909090909090909E-3</v>
      </c>
      <c r="AE30" s="61">
        <v>540</v>
      </c>
      <c r="AF30" s="47">
        <v>16</v>
      </c>
      <c r="AG30" s="17">
        <f t="shared" si="93"/>
        <v>2.9629629629629631E-2</v>
      </c>
      <c r="AH30" s="61">
        <v>71</v>
      </c>
      <c r="AI30" s="47">
        <v>0</v>
      </c>
      <c r="AJ30" s="17">
        <f t="shared" si="15"/>
        <v>0</v>
      </c>
      <c r="AK30" s="61">
        <f t="shared" si="16"/>
        <v>2811</v>
      </c>
      <c r="AL30" s="38">
        <f t="shared" si="78"/>
        <v>29</v>
      </c>
      <c r="AM30" s="17">
        <f t="shared" si="94"/>
        <v>1.031661330487371E-2</v>
      </c>
      <c r="AN30" s="61">
        <v>1966</v>
      </c>
      <c r="AO30" s="47">
        <v>14</v>
      </c>
      <c r="AP30" s="17">
        <f t="shared" si="95"/>
        <v>7.1210579857578843E-3</v>
      </c>
      <c r="AQ30" s="61">
        <v>385</v>
      </c>
      <c r="AR30" s="38">
        <v>8</v>
      </c>
      <c r="AS30" s="17">
        <f t="shared" si="96"/>
        <v>2.0779220779220779E-2</v>
      </c>
      <c r="AT30" s="61">
        <v>130</v>
      </c>
      <c r="AU30" s="47">
        <v>0</v>
      </c>
      <c r="AV30" s="17">
        <f t="shared" si="20"/>
        <v>0</v>
      </c>
      <c r="AW30" s="61">
        <f t="shared" si="79"/>
        <v>2481</v>
      </c>
      <c r="AX30" s="38">
        <f t="shared" si="21"/>
        <v>22</v>
      </c>
      <c r="AY30" s="17">
        <f t="shared" si="97"/>
        <v>8.8673921805723505E-3</v>
      </c>
      <c r="AZ30" s="61">
        <v>1408</v>
      </c>
      <c r="BA30" s="47">
        <v>5</v>
      </c>
      <c r="BB30" s="17">
        <f t="shared" si="98"/>
        <v>3.5511363636363635E-3</v>
      </c>
      <c r="BC30" s="61">
        <v>213</v>
      </c>
      <c r="BD30" s="38">
        <v>0</v>
      </c>
      <c r="BE30" s="17">
        <f t="shared" si="99"/>
        <v>0</v>
      </c>
      <c r="BF30" s="61">
        <v>125</v>
      </c>
      <c r="BG30" s="47">
        <v>0</v>
      </c>
      <c r="BH30" s="17">
        <f t="shared" si="25"/>
        <v>0</v>
      </c>
      <c r="BI30" s="61">
        <f t="shared" si="26"/>
        <v>1746</v>
      </c>
      <c r="BJ30" s="38">
        <f t="shared" si="27"/>
        <v>5</v>
      </c>
      <c r="BK30" s="17">
        <f t="shared" si="100"/>
        <v>2.8636884306987398E-3</v>
      </c>
      <c r="BL30" s="61">
        <v>747</v>
      </c>
      <c r="BM30" s="47">
        <v>1</v>
      </c>
      <c r="BN30" s="17">
        <f t="shared" si="101"/>
        <v>1.3386880856760374E-3</v>
      </c>
      <c r="BO30" s="61">
        <v>99</v>
      </c>
      <c r="BP30" s="38">
        <v>2</v>
      </c>
      <c r="BQ30" s="17">
        <f t="shared" si="102"/>
        <v>2.0202020202020204E-2</v>
      </c>
      <c r="BR30" s="61">
        <v>136</v>
      </c>
      <c r="BS30" s="47">
        <v>0</v>
      </c>
      <c r="BT30" s="17">
        <f t="shared" si="31"/>
        <v>0</v>
      </c>
      <c r="BU30" s="61">
        <f t="shared" si="32"/>
        <v>982</v>
      </c>
      <c r="BV30" s="38">
        <f t="shared" si="33"/>
        <v>3</v>
      </c>
      <c r="BW30" s="17">
        <f t="shared" si="103"/>
        <v>3.0549898167006109E-3</v>
      </c>
      <c r="BX30" s="61">
        <v>219</v>
      </c>
      <c r="BY30" s="47">
        <v>0</v>
      </c>
      <c r="BZ30" s="17">
        <f t="shared" si="104"/>
        <v>0</v>
      </c>
      <c r="CA30" s="61">
        <v>15</v>
      </c>
      <c r="CB30" s="38">
        <v>0</v>
      </c>
      <c r="CC30" s="17">
        <f t="shared" si="105"/>
        <v>0</v>
      </c>
      <c r="CD30" s="61">
        <v>100</v>
      </c>
      <c r="CE30" s="47">
        <v>0</v>
      </c>
      <c r="CF30" s="17">
        <f t="shared" si="37"/>
        <v>0</v>
      </c>
      <c r="CG30" s="61">
        <f t="shared" si="38"/>
        <v>334</v>
      </c>
      <c r="CH30" s="38">
        <f t="shared" si="39"/>
        <v>0</v>
      </c>
      <c r="CI30" s="17">
        <f t="shared" si="106"/>
        <v>0</v>
      </c>
      <c r="CJ30" s="61">
        <f t="shared" si="107"/>
        <v>6594</v>
      </c>
      <c r="CK30" s="47">
        <f t="shared" si="108"/>
        <v>34</v>
      </c>
      <c r="CL30" s="17">
        <f t="shared" si="109"/>
        <v>5.1562026084319076E-3</v>
      </c>
      <c r="CM30" s="61">
        <f t="shared" si="110"/>
        <v>1254</v>
      </c>
      <c r="CN30" s="38">
        <f t="shared" si="111"/>
        <v>27</v>
      </c>
      <c r="CO30" s="17">
        <f t="shared" si="112"/>
        <v>2.1531100478468901E-2</v>
      </c>
      <c r="CP30" s="61">
        <f t="shared" si="47"/>
        <v>571</v>
      </c>
      <c r="CQ30" s="47">
        <f t="shared" si="48"/>
        <v>0</v>
      </c>
      <c r="CR30" s="17">
        <f t="shared" si="49"/>
        <v>0</v>
      </c>
      <c r="CS30" s="61">
        <f t="shared" si="113"/>
        <v>8419</v>
      </c>
      <c r="CT30" s="38">
        <f t="shared" si="114"/>
        <v>61</v>
      </c>
      <c r="CU30" s="17">
        <f t="shared" si="115"/>
        <v>7.2455160945480461E-3</v>
      </c>
      <c r="CW30" s="183" t="s">
        <v>10</v>
      </c>
      <c r="CX30" s="181">
        <f t="shared" si="82"/>
        <v>2.939396559176969E-3</v>
      </c>
      <c r="CY30" s="178"/>
      <c r="CZ30" s="64" t="str">
        <f t="shared" si="51"/>
        <v>能勢町</v>
      </c>
      <c r="DA30" s="46">
        <f t="shared" si="83"/>
        <v>4.5801526717557254E-3</v>
      </c>
      <c r="DB30" s="46">
        <f t="shared" si="84"/>
        <v>5.0000000000000001E-3</v>
      </c>
      <c r="DC30" s="46">
        <f t="shared" si="52"/>
        <v>2.617801047120419E-3</v>
      </c>
      <c r="DD30" s="46">
        <f t="shared" si="53"/>
        <v>3.0000000000000001E-3</v>
      </c>
      <c r="DE30" s="245">
        <f t="shared" si="54"/>
        <v>0.2</v>
      </c>
      <c r="DF30" s="178"/>
      <c r="DG30" s="37" t="s">
        <v>10</v>
      </c>
      <c r="DH30" s="46">
        <f t="shared" si="55"/>
        <v>2.4236548715462916E-3</v>
      </c>
      <c r="DI30" s="46">
        <f t="shared" si="56"/>
        <v>2E-3</v>
      </c>
      <c r="DJ30" s="46">
        <f t="shared" si="57"/>
        <v>1.0978043912175648E-3</v>
      </c>
      <c r="DK30" s="46">
        <f t="shared" si="58"/>
        <v>1E-3</v>
      </c>
      <c r="DL30" s="245">
        <f t="shared" si="85"/>
        <v>0.1</v>
      </c>
      <c r="DM30" s="46">
        <f t="shared" si="0"/>
        <v>1.0123734533183352E-2</v>
      </c>
      <c r="DN30" s="46">
        <f>ROUND(DM30,3)</f>
        <v>0.01</v>
      </c>
      <c r="DO30" s="46">
        <f t="shared" si="60"/>
        <v>1.261467889908257E-2</v>
      </c>
      <c r="DP30" s="46">
        <f t="shared" si="61"/>
        <v>1.2999999999999999E-2</v>
      </c>
      <c r="DQ30" s="245">
        <f t="shared" si="62"/>
        <v>-0.29999999999999993</v>
      </c>
      <c r="DS30" s="46">
        <f t="shared" si="116"/>
        <v>6.0169242942253792E-3</v>
      </c>
      <c r="DT30" s="46">
        <f t="shared" si="64"/>
        <v>6.0000000000000001E-3</v>
      </c>
      <c r="DU30" s="46">
        <f t="shared" si="65"/>
        <v>5.8148754639731279E-3</v>
      </c>
      <c r="DV30" s="46">
        <f t="shared" si="66"/>
        <v>6.0000000000000001E-3</v>
      </c>
      <c r="DW30" s="245">
        <f t="shared" si="67"/>
        <v>0</v>
      </c>
      <c r="DX30" s="46">
        <f t="shared" si="117"/>
        <v>4.9422971943662384E-3</v>
      </c>
      <c r="DY30" s="46">
        <f t="shared" si="69"/>
        <v>5.0000000000000001E-3</v>
      </c>
      <c r="DZ30" s="46">
        <f t="shared" si="70"/>
        <v>4.7230064481486537E-3</v>
      </c>
      <c r="EA30" s="46">
        <f t="shared" si="71"/>
        <v>5.0000000000000001E-3</v>
      </c>
      <c r="EB30" s="245">
        <f t="shared" si="72"/>
        <v>0</v>
      </c>
      <c r="EC30" s="46">
        <f t="shared" si="118"/>
        <v>2.2413610532632099E-2</v>
      </c>
      <c r="ED30" s="46">
        <f t="shared" si="74"/>
        <v>2.1999999999999999E-2</v>
      </c>
      <c r="EE30" s="46">
        <f t="shared" si="75"/>
        <v>2.1293460637722934E-2</v>
      </c>
      <c r="EF30" s="46">
        <f t="shared" si="76"/>
        <v>2.1000000000000001E-2</v>
      </c>
      <c r="EG30" s="245">
        <f t="shared" si="77"/>
        <v>9.9999999999999742E-2</v>
      </c>
      <c r="EH30" s="39">
        <v>0</v>
      </c>
    </row>
    <row r="31" spans="2:138" s="15" customFormat="1" ht="13.5" customHeight="1">
      <c r="B31" s="65">
        <v>26</v>
      </c>
      <c r="C31" s="14" t="s">
        <v>35</v>
      </c>
      <c r="D31" s="61">
        <v>347</v>
      </c>
      <c r="E31" s="47">
        <v>6</v>
      </c>
      <c r="F31" s="17">
        <f t="shared" si="86"/>
        <v>1.7291066282420751E-2</v>
      </c>
      <c r="G31" s="61">
        <v>5</v>
      </c>
      <c r="H31" s="47">
        <v>0</v>
      </c>
      <c r="I31" s="17">
        <f t="shared" si="87"/>
        <v>0</v>
      </c>
      <c r="J31" s="61">
        <v>7</v>
      </c>
      <c r="K31" s="47">
        <v>0</v>
      </c>
      <c r="L31" s="17">
        <f t="shared" si="3"/>
        <v>0</v>
      </c>
      <c r="M31" s="61">
        <f t="shared" si="4"/>
        <v>359</v>
      </c>
      <c r="N31" s="47">
        <f t="shared" si="5"/>
        <v>6</v>
      </c>
      <c r="O31" s="17">
        <f t="shared" si="88"/>
        <v>1.6713091922005572E-2</v>
      </c>
      <c r="P31" s="61">
        <v>939</v>
      </c>
      <c r="Q31" s="47">
        <v>9</v>
      </c>
      <c r="R31" s="17">
        <f t="shared" si="89"/>
        <v>9.5846645367412137E-3</v>
      </c>
      <c r="S31" s="61">
        <v>20</v>
      </c>
      <c r="T31" s="38">
        <v>1</v>
      </c>
      <c r="U31" s="17">
        <f t="shared" si="90"/>
        <v>0.05</v>
      </c>
      <c r="V31" s="61">
        <v>50</v>
      </c>
      <c r="W31" s="47">
        <v>0</v>
      </c>
      <c r="X31" s="17">
        <f t="shared" si="9"/>
        <v>0</v>
      </c>
      <c r="Y31" s="61">
        <f t="shared" si="10"/>
        <v>1009</v>
      </c>
      <c r="Z31" s="38">
        <f t="shared" si="11"/>
        <v>10</v>
      </c>
      <c r="AA31" s="17">
        <f t="shared" si="91"/>
        <v>9.9108027750247768E-3</v>
      </c>
      <c r="AB31" s="61">
        <v>41468</v>
      </c>
      <c r="AC31" s="47">
        <v>599</v>
      </c>
      <c r="AD31" s="17">
        <f t="shared" si="92"/>
        <v>1.4444873155204013E-2</v>
      </c>
      <c r="AE31" s="61">
        <v>3823</v>
      </c>
      <c r="AF31" s="47">
        <v>183</v>
      </c>
      <c r="AG31" s="17">
        <f t="shared" si="93"/>
        <v>4.7868166361496205E-2</v>
      </c>
      <c r="AH31" s="61">
        <v>405</v>
      </c>
      <c r="AI31" s="47">
        <v>2</v>
      </c>
      <c r="AJ31" s="17">
        <f t="shared" si="15"/>
        <v>4.9382716049382715E-3</v>
      </c>
      <c r="AK31" s="61">
        <f t="shared" si="16"/>
        <v>45696</v>
      </c>
      <c r="AL31" s="38">
        <f t="shared" si="78"/>
        <v>784</v>
      </c>
      <c r="AM31" s="17">
        <f t="shared" si="94"/>
        <v>1.7156862745098041E-2</v>
      </c>
      <c r="AN31" s="61">
        <v>34892</v>
      </c>
      <c r="AO31" s="47">
        <v>344</v>
      </c>
      <c r="AP31" s="17">
        <f t="shared" si="95"/>
        <v>9.8589934655508426E-3</v>
      </c>
      <c r="AQ31" s="61">
        <v>2193</v>
      </c>
      <c r="AR31" s="38">
        <v>87</v>
      </c>
      <c r="AS31" s="17">
        <f t="shared" si="96"/>
        <v>3.9671682626538987E-2</v>
      </c>
      <c r="AT31" s="61">
        <v>909</v>
      </c>
      <c r="AU31" s="47">
        <v>1</v>
      </c>
      <c r="AV31" s="17">
        <f t="shared" si="20"/>
        <v>1.1001100110011001E-3</v>
      </c>
      <c r="AW31" s="61">
        <f t="shared" si="79"/>
        <v>37994</v>
      </c>
      <c r="AX31" s="38">
        <f t="shared" si="21"/>
        <v>432</v>
      </c>
      <c r="AY31" s="17">
        <f t="shared" si="97"/>
        <v>1.1370216349949992E-2</v>
      </c>
      <c r="AZ31" s="61">
        <v>20397</v>
      </c>
      <c r="BA31" s="47">
        <v>67</v>
      </c>
      <c r="BB31" s="17">
        <f t="shared" si="98"/>
        <v>3.2847967838407609E-3</v>
      </c>
      <c r="BC31" s="61">
        <v>1192</v>
      </c>
      <c r="BD31" s="38">
        <v>25</v>
      </c>
      <c r="BE31" s="17">
        <f t="shared" si="99"/>
        <v>2.0973154362416108E-2</v>
      </c>
      <c r="BF31" s="61">
        <v>991</v>
      </c>
      <c r="BG31" s="47">
        <v>0</v>
      </c>
      <c r="BH31" s="17">
        <f t="shared" si="25"/>
        <v>0</v>
      </c>
      <c r="BI31" s="61">
        <f t="shared" si="26"/>
        <v>22580</v>
      </c>
      <c r="BJ31" s="38">
        <f t="shared" si="27"/>
        <v>92</v>
      </c>
      <c r="BK31" s="17">
        <f t="shared" si="100"/>
        <v>4.0744021257750219E-3</v>
      </c>
      <c r="BL31" s="61">
        <v>8326</v>
      </c>
      <c r="BM31" s="47">
        <v>8</v>
      </c>
      <c r="BN31" s="17">
        <f t="shared" si="101"/>
        <v>9.6084554407878929E-4</v>
      </c>
      <c r="BO31" s="61">
        <v>473</v>
      </c>
      <c r="BP31" s="38">
        <v>3</v>
      </c>
      <c r="BQ31" s="17">
        <f t="shared" si="102"/>
        <v>6.3424947145877377E-3</v>
      </c>
      <c r="BR31" s="61">
        <v>981</v>
      </c>
      <c r="BS31" s="47">
        <v>0</v>
      </c>
      <c r="BT31" s="17">
        <f t="shared" si="31"/>
        <v>0</v>
      </c>
      <c r="BU31" s="61">
        <f t="shared" si="32"/>
        <v>9780</v>
      </c>
      <c r="BV31" s="38">
        <f t="shared" si="33"/>
        <v>11</v>
      </c>
      <c r="BW31" s="17">
        <f t="shared" si="103"/>
        <v>1.1247443762781187E-3</v>
      </c>
      <c r="BX31" s="61">
        <v>2695</v>
      </c>
      <c r="BY31" s="47">
        <v>0</v>
      </c>
      <c r="BZ31" s="17">
        <f t="shared" si="104"/>
        <v>0</v>
      </c>
      <c r="CA31" s="61">
        <v>118</v>
      </c>
      <c r="CB31" s="38">
        <v>0</v>
      </c>
      <c r="CC31" s="17">
        <f t="shared" si="105"/>
        <v>0</v>
      </c>
      <c r="CD31" s="61">
        <v>691</v>
      </c>
      <c r="CE31" s="47">
        <v>0</v>
      </c>
      <c r="CF31" s="17">
        <f t="shared" si="37"/>
        <v>0</v>
      </c>
      <c r="CG31" s="61">
        <f t="shared" si="38"/>
        <v>3504</v>
      </c>
      <c r="CH31" s="38">
        <f t="shared" si="39"/>
        <v>0</v>
      </c>
      <c r="CI31" s="17">
        <f t="shared" si="106"/>
        <v>0</v>
      </c>
      <c r="CJ31" s="61">
        <f t="shared" si="107"/>
        <v>109064</v>
      </c>
      <c r="CK31" s="47">
        <f t="shared" si="108"/>
        <v>1033</v>
      </c>
      <c r="CL31" s="17">
        <f t="shared" si="109"/>
        <v>9.4715029707327803E-3</v>
      </c>
      <c r="CM31" s="61">
        <f t="shared" si="110"/>
        <v>7824</v>
      </c>
      <c r="CN31" s="38">
        <f t="shared" si="111"/>
        <v>299</v>
      </c>
      <c r="CO31" s="17">
        <f t="shared" si="112"/>
        <v>3.821574642126789E-2</v>
      </c>
      <c r="CP31" s="61">
        <f t="shared" si="47"/>
        <v>4034</v>
      </c>
      <c r="CQ31" s="47">
        <f t="shared" si="48"/>
        <v>3</v>
      </c>
      <c r="CR31" s="17">
        <f t="shared" si="49"/>
        <v>7.4367873078829945E-4</v>
      </c>
      <c r="CS31" s="61">
        <f t="shared" si="113"/>
        <v>120922</v>
      </c>
      <c r="CT31" s="38">
        <f t="shared" si="114"/>
        <v>1335</v>
      </c>
      <c r="CU31" s="17">
        <f t="shared" si="115"/>
        <v>1.1040174658044029E-2</v>
      </c>
      <c r="CW31" s="183" t="s">
        <v>49</v>
      </c>
      <c r="CX31" s="181">
        <f t="shared" si="82"/>
        <v>9.3603744149765994E-3</v>
      </c>
      <c r="CY31" s="178"/>
      <c r="CZ31" s="64" t="str">
        <f t="shared" si="51"/>
        <v>藤井寺市</v>
      </c>
      <c r="DA31" s="46">
        <f t="shared" si="83"/>
        <v>4.4284243048403711E-3</v>
      </c>
      <c r="DB31" s="46">
        <f t="shared" si="84"/>
        <v>4.0000000000000001E-3</v>
      </c>
      <c r="DC31" s="46">
        <f t="shared" si="52"/>
        <v>4.7608971646212438E-3</v>
      </c>
      <c r="DD31" s="46">
        <f t="shared" si="53"/>
        <v>5.0000000000000001E-3</v>
      </c>
      <c r="DE31" s="245">
        <f t="shared" si="54"/>
        <v>-0.1</v>
      </c>
      <c r="DF31" s="178"/>
      <c r="DG31" s="37" t="s">
        <v>49</v>
      </c>
      <c r="DH31" s="46">
        <f t="shared" si="55"/>
        <v>7.8311653835943726E-3</v>
      </c>
      <c r="DI31" s="46">
        <f t="shared" si="56"/>
        <v>8.0000000000000002E-3</v>
      </c>
      <c r="DJ31" s="46">
        <f t="shared" si="57"/>
        <v>5.5218855218855216E-3</v>
      </c>
      <c r="DK31" s="46">
        <f t="shared" si="58"/>
        <v>6.0000000000000001E-3</v>
      </c>
      <c r="DL31" s="245">
        <f t="shared" si="85"/>
        <v>0.2</v>
      </c>
      <c r="DM31" s="46">
        <f t="shared" si="0"/>
        <v>3.3928571428571426E-2</v>
      </c>
      <c r="DN31" s="46">
        <f t="shared" si="59"/>
        <v>3.4000000000000002E-2</v>
      </c>
      <c r="DO31" s="46">
        <f t="shared" si="60"/>
        <v>1.6853932584269662E-2</v>
      </c>
      <c r="DP31" s="46">
        <f t="shared" si="61"/>
        <v>1.7000000000000001E-2</v>
      </c>
      <c r="DQ31" s="245">
        <f t="shared" si="62"/>
        <v>1.7000000000000002</v>
      </c>
      <c r="DS31" s="46">
        <f t="shared" si="116"/>
        <v>6.0169242942253792E-3</v>
      </c>
      <c r="DT31" s="46">
        <f t="shared" si="64"/>
        <v>6.0000000000000001E-3</v>
      </c>
      <c r="DU31" s="46">
        <f t="shared" si="65"/>
        <v>5.8148754639731279E-3</v>
      </c>
      <c r="DV31" s="46">
        <f t="shared" si="66"/>
        <v>6.0000000000000001E-3</v>
      </c>
      <c r="DW31" s="245">
        <f t="shared" si="67"/>
        <v>0</v>
      </c>
      <c r="DX31" s="46">
        <f t="shared" si="117"/>
        <v>4.9422971943662384E-3</v>
      </c>
      <c r="DY31" s="46">
        <f t="shared" si="69"/>
        <v>5.0000000000000001E-3</v>
      </c>
      <c r="DZ31" s="46">
        <f t="shared" si="70"/>
        <v>4.7230064481486537E-3</v>
      </c>
      <c r="EA31" s="46">
        <f t="shared" si="71"/>
        <v>5.0000000000000001E-3</v>
      </c>
      <c r="EB31" s="245">
        <f t="shared" si="72"/>
        <v>0</v>
      </c>
      <c r="EC31" s="46">
        <f t="shared" si="118"/>
        <v>2.2413610532632099E-2</v>
      </c>
      <c r="ED31" s="46">
        <f t="shared" si="74"/>
        <v>2.1999999999999999E-2</v>
      </c>
      <c r="EE31" s="46">
        <f t="shared" si="75"/>
        <v>2.1293460637722934E-2</v>
      </c>
      <c r="EF31" s="46">
        <f t="shared" si="76"/>
        <v>2.1000000000000001E-2</v>
      </c>
      <c r="EG31" s="245">
        <f t="shared" si="77"/>
        <v>9.9999999999999742E-2</v>
      </c>
      <c r="EH31" s="39">
        <v>0</v>
      </c>
    </row>
    <row r="32" spans="2:138" s="15" customFormat="1" ht="13.5" customHeight="1">
      <c r="B32" s="65">
        <v>27</v>
      </c>
      <c r="C32" s="14" t="s">
        <v>36</v>
      </c>
      <c r="D32" s="61">
        <v>65</v>
      </c>
      <c r="E32" s="47">
        <v>3</v>
      </c>
      <c r="F32" s="17">
        <f t="shared" si="86"/>
        <v>4.6153846153846156E-2</v>
      </c>
      <c r="G32" s="61">
        <v>1</v>
      </c>
      <c r="H32" s="47">
        <v>0</v>
      </c>
      <c r="I32" s="17">
        <f t="shared" si="87"/>
        <v>0</v>
      </c>
      <c r="J32" s="61">
        <v>2</v>
      </c>
      <c r="K32" s="47">
        <v>0</v>
      </c>
      <c r="L32" s="17">
        <f t="shared" si="3"/>
        <v>0</v>
      </c>
      <c r="M32" s="61">
        <f t="shared" si="4"/>
        <v>68</v>
      </c>
      <c r="N32" s="47">
        <f t="shared" si="5"/>
        <v>3</v>
      </c>
      <c r="O32" s="17">
        <f t="shared" si="88"/>
        <v>4.4117647058823532E-2</v>
      </c>
      <c r="P32" s="61">
        <v>146</v>
      </c>
      <c r="Q32" s="47">
        <v>3</v>
      </c>
      <c r="R32" s="17">
        <f t="shared" si="89"/>
        <v>2.0547945205479451E-2</v>
      </c>
      <c r="S32" s="61">
        <v>2</v>
      </c>
      <c r="T32" s="38">
        <v>0</v>
      </c>
      <c r="U32" s="17">
        <f t="shared" si="90"/>
        <v>0</v>
      </c>
      <c r="V32" s="61">
        <v>9</v>
      </c>
      <c r="W32" s="47">
        <v>0</v>
      </c>
      <c r="X32" s="17">
        <f t="shared" si="9"/>
        <v>0</v>
      </c>
      <c r="Y32" s="61">
        <f t="shared" si="10"/>
        <v>157</v>
      </c>
      <c r="Z32" s="38">
        <f t="shared" si="11"/>
        <v>3</v>
      </c>
      <c r="AA32" s="17">
        <f t="shared" si="91"/>
        <v>1.9108280254777069E-2</v>
      </c>
      <c r="AB32" s="61">
        <v>6298</v>
      </c>
      <c r="AC32" s="47">
        <v>88</v>
      </c>
      <c r="AD32" s="17">
        <f t="shared" si="92"/>
        <v>1.3972689742775483E-2</v>
      </c>
      <c r="AE32" s="61">
        <v>575</v>
      </c>
      <c r="AF32" s="47">
        <v>20</v>
      </c>
      <c r="AG32" s="17">
        <f t="shared" si="93"/>
        <v>3.4782608695652174E-2</v>
      </c>
      <c r="AH32" s="61">
        <v>76</v>
      </c>
      <c r="AI32" s="47">
        <v>0</v>
      </c>
      <c r="AJ32" s="17">
        <f t="shared" si="15"/>
        <v>0</v>
      </c>
      <c r="AK32" s="61">
        <f t="shared" si="16"/>
        <v>6949</v>
      </c>
      <c r="AL32" s="38">
        <f t="shared" si="78"/>
        <v>108</v>
      </c>
      <c r="AM32" s="17">
        <f t="shared" si="94"/>
        <v>1.5541804576198014E-2</v>
      </c>
      <c r="AN32" s="61">
        <v>5349</v>
      </c>
      <c r="AO32" s="47">
        <v>39</v>
      </c>
      <c r="AP32" s="17">
        <f t="shared" si="95"/>
        <v>7.2910824453168814E-3</v>
      </c>
      <c r="AQ32" s="61">
        <v>377</v>
      </c>
      <c r="AR32" s="38">
        <v>14</v>
      </c>
      <c r="AS32" s="17">
        <f t="shared" si="96"/>
        <v>3.7135278514588858E-2</v>
      </c>
      <c r="AT32" s="61">
        <v>168</v>
      </c>
      <c r="AU32" s="47">
        <v>1</v>
      </c>
      <c r="AV32" s="17">
        <f t="shared" si="20"/>
        <v>5.9523809523809521E-3</v>
      </c>
      <c r="AW32" s="61">
        <f t="shared" si="79"/>
        <v>5894</v>
      </c>
      <c r="AX32" s="38">
        <f t="shared" si="21"/>
        <v>54</v>
      </c>
      <c r="AY32" s="17">
        <f t="shared" si="97"/>
        <v>9.1618595181540557E-3</v>
      </c>
      <c r="AZ32" s="61">
        <v>3544</v>
      </c>
      <c r="BA32" s="47">
        <v>6</v>
      </c>
      <c r="BB32" s="17">
        <f t="shared" si="98"/>
        <v>1.6930022573363431E-3</v>
      </c>
      <c r="BC32" s="61">
        <v>218</v>
      </c>
      <c r="BD32" s="38">
        <v>6</v>
      </c>
      <c r="BE32" s="17">
        <f t="shared" si="99"/>
        <v>2.7522935779816515E-2</v>
      </c>
      <c r="BF32" s="61">
        <v>197</v>
      </c>
      <c r="BG32" s="47">
        <v>0</v>
      </c>
      <c r="BH32" s="17">
        <f t="shared" si="25"/>
        <v>0</v>
      </c>
      <c r="BI32" s="61">
        <f t="shared" si="26"/>
        <v>3959</v>
      </c>
      <c r="BJ32" s="38">
        <f t="shared" si="27"/>
        <v>12</v>
      </c>
      <c r="BK32" s="17">
        <f t="shared" si="100"/>
        <v>3.0310684516291994E-3</v>
      </c>
      <c r="BL32" s="61">
        <v>1632</v>
      </c>
      <c r="BM32" s="47">
        <v>1</v>
      </c>
      <c r="BN32" s="17">
        <f t="shared" si="101"/>
        <v>6.1274509803921568E-4</v>
      </c>
      <c r="BO32" s="61">
        <v>82</v>
      </c>
      <c r="BP32" s="38">
        <v>2</v>
      </c>
      <c r="BQ32" s="17">
        <f t="shared" si="102"/>
        <v>2.4390243902439025E-2</v>
      </c>
      <c r="BR32" s="61">
        <v>211</v>
      </c>
      <c r="BS32" s="47">
        <v>0</v>
      </c>
      <c r="BT32" s="17">
        <f t="shared" si="31"/>
        <v>0</v>
      </c>
      <c r="BU32" s="61">
        <f t="shared" si="32"/>
        <v>1925</v>
      </c>
      <c r="BV32" s="38">
        <f t="shared" si="33"/>
        <v>3</v>
      </c>
      <c r="BW32" s="17">
        <f t="shared" si="103"/>
        <v>1.5584415584415584E-3</v>
      </c>
      <c r="BX32" s="61">
        <v>557</v>
      </c>
      <c r="BY32" s="47">
        <v>0</v>
      </c>
      <c r="BZ32" s="17">
        <f t="shared" si="104"/>
        <v>0</v>
      </c>
      <c r="CA32" s="61">
        <v>26</v>
      </c>
      <c r="CB32" s="38">
        <v>0</v>
      </c>
      <c r="CC32" s="17">
        <f t="shared" si="105"/>
        <v>0</v>
      </c>
      <c r="CD32" s="61">
        <v>131</v>
      </c>
      <c r="CE32" s="47">
        <v>0</v>
      </c>
      <c r="CF32" s="17">
        <f t="shared" si="37"/>
        <v>0</v>
      </c>
      <c r="CG32" s="61">
        <f t="shared" si="38"/>
        <v>714</v>
      </c>
      <c r="CH32" s="38">
        <f t="shared" si="39"/>
        <v>0</v>
      </c>
      <c r="CI32" s="17">
        <f t="shared" si="106"/>
        <v>0</v>
      </c>
      <c r="CJ32" s="61">
        <f t="shared" si="107"/>
        <v>17591</v>
      </c>
      <c r="CK32" s="47">
        <f t="shared" si="108"/>
        <v>140</v>
      </c>
      <c r="CL32" s="17">
        <f t="shared" si="109"/>
        <v>7.9586152009550343E-3</v>
      </c>
      <c r="CM32" s="61">
        <f t="shared" si="110"/>
        <v>1281</v>
      </c>
      <c r="CN32" s="38">
        <f t="shared" si="111"/>
        <v>42</v>
      </c>
      <c r="CO32" s="17">
        <f t="shared" si="112"/>
        <v>3.2786885245901641E-2</v>
      </c>
      <c r="CP32" s="61">
        <f t="shared" si="47"/>
        <v>794</v>
      </c>
      <c r="CQ32" s="47">
        <f t="shared" si="48"/>
        <v>1</v>
      </c>
      <c r="CR32" s="17">
        <f t="shared" si="49"/>
        <v>1.2594458438287153E-3</v>
      </c>
      <c r="CS32" s="61">
        <f t="shared" si="113"/>
        <v>19666</v>
      </c>
      <c r="CT32" s="38">
        <f t="shared" si="114"/>
        <v>183</v>
      </c>
      <c r="CU32" s="17">
        <f t="shared" si="115"/>
        <v>9.3054001830570523E-3</v>
      </c>
      <c r="CW32" s="183" t="s">
        <v>29</v>
      </c>
      <c r="CX32" s="181">
        <f t="shared" si="82"/>
        <v>4.4284243048403711E-3</v>
      </c>
      <c r="CY32" s="178"/>
      <c r="CZ32" s="64" t="str">
        <f t="shared" si="51"/>
        <v>島本町</v>
      </c>
      <c r="DA32" s="46">
        <f t="shared" si="83"/>
        <v>4.3821209465381246E-3</v>
      </c>
      <c r="DB32" s="46">
        <f t="shared" si="84"/>
        <v>4.0000000000000001E-3</v>
      </c>
      <c r="DC32" s="46">
        <f t="shared" si="52"/>
        <v>3.6832412523020259E-3</v>
      </c>
      <c r="DD32" s="46">
        <f t="shared" si="53"/>
        <v>4.0000000000000001E-3</v>
      </c>
      <c r="DE32" s="245">
        <f t="shared" si="54"/>
        <v>0</v>
      </c>
      <c r="DF32" s="178"/>
      <c r="DG32" s="37" t="s">
        <v>29</v>
      </c>
      <c r="DH32" s="46">
        <f t="shared" si="55"/>
        <v>3.8937242327072834E-3</v>
      </c>
      <c r="DI32" s="46">
        <f t="shared" si="56"/>
        <v>4.0000000000000001E-3</v>
      </c>
      <c r="DJ32" s="46">
        <f t="shared" si="57"/>
        <v>3.4698126301179735E-3</v>
      </c>
      <c r="DK32" s="46">
        <f t="shared" si="58"/>
        <v>3.0000000000000001E-3</v>
      </c>
      <c r="DL32" s="245">
        <f t="shared" si="85"/>
        <v>0.1</v>
      </c>
      <c r="DM32" s="46">
        <f t="shared" si="0"/>
        <v>1.238390092879257E-2</v>
      </c>
      <c r="DN32" s="46">
        <f t="shared" si="59"/>
        <v>1.2E-2</v>
      </c>
      <c r="DO32" s="46">
        <f t="shared" si="60"/>
        <v>2.3696682464454975E-2</v>
      </c>
      <c r="DP32" s="46">
        <f t="shared" si="61"/>
        <v>2.4E-2</v>
      </c>
      <c r="DQ32" s="245">
        <f t="shared" si="62"/>
        <v>-1.2</v>
      </c>
      <c r="DS32" s="46">
        <f t="shared" si="116"/>
        <v>6.0169242942253792E-3</v>
      </c>
      <c r="DT32" s="46">
        <f t="shared" si="64"/>
        <v>6.0000000000000001E-3</v>
      </c>
      <c r="DU32" s="46">
        <f t="shared" si="65"/>
        <v>5.8148754639731279E-3</v>
      </c>
      <c r="DV32" s="46">
        <f t="shared" si="66"/>
        <v>6.0000000000000001E-3</v>
      </c>
      <c r="DW32" s="245">
        <f t="shared" si="67"/>
        <v>0</v>
      </c>
      <c r="DX32" s="46">
        <f t="shared" si="117"/>
        <v>4.9422971943662384E-3</v>
      </c>
      <c r="DY32" s="46">
        <f t="shared" si="69"/>
        <v>5.0000000000000001E-3</v>
      </c>
      <c r="DZ32" s="46">
        <f t="shared" si="70"/>
        <v>4.7230064481486537E-3</v>
      </c>
      <c r="EA32" s="46">
        <f t="shared" si="71"/>
        <v>5.0000000000000001E-3</v>
      </c>
      <c r="EB32" s="245">
        <f t="shared" si="72"/>
        <v>0</v>
      </c>
      <c r="EC32" s="46">
        <f t="shared" si="118"/>
        <v>2.2413610532632099E-2</v>
      </c>
      <c r="ED32" s="46">
        <f t="shared" si="74"/>
        <v>2.1999999999999999E-2</v>
      </c>
      <c r="EE32" s="46">
        <f t="shared" si="75"/>
        <v>2.1293460637722934E-2</v>
      </c>
      <c r="EF32" s="46">
        <f t="shared" si="76"/>
        <v>2.1000000000000001E-2</v>
      </c>
      <c r="EG32" s="245">
        <f t="shared" si="77"/>
        <v>9.9999999999999742E-2</v>
      </c>
      <c r="EH32" s="39">
        <v>0</v>
      </c>
    </row>
    <row r="33" spans="2:138" s="15" customFormat="1" ht="13.5" customHeight="1">
      <c r="B33" s="65">
        <v>28</v>
      </c>
      <c r="C33" s="14" t="s">
        <v>37</v>
      </c>
      <c r="D33" s="61">
        <v>54</v>
      </c>
      <c r="E33" s="47">
        <v>2</v>
      </c>
      <c r="F33" s="17">
        <f t="shared" ref="F33:F44" si="119">IFERROR(E33/D33,"-")</f>
        <v>3.7037037037037035E-2</v>
      </c>
      <c r="G33" s="61">
        <v>2</v>
      </c>
      <c r="H33" s="47">
        <v>0</v>
      </c>
      <c r="I33" s="17">
        <f t="shared" ref="I33:I44" si="120">IFERROR(H33/G33,"-")</f>
        <v>0</v>
      </c>
      <c r="J33" s="61">
        <v>0</v>
      </c>
      <c r="K33" s="47">
        <v>0</v>
      </c>
      <c r="L33" s="17" t="str">
        <f t="shared" si="3"/>
        <v>-</v>
      </c>
      <c r="M33" s="61">
        <f t="shared" si="4"/>
        <v>56</v>
      </c>
      <c r="N33" s="47">
        <f t="shared" si="5"/>
        <v>2</v>
      </c>
      <c r="O33" s="17">
        <f t="shared" ref="O33:O44" si="121">IFERROR(N33/M33,"-")</f>
        <v>3.5714285714285712E-2</v>
      </c>
      <c r="P33" s="61">
        <v>133</v>
      </c>
      <c r="Q33" s="47">
        <v>0</v>
      </c>
      <c r="R33" s="17">
        <f t="shared" ref="R33:R44" si="122">IFERROR(Q33/P33,"-")</f>
        <v>0</v>
      </c>
      <c r="S33" s="61">
        <v>3</v>
      </c>
      <c r="T33" s="38">
        <v>0</v>
      </c>
      <c r="U33" s="17">
        <f t="shared" ref="U33:U44" si="123">IFERROR(T33/S33,"-")</f>
        <v>0</v>
      </c>
      <c r="V33" s="61">
        <v>10</v>
      </c>
      <c r="W33" s="47">
        <v>0</v>
      </c>
      <c r="X33" s="17">
        <f t="shared" si="9"/>
        <v>0</v>
      </c>
      <c r="Y33" s="61">
        <f t="shared" si="10"/>
        <v>146</v>
      </c>
      <c r="Z33" s="38">
        <f t="shared" si="11"/>
        <v>0</v>
      </c>
      <c r="AA33" s="17">
        <f t="shared" ref="AA33:AA44" si="124">IFERROR(Z33/Y33,"-")</f>
        <v>0</v>
      </c>
      <c r="AB33" s="61">
        <v>6139</v>
      </c>
      <c r="AC33" s="47">
        <v>81</v>
      </c>
      <c r="AD33" s="17">
        <f t="shared" ref="AD33:AD44" si="125">IFERROR(AC33/AB33,"-")</f>
        <v>1.3194331324319922E-2</v>
      </c>
      <c r="AE33" s="61">
        <v>444</v>
      </c>
      <c r="AF33" s="47">
        <v>13</v>
      </c>
      <c r="AG33" s="17">
        <f t="shared" ref="AG33:AG44" si="126">IFERROR(AF33/AE33,"-")</f>
        <v>2.9279279279279279E-2</v>
      </c>
      <c r="AH33" s="61">
        <v>67</v>
      </c>
      <c r="AI33" s="47">
        <v>0</v>
      </c>
      <c r="AJ33" s="17">
        <f t="shared" si="15"/>
        <v>0</v>
      </c>
      <c r="AK33" s="61">
        <f t="shared" si="16"/>
        <v>6650</v>
      </c>
      <c r="AL33" s="38">
        <f t="shared" si="78"/>
        <v>94</v>
      </c>
      <c r="AM33" s="17">
        <f t="shared" ref="AM33:AM44" si="127">IFERROR(AL33/AK33,"-")</f>
        <v>1.4135338345864662E-2</v>
      </c>
      <c r="AN33" s="61">
        <v>4839</v>
      </c>
      <c r="AO33" s="47">
        <v>34</v>
      </c>
      <c r="AP33" s="17">
        <f t="shared" ref="AP33:AP44" si="128">IFERROR(AO33/AN33,"-")</f>
        <v>7.0262450919611492E-3</v>
      </c>
      <c r="AQ33" s="61">
        <v>237</v>
      </c>
      <c r="AR33" s="38">
        <v>8</v>
      </c>
      <c r="AS33" s="17">
        <f t="shared" ref="AS33:AS44" si="129">IFERROR(AR33/AQ33,"-")</f>
        <v>3.3755274261603373E-2</v>
      </c>
      <c r="AT33" s="61">
        <v>121</v>
      </c>
      <c r="AU33" s="47">
        <v>0</v>
      </c>
      <c r="AV33" s="17">
        <f t="shared" si="20"/>
        <v>0</v>
      </c>
      <c r="AW33" s="61">
        <f t="shared" si="79"/>
        <v>5197</v>
      </c>
      <c r="AX33" s="38">
        <f t="shared" si="21"/>
        <v>42</v>
      </c>
      <c r="AY33" s="17">
        <f t="shared" ref="AY33:AY44" si="130">IFERROR(AX33/AW33,"-")</f>
        <v>8.0815855301135265E-3</v>
      </c>
      <c r="AZ33" s="61">
        <v>2471</v>
      </c>
      <c r="BA33" s="47">
        <v>3</v>
      </c>
      <c r="BB33" s="17">
        <f t="shared" ref="BB33:BB44" si="131">IFERROR(BA33/AZ33,"-")</f>
        <v>1.2140833670578712E-3</v>
      </c>
      <c r="BC33" s="61">
        <v>121</v>
      </c>
      <c r="BD33" s="38">
        <v>1</v>
      </c>
      <c r="BE33" s="17">
        <f t="shared" ref="BE33:BE44" si="132">IFERROR(BD33/BC33,"-")</f>
        <v>8.2644628099173556E-3</v>
      </c>
      <c r="BF33" s="61">
        <v>127</v>
      </c>
      <c r="BG33" s="47">
        <v>0</v>
      </c>
      <c r="BH33" s="17">
        <f t="shared" si="25"/>
        <v>0</v>
      </c>
      <c r="BI33" s="61">
        <f t="shared" si="26"/>
        <v>2719</v>
      </c>
      <c r="BJ33" s="38">
        <f t="shared" si="27"/>
        <v>4</v>
      </c>
      <c r="BK33" s="17">
        <f t="shared" ref="BK33:BK44" si="133">IFERROR(BJ33/BI33,"-")</f>
        <v>1.471129091577786E-3</v>
      </c>
      <c r="BL33" s="61">
        <v>948</v>
      </c>
      <c r="BM33" s="47">
        <v>0</v>
      </c>
      <c r="BN33" s="17">
        <f t="shared" ref="BN33:BN44" si="134">IFERROR(BM33/BL33,"-")</f>
        <v>0</v>
      </c>
      <c r="BO33" s="61">
        <v>48</v>
      </c>
      <c r="BP33" s="38">
        <v>0</v>
      </c>
      <c r="BQ33" s="17">
        <f t="shared" ref="BQ33:BQ44" si="135">IFERROR(BP33/BO33,"-")</f>
        <v>0</v>
      </c>
      <c r="BR33" s="61">
        <v>126</v>
      </c>
      <c r="BS33" s="47">
        <v>0</v>
      </c>
      <c r="BT33" s="17">
        <f t="shared" si="31"/>
        <v>0</v>
      </c>
      <c r="BU33" s="61">
        <f t="shared" si="32"/>
        <v>1122</v>
      </c>
      <c r="BV33" s="38">
        <f t="shared" si="33"/>
        <v>0</v>
      </c>
      <c r="BW33" s="17">
        <f t="shared" ref="BW33:BW44" si="136">IFERROR(BV33/BU33,"-")</f>
        <v>0</v>
      </c>
      <c r="BX33" s="61">
        <v>316</v>
      </c>
      <c r="BY33" s="47">
        <v>0</v>
      </c>
      <c r="BZ33" s="17">
        <f t="shared" ref="BZ33:BZ44" si="137">IFERROR(BY33/BX33,"-")</f>
        <v>0</v>
      </c>
      <c r="CA33" s="61">
        <v>15</v>
      </c>
      <c r="CB33" s="38">
        <v>0</v>
      </c>
      <c r="CC33" s="17">
        <f t="shared" ref="CC33:CC44" si="138">IFERROR(CB33/CA33,"-")</f>
        <v>0</v>
      </c>
      <c r="CD33" s="61">
        <v>95</v>
      </c>
      <c r="CE33" s="47">
        <v>0</v>
      </c>
      <c r="CF33" s="17">
        <f t="shared" si="37"/>
        <v>0</v>
      </c>
      <c r="CG33" s="61">
        <f t="shared" si="38"/>
        <v>426</v>
      </c>
      <c r="CH33" s="38">
        <f t="shared" si="39"/>
        <v>0</v>
      </c>
      <c r="CI33" s="17">
        <f t="shared" ref="CI33:CI44" si="139">IFERROR(CH33/CG33,"-")</f>
        <v>0</v>
      </c>
      <c r="CJ33" s="61">
        <f t="shared" ref="CJ33:CJ44" si="140">SUM(D33,P33,AB33,AN33,AZ33,BL33,BX33)</f>
        <v>14900</v>
      </c>
      <c r="CK33" s="47">
        <f t="shared" ref="CK33:CK44" si="141">SUM(E33,Q33,AC33,AO33,BA33,BM33,BY33)</f>
        <v>120</v>
      </c>
      <c r="CL33" s="17">
        <f t="shared" ref="CL33:CL44" si="142">IFERROR(CK33/CJ33,"-")</f>
        <v>8.0536912751677861E-3</v>
      </c>
      <c r="CM33" s="61">
        <f t="shared" ref="CM33:CM44" si="143">SUM(G33,S33,AE33,AQ33,BC33,BO33,CA33)</f>
        <v>870</v>
      </c>
      <c r="CN33" s="38">
        <f t="shared" ref="CN33:CN44" si="144">SUM(H33,T33,AF33,AR33,BD33,BP33,CB33)</f>
        <v>22</v>
      </c>
      <c r="CO33" s="17">
        <f t="shared" ref="CO33:CO44" si="145">IFERROR(CN33/CM33,"-")</f>
        <v>2.528735632183908E-2</v>
      </c>
      <c r="CP33" s="61">
        <f t="shared" si="47"/>
        <v>546</v>
      </c>
      <c r="CQ33" s="47">
        <f t="shared" si="48"/>
        <v>0</v>
      </c>
      <c r="CR33" s="17">
        <f t="shared" si="49"/>
        <v>0</v>
      </c>
      <c r="CS33" s="61">
        <f t="shared" ref="CS33:CS44" si="146">SUM(M33,Y33,AK33,AW33,BI33,BU33,CG33)</f>
        <v>16316</v>
      </c>
      <c r="CT33" s="38">
        <f t="shared" ref="CT33:CT44" si="147">SUM(N33,Z33,AL33,AX33,BJ33,BV33,CH33)</f>
        <v>142</v>
      </c>
      <c r="CU33" s="17">
        <f t="shared" ref="CU33:CU44" si="148">IFERROR(CT33/CS33,"-")</f>
        <v>8.7031135082127967E-3</v>
      </c>
      <c r="CW33" s="183" t="s">
        <v>23</v>
      </c>
      <c r="CX33" s="181">
        <f t="shared" si="82"/>
        <v>2.6246719160104987E-3</v>
      </c>
      <c r="CY33" s="178"/>
      <c r="CZ33" s="64" t="str">
        <f t="shared" si="51"/>
        <v>松原市</v>
      </c>
      <c r="DA33" s="46">
        <f t="shared" si="83"/>
        <v>4.2482644285566267E-3</v>
      </c>
      <c r="DB33" s="46">
        <f t="shared" si="84"/>
        <v>4.0000000000000001E-3</v>
      </c>
      <c r="DC33" s="46">
        <f t="shared" si="52"/>
        <v>3.5203755067207167E-3</v>
      </c>
      <c r="DD33" s="46">
        <f t="shared" si="53"/>
        <v>4.0000000000000001E-3</v>
      </c>
      <c r="DE33" s="245">
        <f t="shared" si="54"/>
        <v>0</v>
      </c>
      <c r="DF33" s="178"/>
      <c r="DG33" s="37" t="s">
        <v>23</v>
      </c>
      <c r="DH33" s="46">
        <f t="shared" si="55"/>
        <v>2.0568701031575313E-3</v>
      </c>
      <c r="DI33" s="46">
        <f t="shared" si="56"/>
        <v>2E-3</v>
      </c>
      <c r="DJ33" s="46">
        <f t="shared" si="57"/>
        <v>1.8646904135787713E-3</v>
      </c>
      <c r="DK33" s="46">
        <f t="shared" si="58"/>
        <v>2E-3</v>
      </c>
      <c r="DL33" s="245">
        <f t="shared" si="85"/>
        <v>0</v>
      </c>
      <c r="DM33" s="46">
        <f t="shared" si="0"/>
        <v>1.1240632805995004E-2</v>
      </c>
      <c r="DN33" s="46">
        <f t="shared" si="59"/>
        <v>1.0999999999999999E-2</v>
      </c>
      <c r="DO33" s="46">
        <f t="shared" si="60"/>
        <v>1.3585226066652516E-2</v>
      </c>
      <c r="DP33" s="46">
        <f t="shared" si="61"/>
        <v>1.4E-2</v>
      </c>
      <c r="DQ33" s="245">
        <f t="shared" si="62"/>
        <v>-0.3000000000000001</v>
      </c>
      <c r="DS33" s="46">
        <f t="shared" ref="DS33:DS44" si="149">$CU$80</f>
        <v>6.0169242942253792E-3</v>
      </c>
      <c r="DT33" s="46">
        <f t="shared" si="64"/>
        <v>6.0000000000000001E-3</v>
      </c>
      <c r="DU33" s="46">
        <f t="shared" si="65"/>
        <v>5.8148754639731279E-3</v>
      </c>
      <c r="DV33" s="46">
        <f t="shared" si="66"/>
        <v>6.0000000000000001E-3</v>
      </c>
      <c r="DW33" s="245">
        <f t="shared" si="67"/>
        <v>0</v>
      </c>
      <c r="DX33" s="46">
        <f t="shared" ref="DX33:DX44" si="150">$CL$80</f>
        <v>4.9422971943662384E-3</v>
      </c>
      <c r="DY33" s="46">
        <f t="shared" si="69"/>
        <v>5.0000000000000001E-3</v>
      </c>
      <c r="DZ33" s="46">
        <f t="shared" si="70"/>
        <v>4.7230064481486537E-3</v>
      </c>
      <c r="EA33" s="46">
        <f t="shared" si="71"/>
        <v>5.0000000000000001E-3</v>
      </c>
      <c r="EB33" s="245">
        <f t="shared" si="72"/>
        <v>0</v>
      </c>
      <c r="EC33" s="46">
        <f t="shared" ref="EC33:EC44" si="151">$CO$80</f>
        <v>2.2413610532632099E-2</v>
      </c>
      <c r="ED33" s="46">
        <f t="shared" si="74"/>
        <v>2.1999999999999999E-2</v>
      </c>
      <c r="EE33" s="46">
        <f t="shared" si="75"/>
        <v>2.1293460637722934E-2</v>
      </c>
      <c r="EF33" s="46">
        <f t="shared" si="76"/>
        <v>2.1000000000000001E-2</v>
      </c>
      <c r="EG33" s="245">
        <f t="shared" si="77"/>
        <v>9.9999999999999742E-2</v>
      </c>
      <c r="EH33" s="39">
        <v>0</v>
      </c>
    </row>
    <row r="34" spans="2:138" s="15" customFormat="1" ht="13.5" customHeight="1">
      <c r="B34" s="65">
        <v>29</v>
      </c>
      <c r="C34" s="14" t="s">
        <v>38</v>
      </c>
      <c r="D34" s="61">
        <v>40</v>
      </c>
      <c r="E34" s="47">
        <v>0</v>
      </c>
      <c r="F34" s="17">
        <f t="shared" si="119"/>
        <v>0</v>
      </c>
      <c r="G34" s="61">
        <v>0</v>
      </c>
      <c r="H34" s="47">
        <v>0</v>
      </c>
      <c r="I34" s="17" t="str">
        <f t="shared" si="120"/>
        <v>-</v>
      </c>
      <c r="J34" s="61">
        <v>0</v>
      </c>
      <c r="K34" s="47">
        <v>0</v>
      </c>
      <c r="L34" s="17" t="str">
        <f t="shared" si="3"/>
        <v>-</v>
      </c>
      <c r="M34" s="61">
        <f t="shared" si="4"/>
        <v>40</v>
      </c>
      <c r="N34" s="47">
        <f t="shared" si="5"/>
        <v>0</v>
      </c>
      <c r="O34" s="17">
        <f t="shared" si="121"/>
        <v>0</v>
      </c>
      <c r="P34" s="61">
        <v>102</v>
      </c>
      <c r="Q34" s="47">
        <v>1</v>
      </c>
      <c r="R34" s="17">
        <f t="shared" si="122"/>
        <v>9.8039215686274508E-3</v>
      </c>
      <c r="S34" s="61">
        <v>2</v>
      </c>
      <c r="T34" s="38">
        <v>0</v>
      </c>
      <c r="U34" s="17">
        <f t="shared" si="123"/>
        <v>0</v>
      </c>
      <c r="V34" s="61">
        <v>2</v>
      </c>
      <c r="W34" s="47">
        <v>0</v>
      </c>
      <c r="X34" s="17">
        <f t="shared" si="9"/>
        <v>0</v>
      </c>
      <c r="Y34" s="61">
        <f t="shared" si="10"/>
        <v>106</v>
      </c>
      <c r="Z34" s="38">
        <f t="shared" si="11"/>
        <v>1</v>
      </c>
      <c r="AA34" s="17">
        <f t="shared" si="124"/>
        <v>9.433962264150943E-3</v>
      </c>
      <c r="AB34" s="61">
        <v>4745</v>
      </c>
      <c r="AC34" s="47">
        <v>44</v>
      </c>
      <c r="AD34" s="17">
        <f t="shared" si="125"/>
        <v>9.2729188619599581E-3</v>
      </c>
      <c r="AE34" s="61">
        <v>387</v>
      </c>
      <c r="AF34" s="47">
        <v>24</v>
      </c>
      <c r="AG34" s="17">
        <f t="shared" si="126"/>
        <v>6.2015503875968991E-2</v>
      </c>
      <c r="AH34" s="61">
        <v>46</v>
      </c>
      <c r="AI34" s="47">
        <v>0</v>
      </c>
      <c r="AJ34" s="17">
        <f t="shared" si="15"/>
        <v>0</v>
      </c>
      <c r="AK34" s="61">
        <f t="shared" si="16"/>
        <v>5178</v>
      </c>
      <c r="AL34" s="38">
        <f t="shared" si="78"/>
        <v>68</v>
      </c>
      <c r="AM34" s="17">
        <f t="shared" si="127"/>
        <v>1.313248358439552E-2</v>
      </c>
      <c r="AN34" s="61">
        <v>4152</v>
      </c>
      <c r="AO34" s="47">
        <v>39</v>
      </c>
      <c r="AP34" s="17">
        <f t="shared" si="128"/>
        <v>9.3930635838150294E-3</v>
      </c>
      <c r="AQ34" s="61">
        <v>193</v>
      </c>
      <c r="AR34" s="38">
        <v>8</v>
      </c>
      <c r="AS34" s="17">
        <f t="shared" si="129"/>
        <v>4.145077720207254E-2</v>
      </c>
      <c r="AT34" s="61">
        <v>74</v>
      </c>
      <c r="AU34" s="47">
        <v>0</v>
      </c>
      <c r="AV34" s="17">
        <f t="shared" si="20"/>
        <v>0</v>
      </c>
      <c r="AW34" s="61">
        <f t="shared" si="79"/>
        <v>4419</v>
      </c>
      <c r="AX34" s="38">
        <f t="shared" si="21"/>
        <v>47</v>
      </c>
      <c r="AY34" s="17">
        <f t="shared" si="130"/>
        <v>1.0635890472957682E-2</v>
      </c>
      <c r="AZ34" s="61">
        <v>2471</v>
      </c>
      <c r="BA34" s="47">
        <v>6</v>
      </c>
      <c r="BB34" s="17">
        <f t="shared" si="131"/>
        <v>2.4281667341157424E-3</v>
      </c>
      <c r="BC34" s="61">
        <v>100</v>
      </c>
      <c r="BD34" s="38">
        <v>0</v>
      </c>
      <c r="BE34" s="17">
        <f t="shared" si="132"/>
        <v>0</v>
      </c>
      <c r="BF34" s="61">
        <v>80</v>
      </c>
      <c r="BG34" s="47">
        <v>0</v>
      </c>
      <c r="BH34" s="17">
        <f t="shared" si="25"/>
        <v>0</v>
      </c>
      <c r="BI34" s="61">
        <f t="shared" si="26"/>
        <v>2651</v>
      </c>
      <c r="BJ34" s="38">
        <f t="shared" si="27"/>
        <v>6</v>
      </c>
      <c r="BK34" s="17">
        <f t="shared" si="133"/>
        <v>2.2632968691059978E-3</v>
      </c>
      <c r="BL34" s="61">
        <v>1018</v>
      </c>
      <c r="BM34" s="47">
        <v>2</v>
      </c>
      <c r="BN34" s="17">
        <f t="shared" si="134"/>
        <v>1.9646365422396855E-3</v>
      </c>
      <c r="BO34" s="61">
        <v>59</v>
      </c>
      <c r="BP34" s="38">
        <v>0</v>
      </c>
      <c r="BQ34" s="17">
        <f t="shared" si="135"/>
        <v>0</v>
      </c>
      <c r="BR34" s="61">
        <v>117</v>
      </c>
      <c r="BS34" s="47">
        <v>0</v>
      </c>
      <c r="BT34" s="17">
        <f t="shared" si="31"/>
        <v>0</v>
      </c>
      <c r="BU34" s="61">
        <f t="shared" si="32"/>
        <v>1194</v>
      </c>
      <c r="BV34" s="38">
        <f t="shared" si="33"/>
        <v>2</v>
      </c>
      <c r="BW34" s="17">
        <f t="shared" si="136"/>
        <v>1.6750418760469012E-3</v>
      </c>
      <c r="BX34" s="61">
        <v>312</v>
      </c>
      <c r="BY34" s="47">
        <v>0</v>
      </c>
      <c r="BZ34" s="17">
        <f t="shared" si="137"/>
        <v>0</v>
      </c>
      <c r="CA34" s="61">
        <v>17</v>
      </c>
      <c r="CB34" s="38">
        <v>0</v>
      </c>
      <c r="CC34" s="17">
        <f t="shared" si="138"/>
        <v>0</v>
      </c>
      <c r="CD34" s="61">
        <v>77</v>
      </c>
      <c r="CE34" s="47">
        <v>0</v>
      </c>
      <c r="CF34" s="17">
        <f t="shared" si="37"/>
        <v>0</v>
      </c>
      <c r="CG34" s="61">
        <f t="shared" si="38"/>
        <v>406</v>
      </c>
      <c r="CH34" s="38">
        <f t="shared" si="39"/>
        <v>0</v>
      </c>
      <c r="CI34" s="17">
        <f t="shared" si="139"/>
        <v>0</v>
      </c>
      <c r="CJ34" s="61">
        <f t="shared" si="140"/>
        <v>12840</v>
      </c>
      <c r="CK34" s="47">
        <f t="shared" si="141"/>
        <v>92</v>
      </c>
      <c r="CL34" s="17">
        <f t="shared" si="142"/>
        <v>7.1651090342679125E-3</v>
      </c>
      <c r="CM34" s="61">
        <f t="shared" si="143"/>
        <v>758</v>
      </c>
      <c r="CN34" s="38">
        <f t="shared" si="144"/>
        <v>32</v>
      </c>
      <c r="CO34" s="17">
        <f t="shared" si="145"/>
        <v>4.221635883905013E-2</v>
      </c>
      <c r="CP34" s="61">
        <f t="shared" si="47"/>
        <v>396</v>
      </c>
      <c r="CQ34" s="47">
        <f t="shared" si="48"/>
        <v>0</v>
      </c>
      <c r="CR34" s="17">
        <f t="shared" si="49"/>
        <v>0</v>
      </c>
      <c r="CS34" s="61">
        <f t="shared" si="146"/>
        <v>13994</v>
      </c>
      <c r="CT34" s="38">
        <f t="shared" si="147"/>
        <v>124</v>
      </c>
      <c r="CU34" s="17">
        <f t="shared" si="148"/>
        <v>8.8609404030298693E-3</v>
      </c>
      <c r="CW34" s="183" t="s">
        <v>50</v>
      </c>
      <c r="CX34" s="181">
        <f t="shared" si="82"/>
        <v>2.3312073894875742E-2</v>
      </c>
      <c r="CY34" s="178"/>
      <c r="CZ34" s="64" t="str">
        <f t="shared" si="51"/>
        <v>池田市</v>
      </c>
      <c r="DA34" s="46">
        <f t="shared" si="83"/>
        <v>4.032782620007805E-3</v>
      </c>
      <c r="DB34" s="46">
        <f t="shared" si="84"/>
        <v>4.0000000000000001E-3</v>
      </c>
      <c r="DC34" s="46">
        <f t="shared" si="52"/>
        <v>3.642004451338774E-3</v>
      </c>
      <c r="DD34" s="46">
        <f t="shared" si="53"/>
        <v>4.0000000000000001E-3</v>
      </c>
      <c r="DE34" s="245">
        <f t="shared" si="54"/>
        <v>0</v>
      </c>
      <c r="DF34" s="178"/>
      <c r="DG34" s="37" t="s">
        <v>50</v>
      </c>
      <c r="DH34" s="46">
        <f t="shared" si="55"/>
        <v>2.3275047258979206E-2</v>
      </c>
      <c r="DI34" s="46">
        <f t="shared" si="56"/>
        <v>2.3E-2</v>
      </c>
      <c r="DJ34" s="46">
        <f t="shared" si="57"/>
        <v>1.9773330118157705E-2</v>
      </c>
      <c r="DK34" s="46">
        <f t="shared" si="58"/>
        <v>0.02</v>
      </c>
      <c r="DL34" s="245">
        <f t="shared" si="85"/>
        <v>0.29999999999999993</v>
      </c>
      <c r="DM34" s="46">
        <f t="shared" si="0"/>
        <v>3.5799522673031027E-2</v>
      </c>
      <c r="DN34" s="46">
        <f t="shared" si="59"/>
        <v>3.5999999999999997E-2</v>
      </c>
      <c r="DO34" s="46">
        <f t="shared" si="60"/>
        <v>5.1344743276283619E-2</v>
      </c>
      <c r="DP34" s="46">
        <f t="shared" si="61"/>
        <v>5.0999999999999997E-2</v>
      </c>
      <c r="DQ34" s="245">
        <f t="shared" si="62"/>
        <v>-1.5</v>
      </c>
      <c r="DS34" s="46">
        <f t="shared" si="149"/>
        <v>6.0169242942253792E-3</v>
      </c>
      <c r="DT34" s="46">
        <f t="shared" si="64"/>
        <v>6.0000000000000001E-3</v>
      </c>
      <c r="DU34" s="46">
        <f t="shared" si="65"/>
        <v>5.8148754639731279E-3</v>
      </c>
      <c r="DV34" s="46">
        <f t="shared" si="66"/>
        <v>6.0000000000000001E-3</v>
      </c>
      <c r="DW34" s="245">
        <f t="shared" si="67"/>
        <v>0</v>
      </c>
      <c r="DX34" s="46">
        <f t="shared" si="150"/>
        <v>4.9422971943662384E-3</v>
      </c>
      <c r="DY34" s="46">
        <f t="shared" si="69"/>
        <v>5.0000000000000001E-3</v>
      </c>
      <c r="DZ34" s="46">
        <f t="shared" si="70"/>
        <v>4.7230064481486537E-3</v>
      </c>
      <c r="EA34" s="46">
        <f t="shared" si="71"/>
        <v>5.0000000000000001E-3</v>
      </c>
      <c r="EB34" s="245">
        <f t="shared" si="72"/>
        <v>0</v>
      </c>
      <c r="EC34" s="46">
        <f t="shared" si="151"/>
        <v>2.2413610532632099E-2</v>
      </c>
      <c r="ED34" s="46">
        <f t="shared" si="74"/>
        <v>2.1999999999999999E-2</v>
      </c>
      <c r="EE34" s="46">
        <f t="shared" si="75"/>
        <v>2.1293460637722934E-2</v>
      </c>
      <c r="EF34" s="46">
        <f t="shared" si="76"/>
        <v>2.1000000000000001E-2</v>
      </c>
      <c r="EG34" s="245">
        <f t="shared" si="77"/>
        <v>9.9999999999999742E-2</v>
      </c>
      <c r="EH34" s="39">
        <v>0</v>
      </c>
    </row>
    <row r="35" spans="2:138" s="15" customFormat="1" ht="13.5" customHeight="1">
      <c r="B35" s="65">
        <v>30</v>
      </c>
      <c r="C35" s="14" t="s">
        <v>39</v>
      </c>
      <c r="D35" s="61">
        <v>47</v>
      </c>
      <c r="E35" s="47">
        <v>0</v>
      </c>
      <c r="F35" s="17">
        <f t="shared" si="119"/>
        <v>0</v>
      </c>
      <c r="G35" s="61">
        <v>0</v>
      </c>
      <c r="H35" s="47">
        <v>0</v>
      </c>
      <c r="I35" s="17" t="str">
        <f t="shared" si="120"/>
        <v>-</v>
      </c>
      <c r="J35" s="61">
        <v>0</v>
      </c>
      <c r="K35" s="47">
        <v>0</v>
      </c>
      <c r="L35" s="17" t="str">
        <f t="shared" si="3"/>
        <v>-</v>
      </c>
      <c r="M35" s="61">
        <f t="shared" si="4"/>
        <v>47</v>
      </c>
      <c r="N35" s="47">
        <f t="shared" si="5"/>
        <v>0</v>
      </c>
      <c r="O35" s="17">
        <f t="shared" si="121"/>
        <v>0</v>
      </c>
      <c r="P35" s="61">
        <v>113</v>
      </c>
      <c r="Q35" s="47">
        <v>0</v>
      </c>
      <c r="R35" s="17">
        <f t="shared" si="122"/>
        <v>0</v>
      </c>
      <c r="S35" s="61">
        <v>1</v>
      </c>
      <c r="T35" s="38">
        <v>1</v>
      </c>
      <c r="U35" s="17">
        <f t="shared" si="123"/>
        <v>1</v>
      </c>
      <c r="V35" s="61">
        <v>9</v>
      </c>
      <c r="W35" s="47">
        <v>0</v>
      </c>
      <c r="X35" s="17">
        <f t="shared" si="9"/>
        <v>0</v>
      </c>
      <c r="Y35" s="61">
        <f t="shared" si="10"/>
        <v>123</v>
      </c>
      <c r="Z35" s="38">
        <f t="shared" si="11"/>
        <v>1</v>
      </c>
      <c r="AA35" s="17">
        <f t="shared" si="124"/>
        <v>8.130081300813009E-3</v>
      </c>
      <c r="AB35" s="61">
        <v>6100</v>
      </c>
      <c r="AC35" s="47">
        <v>101</v>
      </c>
      <c r="AD35" s="17">
        <f t="shared" si="125"/>
        <v>1.6557377049180328E-2</v>
      </c>
      <c r="AE35" s="61">
        <v>567</v>
      </c>
      <c r="AF35" s="47">
        <v>30</v>
      </c>
      <c r="AG35" s="17">
        <f t="shared" si="126"/>
        <v>5.2910052910052907E-2</v>
      </c>
      <c r="AH35" s="61">
        <v>56</v>
      </c>
      <c r="AI35" s="47">
        <v>0</v>
      </c>
      <c r="AJ35" s="17">
        <f t="shared" si="15"/>
        <v>0</v>
      </c>
      <c r="AK35" s="61">
        <f t="shared" si="16"/>
        <v>6723</v>
      </c>
      <c r="AL35" s="38">
        <f t="shared" si="78"/>
        <v>131</v>
      </c>
      <c r="AM35" s="17">
        <f t="shared" si="127"/>
        <v>1.9485348802617878E-2</v>
      </c>
      <c r="AN35" s="61">
        <v>5293</v>
      </c>
      <c r="AO35" s="47">
        <v>46</v>
      </c>
      <c r="AP35" s="17">
        <f t="shared" si="128"/>
        <v>8.690723597203855E-3</v>
      </c>
      <c r="AQ35" s="61">
        <v>336</v>
      </c>
      <c r="AR35" s="38">
        <v>9</v>
      </c>
      <c r="AS35" s="17">
        <f t="shared" si="129"/>
        <v>2.6785714285714284E-2</v>
      </c>
      <c r="AT35" s="61">
        <v>182</v>
      </c>
      <c r="AU35" s="47">
        <v>0</v>
      </c>
      <c r="AV35" s="17">
        <f t="shared" si="20"/>
        <v>0</v>
      </c>
      <c r="AW35" s="61">
        <f t="shared" si="79"/>
        <v>5811</v>
      </c>
      <c r="AX35" s="38">
        <f t="shared" si="21"/>
        <v>55</v>
      </c>
      <c r="AY35" s="17">
        <f t="shared" si="130"/>
        <v>9.4648081225262425E-3</v>
      </c>
      <c r="AZ35" s="61">
        <v>3370</v>
      </c>
      <c r="BA35" s="47">
        <v>17</v>
      </c>
      <c r="BB35" s="17">
        <f t="shared" si="131"/>
        <v>5.0445103857566769E-3</v>
      </c>
      <c r="BC35" s="61">
        <v>203</v>
      </c>
      <c r="BD35" s="38">
        <v>3</v>
      </c>
      <c r="BE35" s="17">
        <f t="shared" si="132"/>
        <v>1.4778325123152709E-2</v>
      </c>
      <c r="BF35" s="61">
        <v>180</v>
      </c>
      <c r="BG35" s="47">
        <v>0</v>
      </c>
      <c r="BH35" s="17">
        <f t="shared" si="25"/>
        <v>0</v>
      </c>
      <c r="BI35" s="61">
        <f t="shared" si="26"/>
        <v>3753</v>
      </c>
      <c r="BJ35" s="38">
        <f t="shared" si="27"/>
        <v>20</v>
      </c>
      <c r="BK35" s="17">
        <f t="shared" si="133"/>
        <v>5.3290700772715164E-3</v>
      </c>
      <c r="BL35" s="61">
        <v>1412</v>
      </c>
      <c r="BM35" s="47">
        <v>2</v>
      </c>
      <c r="BN35" s="17">
        <f t="shared" si="134"/>
        <v>1.4164305949008499E-3</v>
      </c>
      <c r="BO35" s="61">
        <v>90</v>
      </c>
      <c r="BP35" s="38">
        <v>0</v>
      </c>
      <c r="BQ35" s="17">
        <f t="shared" si="135"/>
        <v>0</v>
      </c>
      <c r="BR35" s="61">
        <v>156</v>
      </c>
      <c r="BS35" s="47">
        <v>0</v>
      </c>
      <c r="BT35" s="17">
        <f t="shared" si="31"/>
        <v>0</v>
      </c>
      <c r="BU35" s="61">
        <f t="shared" si="32"/>
        <v>1658</v>
      </c>
      <c r="BV35" s="38">
        <f t="shared" si="33"/>
        <v>2</v>
      </c>
      <c r="BW35" s="17">
        <f t="shared" si="136"/>
        <v>1.2062726176115801E-3</v>
      </c>
      <c r="BX35" s="61">
        <v>501</v>
      </c>
      <c r="BY35" s="47">
        <v>0</v>
      </c>
      <c r="BZ35" s="17">
        <f t="shared" si="137"/>
        <v>0</v>
      </c>
      <c r="CA35" s="61">
        <v>17</v>
      </c>
      <c r="CB35" s="38">
        <v>0</v>
      </c>
      <c r="CC35" s="17">
        <f t="shared" si="138"/>
        <v>0</v>
      </c>
      <c r="CD35" s="61">
        <v>113</v>
      </c>
      <c r="CE35" s="47">
        <v>0</v>
      </c>
      <c r="CF35" s="17">
        <f t="shared" si="37"/>
        <v>0</v>
      </c>
      <c r="CG35" s="61">
        <f t="shared" si="38"/>
        <v>631</v>
      </c>
      <c r="CH35" s="38">
        <f t="shared" si="39"/>
        <v>0</v>
      </c>
      <c r="CI35" s="17">
        <f t="shared" si="139"/>
        <v>0</v>
      </c>
      <c r="CJ35" s="61">
        <f t="shared" si="140"/>
        <v>16836</v>
      </c>
      <c r="CK35" s="47">
        <f t="shared" si="141"/>
        <v>166</v>
      </c>
      <c r="CL35" s="17">
        <f t="shared" si="142"/>
        <v>9.8598241862675219E-3</v>
      </c>
      <c r="CM35" s="61">
        <f t="shared" si="143"/>
        <v>1214</v>
      </c>
      <c r="CN35" s="38">
        <f t="shared" si="144"/>
        <v>43</v>
      </c>
      <c r="CO35" s="17">
        <f t="shared" si="145"/>
        <v>3.5420098846787477E-2</v>
      </c>
      <c r="CP35" s="61">
        <f t="shared" si="47"/>
        <v>696</v>
      </c>
      <c r="CQ35" s="47">
        <f t="shared" si="48"/>
        <v>0</v>
      </c>
      <c r="CR35" s="17">
        <f t="shared" si="49"/>
        <v>0</v>
      </c>
      <c r="CS35" s="61">
        <f t="shared" si="146"/>
        <v>18746</v>
      </c>
      <c r="CT35" s="38">
        <f t="shared" si="147"/>
        <v>209</v>
      </c>
      <c r="CU35" s="17">
        <f t="shared" si="148"/>
        <v>1.1149045129627654E-2</v>
      </c>
      <c r="CW35" s="183" t="s">
        <v>18</v>
      </c>
      <c r="CX35" s="181">
        <f t="shared" si="82"/>
        <v>8.9921318846009745E-3</v>
      </c>
      <c r="CY35" s="178"/>
      <c r="CZ35" s="64" t="str">
        <f t="shared" si="51"/>
        <v>寝屋川市</v>
      </c>
      <c r="DA35" s="46">
        <f t="shared" si="83"/>
        <v>3.7128712871287127E-3</v>
      </c>
      <c r="DB35" s="46">
        <f t="shared" si="84"/>
        <v>4.0000000000000001E-3</v>
      </c>
      <c r="DC35" s="46">
        <f t="shared" si="52"/>
        <v>4.3383316348813506E-3</v>
      </c>
      <c r="DD35" s="46">
        <f t="shared" si="53"/>
        <v>4.0000000000000001E-3</v>
      </c>
      <c r="DE35" s="245">
        <f t="shared" si="54"/>
        <v>0</v>
      </c>
      <c r="DF35" s="178"/>
      <c r="DG35" s="37" t="s">
        <v>18</v>
      </c>
      <c r="DH35" s="46">
        <f t="shared" si="55"/>
        <v>7.2473867595818815E-3</v>
      </c>
      <c r="DI35" s="46">
        <f t="shared" si="56"/>
        <v>7.0000000000000001E-3</v>
      </c>
      <c r="DJ35" s="46">
        <f t="shared" si="57"/>
        <v>4.525526799604016E-3</v>
      </c>
      <c r="DK35" s="46">
        <f t="shared" si="58"/>
        <v>5.0000000000000001E-3</v>
      </c>
      <c r="DL35" s="245">
        <f t="shared" si="85"/>
        <v>0.2</v>
      </c>
      <c r="DM35" s="46">
        <f t="shared" si="0"/>
        <v>3.3444816053511704E-2</v>
      </c>
      <c r="DN35" s="46">
        <f t="shared" si="59"/>
        <v>3.3000000000000002E-2</v>
      </c>
      <c r="DO35" s="46">
        <f t="shared" si="60"/>
        <v>2.0146520146520148E-2</v>
      </c>
      <c r="DP35" s="46">
        <f t="shared" si="61"/>
        <v>0.02</v>
      </c>
      <c r="DQ35" s="245">
        <f t="shared" si="62"/>
        <v>1.3</v>
      </c>
      <c r="DS35" s="46">
        <f t="shared" si="149"/>
        <v>6.0169242942253792E-3</v>
      </c>
      <c r="DT35" s="46">
        <f t="shared" si="64"/>
        <v>6.0000000000000001E-3</v>
      </c>
      <c r="DU35" s="46">
        <f t="shared" si="65"/>
        <v>5.8148754639731279E-3</v>
      </c>
      <c r="DV35" s="46">
        <f t="shared" si="66"/>
        <v>6.0000000000000001E-3</v>
      </c>
      <c r="DW35" s="245">
        <f t="shared" si="67"/>
        <v>0</v>
      </c>
      <c r="DX35" s="46">
        <f t="shared" si="150"/>
        <v>4.9422971943662384E-3</v>
      </c>
      <c r="DY35" s="46">
        <f t="shared" si="69"/>
        <v>5.0000000000000001E-3</v>
      </c>
      <c r="DZ35" s="46">
        <f t="shared" si="70"/>
        <v>4.7230064481486537E-3</v>
      </c>
      <c r="EA35" s="46">
        <f t="shared" si="71"/>
        <v>5.0000000000000001E-3</v>
      </c>
      <c r="EB35" s="245">
        <f t="shared" si="72"/>
        <v>0</v>
      </c>
      <c r="EC35" s="46">
        <f t="shared" si="151"/>
        <v>2.2413610532632099E-2</v>
      </c>
      <c r="ED35" s="46">
        <f t="shared" si="74"/>
        <v>2.1999999999999999E-2</v>
      </c>
      <c r="EE35" s="46">
        <f t="shared" si="75"/>
        <v>2.1293460637722934E-2</v>
      </c>
      <c r="EF35" s="46">
        <f t="shared" si="76"/>
        <v>2.1000000000000001E-2</v>
      </c>
      <c r="EG35" s="245">
        <f t="shared" si="77"/>
        <v>9.9999999999999742E-2</v>
      </c>
      <c r="EH35" s="39">
        <v>0</v>
      </c>
    </row>
    <row r="36" spans="2:138" s="15" customFormat="1" ht="13.5" customHeight="1">
      <c r="B36" s="65">
        <v>31</v>
      </c>
      <c r="C36" s="14" t="s">
        <v>40</v>
      </c>
      <c r="D36" s="61">
        <v>83</v>
      </c>
      <c r="E36" s="47">
        <v>0</v>
      </c>
      <c r="F36" s="17">
        <f t="shared" si="119"/>
        <v>0</v>
      </c>
      <c r="G36" s="61">
        <v>1</v>
      </c>
      <c r="H36" s="47">
        <v>0</v>
      </c>
      <c r="I36" s="17">
        <f t="shared" si="120"/>
        <v>0</v>
      </c>
      <c r="J36" s="61">
        <v>1</v>
      </c>
      <c r="K36" s="47">
        <v>0</v>
      </c>
      <c r="L36" s="17">
        <f t="shared" si="3"/>
        <v>0</v>
      </c>
      <c r="M36" s="61">
        <f t="shared" si="4"/>
        <v>85</v>
      </c>
      <c r="N36" s="47">
        <f t="shared" si="5"/>
        <v>0</v>
      </c>
      <c r="O36" s="17">
        <f t="shared" si="121"/>
        <v>0</v>
      </c>
      <c r="P36" s="61">
        <v>245</v>
      </c>
      <c r="Q36" s="47">
        <v>2</v>
      </c>
      <c r="R36" s="17">
        <f t="shared" si="122"/>
        <v>8.1632653061224497E-3</v>
      </c>
      <c r="S36" s="61">
        <v>6</v>
      </c>
      <c r="T36" s="38">
        <v>0</v>
      </c>
      <c r="U36" s="17">
        <f t="shared" si="123"/>
        <v>0</v>
      </c>
      <c r="V36" s="61">
        <v>9</v>
      </c>
      <c r="W36" s="47">
        <v>0</v>
      </c>
      <c r="X36" s="17">
        <f t="shared" si="9"/>
        <v>0</v>
      </c>
      <c r="Y36" s="61">
        <f t="shared" si="10"/>
        <v>260</v>
      </c>
      <c r="Z36" s="38">
        <f t="shared" si="11"/>
        <v>2</v>
      </c>
      <c r="AA36" s="17">
        <f t="shared" si="124"/>
        <v>7.6923076923076927E-3</v>
      </c>
      <c r="AB36" s="61">
        <v>9060</v>
      </c>
      <c r="AC36" s="47">
        <v>179</v>
      </c>
      <c r="AD36" s="17">
        <f t="shared" si="125"/>
        <v>1.9757174392935981E-2</v>
      </c>
      <c r="AE36" s="61">
        <v>1004</v>
      </c>
      <c r="AF36" s="47">
        <v>67</v>
      </c>
      <c r="AG36" s="17">
        <f t="shared" si="126"/>
        <v>6.6733067729083662E-2</v>
      </c>
      <c r="AH36" s="61">
        <v>57</v>
      </c>
      <c r="AI36" s="47">
        <v>2</v>
      </c>
      <c r="AJ36" s="17">
        <f t="shared" si="15"/>
        <v>3.5087719298245612E-2</v>
      </c>
      <c r="AK36" s="61">
        <f t="shared" si="16"/>
        <v>10121</v>
      </c>
      <c r="AL36" s="38">
        <f t="shared" si="78"/>
        <v>248</v>
      </c>
      <c r="AM36" s="17">
        <f t="shared" si="127"/>
        <v>2.4503507558541648E-2</v>
      </c>
      <c r="AN36" s="61">
        <v>7286</v>
      </c>
      <c r="AO36" s="47">
        <v>130</v>
      </c>
      <c r="AP36" s="17">
        <f t="shared" si="128"/>
        <v>1.7842437551468571E-2</v>
      </c>
      <c r="AQ36" s="61">
        <v>586</v>
      </c>
      <c r="AR36" s="38">
        <v>32</v>
      </c>
      <c r="AS36" s="17">
        <f t="shared" si="129"/>
        <v>5.4607508532423209E-2</v>
      </c>
      <c r="AT36" s="61">
        <v>168</v>
      </c>
      <c r="AU36" s="47">
        <v>0</v>
      </c>
      <c r="AV36" s="17">
        <f t="shared" si="20"/>
        <v>0</v>
      </c>
      <c r="AW36" s="61">
        <f t="shared" si="79"/>
        <v>8040</v>
      </c>
      <c r="AX36" s="38">
        <f t="shared" si="21"/>
        <v>162</v>
      </c>
      <c r="AY36" s="17">
        <f t="shared" si="130"/>
        <v>2.0149253731343283E-2</v>
      </c>
      <c r="AZ36" s="61">
        <v>3847</v>
      </c>
      <c r="BA36" s="47">
        <v>20</v>
      </c>
      <c r="BB36" s="17">
        <f t="shared" si="131"/>
        <v>5.198856251624643E-3</v>
      </c>
      <c r="BC36" s="61">
        <v>302</v>
      </c>
      <c r="BD36" s="38">
        <v>11</v>
      </c>
      <c r="BE36" s="17">
        <f t="shared" si="132"/>
        <v>3.6423841059602648E-2</v>
      </c>
      <c r="BF36" s="61">
        <v>178</v>
      </c>
      <c r="BG36" s="47">
        <v>0</v>
      </c>
      <c r="BH36" s="17">
        <f t="shared" si="25"/>
        <v>0</v>
      </c>
      <c r="BI36" s="61">
        <f t="shared" si="26"/>
        <v>4327</v>
      </c>
      <c r="BJ36" s="38">
        <f t="shared" si="27"/>
        <v>31</v>
      </c>
      <c r="BK36" s="17">
        <f t="shared" si="133"/>
        <v>7.1643170788074882E-3</v>
      </c>
      <c r="BL36" s="61">
        <v>1447</v>
      </c>
      <c r="BM36" s="47">
        <v>2</v>
      </c>
      <c r="BN36" s="17">
        <f t="shared" si="134"/>
        <v>1.38217000691085E-3</v>
      </c>
      <c r="BO36" s="61">
        <v>97</v>
      </c>
      <c r="BP36" s="38">
        <v>0</v>
      </c>
      <c r="BQ36" s="17">
        <f t="shared" si="135"/>
        <v>0</v>
      </c>
      <c r="BR36" s="61">
        <v>178</v>
      </c>
      <c r="BS36" s="47">
        <v>0</v>
      </c>
      <c r="BT36" s="17">
        <f t="shared" si="31"/>
        <v>0</v>
      </c>
      <c r="BU36" s="61">
        <f t="shared" si="32"/>
        <v>1722</v>
      </c>
      <c r="BV36" s="38">
        <f t="shared" si="33"/>
        <v>2</v>
      </c>
      <c r="BW36" s="17">
        <f t="shared" si="136"/>
        <v>1.1614401858304297E-3</v>
      </c>
      <c r="BX36" s="61">
        <v>464</v>
      </c>
      <c r="BY36" s="47">
        <v>0</v>
      </c>
      <c r="BZ36" s="17">
        <f t="shared" si="137"/>
        <v>0</v>
      </c>
      <c r="CA36" s="61">
        <v>14</v>
      </c>
      <c r="CB36" s="38">
        <v>0</v>
      </c>
      <c r="CC36" s="17">
        <f t="shared" si="138"/>
        <v>0</v>
      </c>
      <c r="CD36" s="61">
        <v>119</v>
      </c>
      <c r="CE36" s="47">
        <v>0</v>
      </c>
      <c r="CF36" s="17">
        <f t="shared" si="37"/>
        <v>0</v>
      </c>
      <c r="CG36" s="61">
        <f t="shared" si="38"/>
        <v>597</v>
      </c>
      <c r="CH36" s="38">
        <f t="shared" si="39"/>
        <v>0</v>
      </c>
      <c r="CI36" s="17">
        <f t="shared" si="139"/>
        <v>0</v>
      </c>
      <c r="CJ36" s="61">
        <f t="shared" si="140"/>
        <v>22432</v>
      </c>
      <c r="CK36" s="47">
        <f t="shared" si="141"/>
        <v>333</v>
      </c>
      <c r="CL36" s="17">
        <f t="shared" si="142"/>
        <v>1.4844864479315264E-2</v>
      </c>
      <c r="CM36" s="61">
        <f t="shared" si="143"/>
        <v>2010</v>
      </c>
      <c r="CN36" s="38">
        <f t="shared" si="144"/>
        <v>110</v>
      </c>
      <c r="CO36" s="17">
        <f t="shared" si="145"/>
        <v>5.4726368159203981E-2</v>
      </c>
      <c r="CP36" s="61">
        <f t="shared" si="47"/>
        <v>710</v>
      </c>
      <c r="CQ36" s="47">
        <f t="shared" si="48"/>
        <v>2</v>
      </c>
      <c r="CR36" s="17">
        <f t="shared" si="49"/>
        <v>2.8169014084507044E-3</v>
      </c>
      <c r="CS36" s="61">
        <f t="shared" si="146"/>
        <v>25152</v>
      </c>
      <c r="CT36" s="38">
        <f t="shared" si="147"/>
        <v>445</v>
      </c>
      <c r="CU36" s="17">
        <f t="shared" si="148"/>
        <v>1.7692430025445294E-2</v>
      </c>
      <c r="CW36" s="183" t="s">
        <v>19</v>
      </c>
      <c r="CX36" s="181">
        <f t="shared" si="82"/>
        <v>1.1121254875923314E-2</v>
      </c>
      <c r="CY36" s="178"/>
      <c r="CZ36" s="64" t="str">
        <f t="shared" si="51"/>
        <v>吹田市</v>
      </c>
      <c r="DA36" s="46">
        <f t="shared" si="83"/>
        <v>3.7116832696943193E-3</v>
      </c>
      <c r="DB36" s="46">
        <f t="shared" si="84"/>
        <v>4.0000000000000001E-3</v>
      </c>
      <c r="DC36" s="46">
        <f t="shared" si="52"/>
        <v>2.8307937280226464E-3</v>
      </c>
      <c r="DD36" s="46">
        <f t="shared" si="53"/>
        <v>3.0000000000000001E-3</v>
      </c>
      <c r="DE36" s="245">
        <f t="shared" si="54"/>
        <v>0.1</v>
      </c>
      <c r="DF36" s="178"/>
      <c r="DG36" s="37" t="s">
        <v>19</v>
      </c>
      <c r="DH36" s="46">
        <f t="shared" si="55"/>
        <v>8.0751173708920182E-3</v>
      </c>
      <c r="DI36" s="46">
        <f t="shared" si="56"/>
        <v>8.0000000000000002E-3</v>
      </c>
      <c r="DJ36" s="46">
        <f t="shared" si="57"/>
        <v>8.6521822726398773E-3</v>
      </c>
      <c r="DK36" s="46">
        <f t="shared" si="58"/>
        <v>8.9999999999999993E-3</v>
      </c>
      <c r="DL36" s="245">
        <f t="shared" si="85"/>
        <v>-9.9999999999999922E-2</v>
      </c>
      <c r="DM36" s="46">
        <f t="shared" si="0"/>
        <v>4.1994750656167978E-2</v>
      </c>
      <c r="DN36" s="46">
        <f t="shared" si="59"/>
        <v>4.2000000000000003E-2</v>
      </c>
      <c r="DO36" s="46">
        <f t="shared" si="60"/>
        <v>3.2377428307123035E-2</v>
      </c>
      <c r="DP36" s="46">
        <f t="shared" si="61"/>
        <v>3.2000000000000001E-2</v>
      </c>
      <c r="DQ36" s="245">
        <f t="shared" si="62"/>
        <v>1.0000000000000002</v>
      </c>
      <c r="DS36" s="46">
        <f t="shared" si="149"/>
        <v>6.0169242942253792E-3</v>
      </c>
      <c r="DT36" s="46">
        <f t="shared" si="64"/>
        <v>6.0000000000000001E-3</v>
      </c>
      <c r="DU36" s="46">
        <f t="shared" si="65"/>
        <v>5.8148754639731279E-3</v>
      </c>
      <c r="DV36" s="46">
        <f t="shared" si="66"/>
        <v>6.0000000000000001E-3</v>
      </c>
      <c r="DW36" s="245">
        <f t="shared" si="67"/>
        <v>0</v>
      </c>
      <c r="DX36" s="46">
        <f t="shared" si="150"/>
        <v>4.9422971943662384E-3</v>
      </c>
      <c r="DY36" s="46">
        <f t="shared" si="69"/>
        <v>5.0000000000000001E-3</v>
      </c>
      <c r="DZ36" s="46">
        <f t="shared" si="70"/>
        <v>4.7230064481486537E-3</v>
      </c>
      <c r="EA36" s="46">
        <f t="shared" si="71"/>
        <v>5.0000000000000001E-3</v>
      </c>
      <c r="EB36" s="245">
        <f t="shared" si="72"/>
        <v>0</v>
      </c>
      <c r="EC36" s="46">
        <f t="shared" si="151"/>
        <v>2.2413610532632099E-2</v>
      </c>
      <c r="ED36" s="46">
        <f t="shared" si="74"/>
        <v>2.1999999999999999E-2</v>
      </c>
      <c r="EE36" s="46">
        <f t="shared" si="75"/>
        <v>2.1293460637722934E-2</v>
      </c>
      <c r="EF36" s="46">
        <f t="shared" si="76"/>
        <v>2.1000000000000001E-2</v>
      </c>
      <c r="EG36" s="245">
        <f t="shared" si="77"/>
        <v>9.9999999999999742E-2</v>
      </c>
      <c r="EH36" s="39">
        <v>0</v>
      </c>
    </row>
    <row r="37" spans="2:138" s="15" customFormat="1" ht="13.5" customHeight="1">
      <c r="B37" s="65">
        <v>32</v>
      </c>
      <c r="C37" s="14" t="s">
        <v>41</v>
      </c>
      <c r="D37" s="61">
        <v>46</v>
      </c>
      <c r="E37" s="47">
        <v>1</v>
      </c>
      <c r="F37" s="17">
        <f t="shared" si="119"/>
        <v>2.1739130434782608E-2</v>
      </c>
      <c r="G37" s="61">
        <v>1</v>
      </c>
      <c r="H37" s="47">
        <v>0</v>
      </c>
      <c r="I37" s="17">
        <f t="shared" si="120"/>
        <v>0</v>
      </c>
      <c r="J37" s="61">
        <v>4</v>
      </c>
      <c r="K37" s="47">
        <v>0</v>
      </c>
      <c r="L37" s="17">
        <f t="shared" si="3"/>
        <v>0</v>
      </c>
      <c r="M37" s="61">
        <f t="shared" si="4"/>
        <v>51</v>
      </c>
      <c r="N37" s="47">
        <f t="shared" si="5"/>
        <v>1</v>
      </c>
      <c r="O37" s="17">
        <f t="shared" si="121"/>
        <v>1.9607843137254902E-2</v>
      </c>
      <c r="P37" s="61">
        <v>157</v>
      </c>
      <c r="Q37" s="47">
        <v>3</v>
      </c>
      <c r="R37" s="17">
        <f t="shared" si="122"/>
        <v>1.9108280254777069E-2</v>
      </c>
      <c r="S37" s="61">
        <v>3</v>
      </c>
      <c r="T37" s="38">
        <v>0</v>
      </c>
      <c r="U37" s="17">
        <f t="shared" si="123"/>
        <v>0</v>
      </c>
      <c r="V37" s="61">
        <v>8</v>
      </c>
      <c r="W37" s="47">
        <v>0</v>
      </c>
      <c r="X37" s="17">
        <f t="shared" si="9"/>
        <v>0</v>
      </c>
      <c r="Y37" s="61">
        <f t="shared" si="10"/>
        <v>168</v>
      </c>
      <c r="Z37" s="38">
        <f t="shared" si="11"/>
        <v>3</v>
      </c>
      <c r="AA37" s="17">
        <f t="shared" si="124"/>
        <v>1.7857142857142856E-2</v>
      </c>
      <c r="AB37" s="61">
        <v>6950</v>
      </c>
      <c r="AC37" s="47">
        <v>73</v>
      </c>
      <c r="AD37" s="17">
        <f t="shared" si="125"/>
        <v>1.0503597122302158E-2</v>
      </c>
      <c r="AE37" s="61">
        <v>601</v>
      </c>
      <c r="AF37" s="47">
        <v>18</v>
      </c>
      <c r="AG37" s="17">
        <f t="shared" si="126"/>
        <v>2.9950083194675542E-2</v>
      </c>
      <c r="AH37" s="61">
        <v>83</v>
      </c>
      <c r="AI37" s="47">
        <v>0</v>
      </c>
      <c r="AJ37" s="17">
        <f t="shared" si="15"/>
        <v>0</v>
      </c>
      <c r="AK37" s="61">
        <f t="shared" si="16"/>
        <v>7634</v>
      </c>
      <c r="AL37" s="38">
        <f t="shared" si="78"/>
        <v>91</v>
      </c>
      <c r="AM37" s="17">
        <f t="shared" si="127"/>
        <v>1.1920356300759759E-2</v>
      </c>
      <c r="AN37" s="61">
        <v>6242</v>
      </c>
      <c r="AO37" s="47">
        <v>39</v>
      </c>
      <c r="AP37" s="17">
        <f t="shared" si="128"/>
        <v>6.2479974367190003E-3</v>
      </c>
      <c r="AQ37" s="61">
        <v>353</v>
      </c>
      <c r="AR37" s="38">
        <v>12</v>
      </c>
      <c r="AS37" s="17">
        <f t="shared" si="129"/>
        <v>3.39943342776204E-2</v>
      </c>
      <c r="AT37" s="61">
        <v>158</v>
      </c>
      <c r="AU37" s="47">
        <v>0</v>
      </c>
      <c r="AV37" s="17">
        <f t="shared" si="20"/>
        <v>0</v>
      </c>
      <c r="AW37" s="61">
        <f t="shared" si="79"/>
        <v>6753</v>
      </c>
      <c r="AX37" s="38">
        <f t="shared" si="21"/>
        <v>51</v>
      </c>
      <c r="AY37" s="17">
        <f t="shared" si="130"/>
        <v>7.552199022656597E-3</v>
      </c>
      <c r="AZ37" s="61">
        <v>3757</v>
      </c>
      <c r="BA37" s="47">
        <v>14</v>
      </c>
      <c r="BB37" s="17">
        <f t="shared" si="131"/>
        <v>3.7263774287995743E-3</v>
      </c>
      <c r="BC37" s="61">
        <v>199</v>
      </c>
      <c r="BD37" s="38">
        <v>2</v>
      </c>
      <c r="BE37" s="17">
        <f t="shared" si="132"/>
        <v>1.0050251256281407E-2</v>
      </c>
      <c r="BF37" s="61">
        <v>195</v>
      </c>
      <c r="BG37" s="47">
        <v>0</v>
      </c>
      <c r="BH37" s="17">
        <f t="shared" si="25"/>
        <v>0</v>
      </c>
      <c r="BI37" s="61">
        <f t="shared" si="26"/>
        <v>4151</v>
      </c>
      <c r="BJ37" s="38">
        <f t="shared" si="27"/>
        <v>16</v>
      </c>
      <c r="BK37" s="17">
        <f t="shared" si="133"/>
        <v>3.8544928932787281E-3</v>
      </c>
      <c r="BL37" s="61">
        <v>1446</v>
      </c>
      <c r="BM37" s="47">
        <v>1</v>
      </c>
      <c r="BN37" s="17">
        <f t="shared" si="134"/>
        <v>6.9156293222683268E-4</v>
      </c>
      <c r="BO37" s="61">
        <v>78</v>
      </c>
      <c r="BP37" s="38">
        <v>0</v>
      </c>
      <c r="BQ37" s="17">
        <f t="shared" si="135"/>
        <v>0</v>
      </c>
      <c r="BR37" s="61">
        <v>149</v>
      </c>
      <c r="BS37" s="47">
        <v>0</v>
      </c>
      <c r="BT37" s="17">
        <f t="shared" si="31"/>
        <v>0</v>
      </c>
      <c r="BU37" s="61">
        <f t="shared" si="32"/>
        <v>1673</v>
      </c>
      <c r="BV37" s="38">
        <f t="shared" si="33"/>
        <v>1</v>
      </c>
      <c r="BW37" s="17">
        <f t="shared" si="136"/>
        <v>5.977286312014345E-4</v>
      </c>
      <c r="BX37" s="61">
        <v>420</v>
      </c>
      <c r="BY37" s="47">
        <v>0</v>
      </c>
      <c r="BZ37" s="17">
        <f t="shared" si="137"/>
        <v>0</v>
      </c>
      <c r="CA37" s="61">
        <v>23</v>
      </c>
      <c r="CB37" s="38">
        <v>0</v>
      </c>
      <c r="CC37" s="17">
        <f t="shared" si="138"/>
        <v>0</v>
      </c>
      <c r="CD37" s="61">
        <v>122</v>
      </c>
      <c r="CE37" s="47">
        <v>0</v>
      </c>
      <c r="CF37" s="17">
        <f t="shared" si="37"/>
        <v>0</v>
      </c>
      <c r="CG37" s="61">
        <f t="shared" si="38"/>
        <v>565</v>
      </c>
      <c r="CH37" s="38">
        <f t="shared" si="39"/>
        <v>0</v>
      </c>
      <c r="CI37" s="17">
        <f t="shared" si="139"/>
        <v>0</v>
      </c>
      <c r="CJ37" s="61">
        <f t="shared" si="140"/>
        <v>19018</v>
      </c>
      <c r="CK37" s="47">
        <f t="shared" si="141"/>
        <v>131</v>
      </c>
      <c r="CL37" s="17">
        <f t="shared" si="142"/>
        <v>6.8882111683668101E-3</v>
      </c>
      <c r="CM37" s="61">
        <f t="shared" si="143"/>
        <v>1258</v>
      </c>
      <c r="CN37" s="38">
        <f t="shared" si="144"/>
        <v>32</v>
      </c>
      <c r="CO37" s="17">
        <f t="shared" si="145"/>
        <v>2.5437201907790145E-2</v>
      </c>
      <c r="CP37" s="61">
        <f t="shared" si="47"/>
        <v>719</v>
      </c>
      <c r="CQ37" s="47">
        <f t="shared" si="48"/>
        <v>0</v>
      </c>
      <c r="CR37" s="17">
        <f t="shared" si="49"/>
        <v>0</v>
      </c>
      <c r="CS37" s="61">
        <f t="shared" si="146"/>
        <v>20995</v>
      </c>
      <c r="CT37" s="38">
        <f t="shared" si="147"/>
        <v>163</v>
      </c>
      <c r="CU37" s="17">
        <f t="shared" si="148"/>
        <v>7.7637532745891882E-3</v>
      </c>
      <c r="CW37" s="183" t="s">
        <v>30</v>
      </c>
      <c r="CX37" s="181">
        <f t="shared" si="82"/>
        <v>3.6714089031665903E-3</v>
      </c>
      <c r="CY37" s="178"/>
      <c r="CZ37" s="64" t="str">
        <f t="shared" si="51"/>
        <v>大阪狭山市</v>
      </c>
      <c r="DA37" s="46">
        <f t="shared" si="83"/>
        <v>3.6714089031665903E-3</v>
      </c>
      <c r="DB37" s="46">
        <f t="shared" si="84"/>
        <v>4.0000000000000001E-3</v>
      </c>
      <c r="DC37" s="46">
        <f t="shared" si="52"/>
        <v>4.7619047619047623E-3</v>
      </c>
      <c r="DD37" s="46">
        <f t="shared" si="53"/>
        <v>5.0000000000000001E-3</v>
      </c>
      <c r="DE37" s="245">
        <f t="shared" si="54"/>
        <v>-0.1</v>
      </c>
      <c r="DF37" s="178"/>
      <c r="DG37" s="37" t="s">
        <v>30</v>
      </c>
      <c r="DH37" s="46">
        <f t="shared" si="55"/>
        <v>2.3443605105496223E-3</v>
      </c>
      <c r="DI37" s="46">
        <f t="shared" si="56"/>
        <v>2E-3</v>
      </c>
      <c r="DJ37" s="46">
        <f t="shared" si="57"/>
        <v>3.0654404904704785E-3</v>
      </c>
      <c r="DK37" s="46">
        <f t="shared" si="58"/>
        <v>3.0000000000000001E-3</v>
      </c>
      <c r="DL37" s="245">
        <f t="shared" si="85"/>
        <v>-0.1</v>
      </c>
      <c r="DM37" s="46">
        <f t="shared" si="0"/>
        <v>1.7220172201722016E-2</v>
      </c>
      <c r="DN37" s="46">
        <f t="shared" si="59"/>
        <v>1.7000000000000001E-2</v>
      </c>
      <c r="DO37" s="46">
        <f t="shared" si="60"/>
        <v>2.1356783919597989E-2</v>
      </c>
      <c r="DP37" s="46">
        <f t="shared" si="61"/>
        <v>2.1000000000000001E-2</v>
      </c>
      <c r="DQ37" s="245">
        <f t="shared" si="62"/>
        <v>-0.4</v>
      </c>
      <c r="DS37" s="46">
        <f t="shared" si="149"/>
        <v>6.0169242942253792E-3</v>
      </c>
      <c r="DT37" s="46">
        <f t="shared" si="64"/>
        <v>6.0000000000000001E-3</v>
      </c>
      <c r="DU37" s="46">
        <f t="shared" si="65"/>
        <v>5.8148754639731279E-3</v>
      </c>
      <c r="DV37" s="46">
        <f t="shared" si="66"/>
        <v>6.0000000000000001E-3</v>
      </c>
      <c r="DW37" s="245">
        <f t="shared" si="67"/>
        <v>0</v>
      </c>
      <c r="DX37" s="46">
        <f t="shared" si="150"/>
        <v>4.9422971943662384E-3</v>
      </c>
      <c r="DY37" s="46">
        <f t="shared" si="69"/>
        <v>5.0000000000000001E-3</v>
      </c>
      <c r="DZ37" s="46">
        <f t="shared" si="70"/>
        <v>4.7230064481486537E-3</v>
      </c>
      <c r="EA37" s="46">
        <f t="shared" si="71"/>
        <v>5.0000000000000001E-3</v>
      </c>
      <c r="EB37" s="245">
        <f t="shared" si="72"/>
        <v>0</v>
      </c>
      <c r="EC37" s="46">
        <f t="shared" si="151"/>
        <v>2.2413610532632099E-2</v>
      </c>
      <c r="ED37" s="46">
        <f t="shared" si="74"/>
        <v>2.1999999999999999E-2</v>
      </c>
      <c r="EE37" s="46">
        <f t="shared" si="75"/>
        <v>2.1293460637722934E-2</v>
      </c>
      <c r="EF37" s="46">
        <f t="shared" si="76"/>
        <v>2.1000000000000001E-2</v>
      </c>
      <c r="EG37" s="245">
        <f t="shared" si="77"/>
        <v>9.9999999999999742E-2</v>
      </c>
      <c r="EH37" s="39">
        <v>0</v>
      </c>
    </row>
    <row r="38" spans="2:138" s="15" customFormat="1" ht="13.5" customHeight="1">
      <c r="B38" s="65">
        <v>33</v>
      </c>
      <c r="C38" s="14" t="s">
        <v>42</v>
      </c>
      <c r="D38" s="61">
        <v>12</v>
      </c>
      <c r="E38" s="47">
        <v>0</v>
      </c>
      <c r="F38" s="17">
        <f t="shared" si="119"/>
        <v>0</v>
      </c>
      <c r="G38" s="61">
        <v>0</v>
      </c>
      <c r="H38" s="47">
        <v>0</v>
      </c>
      <c r="I38" s="17" t="str">
        <f t="shared" si="120"/>
        <v>-</v>
      </c>
      <c r="J38" s="61">
        <v>0</v>
      </c>
      <c r="K38" s="47">
        <v>0</v>
      </c>
      <c r="L38" s="17" t="str">
        <f t="shared" si="3"/>
        <v>-</v>
      </c>
      <c r="M38" s="61">
        <f t="shared" si="4"/>
        <v>12</v>
      </c>
      <c r="N38" s="47">
        <f t="shared" si="5"/>
        <v>0</v>
      </c>
      <c r="O38" s="17">
        <f t="shared" si="121"/>
        <v>0</v>
      </c>
      <c r="P38" s="61">
        <v>43</v>
      </c>
      <c r="Q38" s="47">
        <v>0</v>
      </c>
      <c r="R38" s="17">
        <f t="shared" si="122"/>
        <v>0</v>
      </c>
      <c r="S38" s="61">
        <v>3</v>
      </c>
      <c r="T38" s="38">
        <v>0</v>
      </c>
      <c r="U38" s="17">
        <f t="shared" si="123"/>
        <v>0</v>
      </c>
      <c r="V38" s="61">
        <v>3</v>
      </c>
      <c r="W38" s="47">
        <v>0</v>
      </c>
      <c r="X38" s="17">
        <f t="shared" si="9"/>
        <v>0</v>
      </c>
      <c r="Y38" s="61">
        <f t="shared" si="10"/>
        <v>49</v>
      </c>
      <c r="Z38" s="38">
        <f t="shared" si="11"/>
        <v>0</v>
      </c>
      <c r="AA38" s="17">
        <f t="shared" si="124"/>
        <v>0</v>
      </c>
      <c r="AB38" s="61">
        <v>2176</v>
      </c>
      <c r="AC38" s="47">
        <v>33</v>
      </c>
      <c r="AD38" s="17">
        <f t="shared" si="125"/>
        <v>1.5165441176470588E-2</v>
      </c>
      <c r="AE38" s="61">
        <v>245</v>
      </c>
      <c r="AF38" s="47">
        <v>11</v>
      </c>
      <c r="AG38" s="17">
        <f t="shared" si="126"/>
        <v>4.4897959183673466E-2</v>
      </c>
      <c r="AH38" s="61">
        <v>20</v>
      </c>
      <c r="AI38" s="47">
        <v>0</v>
      </c>
      <c r="AJ38" s="17">
        <f t="shared" si="15"/>
        <v>0</v>
      </c>
      <c r="AK38" s="61">
        <f t="shared" si="16"/>
        <v>2441</v>
      </c>
      <c r="AL38" s="38">
        <f t="shared" si="78"/>
        <v>44</v>
      </c>
      <c r="AM38" s="17">
        <f t="shared" si="127"/>
        <v>1.8025399426464563E-2</v>
      </c>
      <c r="AN38" s="61">
        <v>1731</v>
      </c>
      <c r="AO38" s="47">
        <v>17</v>
      </c>
      <c r="AP38" s="17">
        <f t="shared" si="128"/>
        <v>9.8209127671865966E-3</v>
      </c>
      <c r="AQ38" s="61">
        <v>111</v>
      </c>
      <c r="AR38" s="38">
        <v>4</v>
      </c>
      <c r="AS38" s="17">
        <f t="shared" si="129"/>
        <v>3.6036036036036036E-2</v>
      </c>
      <c r="AT38" s="61">
        <v>38</v>
      </c>
      <c r="AU38" s="47">
        <v>0</v>
      </c>
      <c r="AV38" s="17">
        <f t="shared" si="20"/>
        <v>0</v>
      </c>
      <c r="AW38" s="61">
        <f t="shared" si="79"/>
        <v>1880</v>
      </c>
      <c r="AX38" s="38">
        <f t="shared" si="21"/>
        <v>21</v>
      </c>
      <c r="AY38" s="17">
        <f t="shared" si="130"/>
        <v>1.1170212765957447E-2</v>
      </c>
      <c r="AZ38" s="61">
        <v>937</v>
      </c>
      <c r="BA38" s="47">
        <v>1</v>
      </c>
      <c r="BB38" s="17">
        <f t="shared" si="131"/>
        <v>1.0672358591248667E-3</v>
      </c>
      <c r="BC38" s="61">
        <v>49</v>
      </c>
      <c r="BD38" s="38">
        <v>2</v>
      </c>
      <c r="BE38" s="17">
        <f t="shared" si="132"/>
        <v>4.0816326530612242E-2</v>
      </c>
      <c r="BF38" s="61">
        <v>34</v>
      </c>
      <c r="BG38" s="47">
        <v>0</v>
      </c>
      <c r="BH38" s="17">
        <f t="shared" si="25"/>
        <v>0</v>
      </c>
      <c r="BI38" s="61">
        <f t="shared" si="26"/>
        <v>1020</v>
      </c>
      <c r="BJ38" s="38">
        <f t="shared" si="27"/>
        <v>3</v>
      </c>
      <c r="BK38" s="17">
        <f t="shared" si="133"/>
        <v>2.9411764705882353E-3</v>
      </c>
      <c r="BL38" s="61">
        <v>423</v>
      </c>
      <c r="BM38" s="47">
        <v>0</v>
      </c>
      <c r="BN38" s="17">
        <f t="shared" si="134"/>
        <v>0</v>
      </c>
      <c r="BO38" s="61">
        <v>19</v>
      </c>
      <c r="BP38" s="38">
        <v>1</v>
      </c>
      <c r="BQ38" s="17">
        <f t="shared" si="135"/>
        <v>5.2631578947368418E-2</v>
      </c>
      <c r="BR38" s="61">
        <v>44</v>
      </c>
      <c r="BS38" s="47">
        <v>0</v>
      </c>
      <c r="BT38" s="17">
        <f t="shared" si="31"/>
        <v>0</v>
      </c>
      <c r="BU38" s="61">
        <f t="shared" si="32"/>
        <v>486</v>
      </c>
      <c r="BV38" s="38">
        <f t="shared" si="33"/>
        <v>1</v>
      </c>
      <c r="BW38" s="17">
        <f t="shared" si="136"/>
        <v>2.05761316872428E-3</v>
      </c>
      <c r="BX38" s="61">
        <v>125</v>
      </c>
      <c r="BY38" s="47">
        <v>0</v>
      </c>
      <c r="BZ38" s="17">
        <f t="shared" si="137"/>
        <v>0</v>
      </c>
      <c r="CA38" s="61">
        <v>6</v>
      </c>
      <c r="CB38" s="38">
        <v>0</v>
      </c>
      <c r="CC38" s="17">
        <f t="shared" si="138"/>
        <v>0</v>
      </c>
      <c r="CD38" s="61">
        <v>34</v>
      </c>
      <c r="CE38" s="47">
        <v>0</v>
      </c>
      <c r="CF38" s="17">
        <f t="shared" si="37"/>
        <v>0</v>
      </c>
      <c r="CG38" s="61">
        <f t="shared" si="38"/>
        <v>165</v>
      </c>
      <c r="CH38" s="38">
        <f t="shared" si="39"/>
        <v>0</v>
      </c>
      <c r="CI38" s="17">
        <f t="shared" si="139"/>
        <v>0</v>
      </c>
      <c r="CJ38" s="61">
        <f t="shared" si="140"/>
        <v>5447</v>
      </c>
      <c r="CK38" s="47">
        <f t="shared" si="141"/>
        <v>51</v>
      </c>
      <c r="CL38" s="17">
        <f t="shared" si="142"/>
        <v>9.3629520837158076E-3</v>
      </c>
      <c r="CM38" s="61">
        <f t="shared" si="143"/>
        <v>433</v>
      </c>
      <c r="CN38" s="38">
        <f t="shared" si="144"/>
        <v>18</v>
      </c>
      <c r="CO38" s="17">
        <f t="shared" si="145"/>
        <v>4.1570438799076209E-2</v>
      </c>
      <c r="CP38" s="61">
        <f t="shared" si="47"/>
        <v>173</v>
      </c>
      <c r="CQ38" s="47">
        <f t="shared" si="48"/>
        <v>0</v>
      </c>
      <c r="CR38" s="17">
        <f t="shared" si="49"/>
        <v>0</v>
      </c>
      <c r="CS38" s="61">
        <f t="shared" si="146"/>
        <v>6053</v>
      </c>
      <c r="CT38" s="38">
        <f t="shared" si="147"/>
        <v>69</v>
      </c>
      <c r="CU38" s="17">
        <f t="shared" si="148"/>
        <v>1.1399306129192136E-2</v>
      </c>
      <c r="CW38" s="183" t="s">
        <v>51</v>
      </c>
      <c r="CX38" s="181">
        <f t="shared" si="82"/>
        <v>6.7627494456762747E-3</v>
      </c>
      <c r="CY38" s="178"/>
      <c r="CZ38" s="64" t="str">
        <f t="shared" si="51"/>
        <v>大阪市</v>
      </c>
      <c r="DA38" s="46">
        <f t="shared" si="83"/>
        <v>3.588232283855664E-3</v>
      </c>
      <c r="DB38" s="46">
        <f t="shared" si="84"/>
        <v>4.0000000000000001E-3</v>
      </c>
      <c r="DC38" s="46">
        <f t="shared" si="52"/>
        <v>2.9945095528855622E-3</v>
      </c>
      <c r="DD38" s="46">
        <f t="shared" si="53"/>
        <v>3.0000000000000001E-3</v>
      </c>
      <c r="DE38" s="245">
        <f t="shared" si="54"/>
        <v>0.1</v>
      </c>
      <c r="DF38" s="178"/>
      <c r="DG38" s="37" t="s">
        <v>51</v>
      </c>
      <c r="DH38" s="46">
        <f t="shared" si="55"/>
        <v>6.1838506362230945E-3</v>
      </c>
      <c r="DI38" s="46">
        <f t="shared" si="56"/>
        <v>6.0000000000000001E-3</v>
      </c>
      <c r="DJ38" s="46">
        <f t="shared" si="57"/>
        <v>6.7928190198932557E-3</v>
      </c>
      <c r="DK38" s="46">
        <f t="shared" si="58"/>
        <v>7.0000000000000001E-3</v>
      </c>
      <c r="DL38" s="245">
        <f t="shared" si="85"/>
        <v>-0.1</v>
      </c>
      <c r="DM38" s="46">
        <f t="shared" si="0"/>
        <v>2.4E-2</v>
      </c>
      <c r="DN38" s="46">
        <f t="shared" si="59"/>
        <v>2.4E-2</v>
      </c>
      <c r="DO38" s="46">
        <f t="shared" si="60"/>
        <v>2.5000000000000001E-2</v>
      </c>
      <c r="DP38" s="46">
        <f t="shared" si="61"/>
        <v>2.5000000000000001E-2</v>
      </c>
      <c r="DQ38" s="245">
        <f t="shared" si="62"/>
        <v>-0.10000000000000009</v>
      </c>
      <c r="DS38" s="46">
        <f t="shared" si="149"/>
        <v>6.0169242942253792E-3</v>
      </c>
      <c r="DT38" s="46">
        <f t="shared" si="64"/>
        <v>6.0000000000000001E-3</v>
      </c>
      <c r="DU38" s="46">
        <f t="shared" si="65"/>
        <v>5.8148754639731279E-3</v>
      </c>
      <c r="DV38" s="46">
        <f t="shared" si="66"/>
        <v>6.0000000000000001E-3</v>
      </c>
      <c r="DW38" s="245">
        <f t="shared" si="67"/>
        <v>0</v>
      </c>
      <c r="DX38" s="46">
        <f t="shared" si="150"/>
        <v>4.9422971943662384E-3</v>
      </c>
      <c r="DY38" s="46">
        <f t="shared" si="69"/>
        <v>5.0000000000000001E-3</v>
      </c>
      <c r="DZ38" s="46">
        <f t="shared" si="70"/>
        <v>4.7230064481486537E-3</v>
      </c>
      <c r="EA38" s="46">
        <f t="shared" si="71"/>
        <v>5.0000000000000001E-3</v>
      </c>
      <c r="EB38" s="245">
        <f t="shared" si="72"/>
        <v>0</v>
      </c>
      <c r="EC38" s="46">
        <f t="shared" si="151"/>
        <v>2.2413610532632099E-2</v>
      </c>
      <c r="ED38" s="46">
        <f t="shared" si="74"/>
        <v>2.1999999999999999E-2</v>
      </c>
      <c r="EE38" s="46">
        <f t="shared" si="75"/>
        <v>2.1293460637722934E-2</v>
      </c>
      <c r="EF38" s="46">
        <f t="shared" si="76"/>
        <v>2.1000000000000001E-2</v>
      </c>
      <c r="EG38" s="245">
        <f t="shared" si="77"/>
        <v>9.9999999999999742E-2</v>
      </c>
      <c r="EH38" s="39">
        <v>0</v>
      </c>
    </row>
    <row r="39" spans="2:138" s="15" customFormat="1" ht="13.5" customHeight="1">
      <c r="B39" s="65">
        <v>34</v>
      </c>
      <c r="C39" s="14" t="s">
        <v>44</v>
      </c>
      <c r="D39" s="61">
        <v>103</v>
      </c>
      <c r="E39" s="47">
        <v>1</v>
      </c>
      <c r="F39" s="17">
        <f t="shared" si="119"/>
        <v>9.7087378640776691E-3</v>
      </c>
      <c r="G39" s="61">
        <v>1</v>
      </c>
      <c r="H39" s="47">
        <v>0</v>
      </c>
      <c r="I39" s="17">
        <f t="shared" si="120"/>
        <v>0</v>
      </c>
      <c r="J39" s="61">
        <v>1</v>
      </c>
      <c r="K39" s="47">
        <v>0</v>
      </c>
      <c r="L39" s="17">
        <f t="shared" si="3"/>
        <v>0</v>
      </c>
      <c r="M39" s="61">
        <f t="shared" si="4"/>
        <v>105</v>
      </c>
      <c r="N39" s="47">
        <f t="shared" si="5"/>
        <v>1</v>
      </c>
      <c r="O39" s="17">
        <f t="shared" si="121"/>
        <v>9.5238095238095247E-3</v>
      </c>
      <c r="P39" s="61">
        <v>211</v>
      </c>
      <c r="Q39" s="47">
        <v>3</v>
      </c>
      <c r="R39" s="17">
        <f t="shared" si="122"/>
        <v>1.4218009478672985E-2</v>
      </c>
      <c r="S39" s="61">
        <v>2</v>
      </c>
      <c r="T39" s="38">
        <v>0</v>
      </c>
      <c r="U39" s="17">
        <f t="shared" si="123"/>
        <v>0</v>
      </c>
      <c r="V39" s="61">
        <v>2</v>
      </c>
      <c r="W39" s="47">
        <v>0</v>
      </c>
      <c r="X39" s="17">
        <f t="shared" si="9"/>
        <v>0</v>
      </c>
      <c r="Y39" s="61">
        <f t="shared" si="10"/>
        <v>215</v>
      </c>
      <c r="Z39" s="38">
        <f t="shared" si="11"/>
        <v>3</v>
      </c>
      <c r="AA39" s="17">
        <f t="shared" si="124"/>
        <v>1.3953488372093023E-2</v>
      </c>
      <c r="AB39" s="61">
        <v>9190</v>
      </c>
      <c r="AC39" s="47">
        <v>94</v>
      </c>
      <c r="AD39" s="17">
        <f t="shared" si="125"/>
        <v>1.0228509249183896E-2</v>
      </c>
      <c r="AE39" s="61">
        <v>672</v>
      </c>
      <c r="AF39" s="47">
        <v>23</v>
      </c>
      <c r="AG39" s="17">
        <f t="shared" si="126"/>
        <v>3.4226190476190479E-2</v>
      </c>
      <c r="AH39" s="61">
        <v>71</v>
      </c>
      <c r="AI39" s="47">
        <v>0</v>
      </c>
      <c r="AJ39" s="17">
        <f t="shared" si="15"/>
        <v>0</v>
      </c>
      <c r="AK39" s="61">
        <f t="shared" si="16"/>
        <v>9933</v>
      </c>
      <c r="AL39" s="38">
        <f t="shared" si="78"/>
        <v>117</v>
      </c>
      <c r="AM39" s="17">
        <f t="shared" si="127"/>
        <v>1.1778918755662941E-2</v>
      </c>
      <c r="AN39" s="61">
        <v>7697</v>
      </c>
      <c r="AO39" s="47">
        <v>40</v>
      </c>
      <c r="AP39" s="17">
        <f t="shared" si="128"/>
        <v>5.1968299337404184E-3</v>
      </c>
      <c r="AQ39" s="61">
        <v>466</v>
      </c>
      <c r="AR39" s="38">
        <v>7</v>
      </c>
      <c r="AS39" s="17">
        <f t="shared" si="129"/>
        <v>1.5021459227467811E-2</v>
      </c>
      <c r="AT39" s="61">
        <v>156</v>
      </c>
      <c r="AU39" s="47">
        <v>0</v>
      </c>
      <c r="AV39" s="17">
        <f t="shared" si="20"/>
        <v>0</v>
      </c>
      <c r="AW39" s="61">
        <f t="shared" si="79"/>
        <v>8319</v>
      </c>
      <c r="AX39" s="38">
        <f t="shared" si="21"/>
        <v>47</v>
      </c>
      <c r="AY39" s="17">
        <f t="shared" si="130"/>
        <v>5.6497175141242938E-3</v>
      </c>
      <c r="AZ39" s="61">
        <v>4789</v>
      </c>
      <c r="BA39" s="47">
        <v>11</v>
      </c>
      <c r="BB39" s="17">
        <f t="shared" si="131"/>
        <v>2.2969304656504487E-3</v>
      </c>
      <c r="BC39" s="61">
        <v>226</v>
      </c>
      <c r="BD39" s="38">
        <v>4</v>
      </c>
      <c r="BE39" s="17">
        <f t="shared" si="132"/>
        <v>1.7699115044247787E-2</v>
      </c>
      <c r="BF39" s="61">
        <v>135</v>
      </c>
      <c r="BG39" s="47">
        <v>0</v>
      </c>
      <c r="BH39" s="17">
        <f t="shared" si="25"/>
        <v>0</v>
      </c>
      <c r="BI39" s="61">
        <f t="shared" si="26"/>
        <v>5150</v>
      </c>
      <c r="BJ39" s="38">
        <f t="shared" si="27"/>
        <v>15</v>
      </c>
      <c r="BK39" s="17">
        <f t="shared" si="133"/>
        <v>2.9126213592233011E-3</v>
      </c>
      <c r="BL39" s="61">
        <v>2011</v>
      </c>
      <c r="BM39" s="47">
        <v>1</v>
      </c>
      <c r="BN39" s="17">
        <f t="shared" si="134"/>
        <v>4.9726504226752855E-4</v>
      </c>
      <c r="BO39" s="61">
        <v>82</v>
      </c>
      <c r="BP39" s="38">
        <v>0</v>
      </c>
      <c r="BQ39" s="17">
        <f t="shared" si="135"/>
        <v>0</v>
      </c>
      <c r="BR39" s="61">
        <v>148</v>
      </c>
      <c r="BS39" s="47">
        <v>0</v>
      </c>
      <c r="BT39" s="17">
        <f t="shared" si="31"/>
        <v>0</v>
      </c>
      <c r="BU39" s="61">
        <f t="shared" si="32"/>
        <v>2241</v>
      </c>
      <c r="BV39" s="38">
        <f t="shared" si="33"/>
        <v>1</v>
      </c>
      <c r="BW39" s="17">
        <f t="shared" si="136"/>
        <v>4.4622936189201248E-4</v>
      </c>
      <c r="BX39" s="61">
        <v>610</v>
      </c>
      <c r="BY39" s="47">
        <v>0</v>
      </c>
      <c r="BZ39" s="17">
        <f t="shared" si="137"/>
        <v>0</v>
      </c>
      <c r="CA39" s="61">
        <v>27</v>
      </c>
      <c r="CB39" s="38">
        <v>0</v>
      </c>
      <c r="CC39" s="17">
        <f t="shared" si="138"/>
        <v>0</v>
      </c>
      <c r="CD39" s="61">
        <v>73</v>
      </c>
      <c r="CE39" s="47">
        <v>0</v>
      </c>
      <c r="CF39" s="17">
        <f t="shared" si="37"/>
        <v>0</v>
      </c>
      <c r="CG39" s="61">
        <f t="shared" si="38"/>
        <v>710</v>
      </c>
      <c r="CH39" s="38">
        <f t="shared" si="39"/>
        <v>0</v>
      </c>
      <c r="CI39" s="17">
        <f t="shared" si="139"/>
        <v>0</v>
      </c>
      <c r="CJ39" s="61">
        <f t="shared" si="140"/>
        <v>24611</v>
      </c>
      <c r="CK39" s="47">
        <f t="shared" si="141"/>
        <v>150</v>
      </c>
      <c r="CL39" s="17">
        <f t="shared" si="142"/>
        <v>6.0948356425988377E-3</v>
      </c>
      <c r="CM39" s="61">
        <f t="shared" si="143"/>
        <v>1476</v>
      </c>
      <c r="CN39" s="38">
        <f t="shared" si="144"/>
        <v>34</v>
      </c>
      <c r="CO39" s="17">
        <f t="shared" si="145"/>
        <v>2.3035230352303523E-2</v>
      </c>
      <c r="CP39" s="61">
        <f t="shared" si="47"/>
        <v>586</v>
      </c>
      <c r="CQ39" s="47">
        <f t="shared" si="48"/>
        <v>0</v>
      </c>
      <c r="CR39" s="17">
        <f t="shared" si="49"/>
        <v>0</v>
      </c>
      <c r="CS39" s="61">
        <f t="shared" si="146"/>
        <v>26673</v>
      </c>
      <c r="CT39" s="38">
        <f t="shared" si="147"/>
        <v>184</v>
      </c>
      <c r="CU39" s="17">
        <f t="shared" si="148"/>
        <v>6.898361639110711E-3</v>
      </c>
      <c r="CW39" s="183" t="s">
        <v>11</v>
      </c>
      <c r="CX39" s="181">
        <f t="shared" si="82"/>
        <v>4.3821209465381246E-3</v>
      </c>
      <c r="CY39" s="178"/>
      <c r="CZ39" s="64" t="str">
        <f t="shared" si="51"/>
        <v>茨木市</v>
      </c>
      <c r="DA39" s="46">
        <f t="shared" si="83"/>
        <v>3.56631377945017E-3</v>
      </c>
      <c r="DB39" s="46">
        <f t="shared" si="84"/>
        <v>4.0000000000000001E-3</v>
      </c>
      <c r="DC39" s="46">
        <f t="shared" si="52"/>
        <v>3.1442844548927418E-3</v>
      </c>
      <c r="DD39" s="46">
        <f t="shared" si="53"/>
        <v>3.0000000000000001E-3</v>
      </c>
      <c r="DE39" s="245">
        <f t="shared" si="54"/>
        <v>0.1</v>
      </c>
      <c r="DF39" s="178"/>
      <c r="DG39" s="37" t="s">
        <v>11</v>
      </c>
      <c r="DH39" s="46">
        <f t="shared" si="55"/>
        <v>3.6118468576932339E-3</v>
      </c>
      <c r="DI39" s="46">
        <f t="shared" si="56"/>
        <v>4.0000000000000001E-3</v>
      </c>
      <c r="DJ39" s="46">
        <f t="shared" si="57"/>
        <v>2.2647206844489181E-3</v>
      </c>
      <c r="DK39" s="46">
        <f t="shared" si="58"/>
        <v>2E-3</v>
      </c>
      <c r="DL39" s="245">
        <f t="shared" si="85"/>
        <v>0.2</v>
      </c>
      <c r="DM39" s="46">
        <f t="shared" si="0"/>
        <v>1.5479876160990712E-2</v>
      </c>
      <c r="DN39" s="46">
        <f t="shared" si="59"/>
        <v>1.4999999999999999E-2</v>
      </c>
      <c r="DO39" s="46">
        <f t="shared" si="60"/>
        <v>2.1276595744680851E-2</v>
      </c>
      <c r="DP39" s="46">
        <f t="shared" si="61"/>
        <v>2.1000000000000001E-2</v>
      </c>
      <c r="DQ39" s="245">
        <f t="shared" si="62"/>
        <v>-0.6000000000000002</v>
      </c>
      <c r="DS39" s="46">
        <f t="shared" si="149"/>
        <v>6.0169242942253792E-3</v>
      </c>
      <c r="DT39" s="46">
        <f t="shared" si="64"/>
        <v>6.0000000000000001E-3</v>
      </c>
      <c r="DU39" s="46">
        <f t="shared" si="65"/>
        <v>5.8148754639731279E-3</v>
      </c>
      <c r="DV39" s="46">
        <f t="shared" si="66"/>
        <v>6.0000000000000001E-3</v>
      </c>
      <c r="DW39" s="245">
        <f t="shared" si="67"/>
        <v>0</v>
      </c>
      <c r="DX39" s="46">
        <f t="shared" si="150"/>
        <v>4.9422971943662384E-3</v>
      </c>
      <c r="DY39" s="46">
        <f t="shared" si="69"/>
        <v>5.0000000000000001E-3</v>
      </c>
      <c r="DZ39" s="46">
        <f t="shared" si="70"/>
        <v>4.7230064481486537E-3</v>
      </c>
      <c r="EA39" s="46">
        <f t="shared" si="71"/>
        <v>5.0000000000000001E-3</v>
      </c>
      <c r="EB39" s="245">
        <f t="shared" si="72"/>
        <v>0</v>
      </c>
      <c r="EC39" s="46">
        <f t="shared" si="151"/>
        <v>2.2413610532632099E-2</v>
      </c>
      <c r="ED39" s="46">
        <f t="shared" si="74"/>
        <v>2.1999999999999999E-2</v>
      </c>
      <c r="EE39" s="46">
        <f t="shared" si="75"/>
        <v>2.1293460637722934E-2</v>
      </c>
      <c r="EF39" s="46">
        <f t="shared" si="76"/>
        <v>2.1000000000000001E-2</v>
      </c>
      <c r="EG39" s="245">
        <f t="shared" si="77"/>
        <v>9.9999999999999742E-2</v>
      </c>
      <c r="EH39" s="39">
        <v>0</v>
      </c>
    </row>
    <row r="40" spans="2:138" s="15" customFormat="1" ht="13.5" customHeight="1">
      <c r="B40" s="65">
        <v>35</v>
      </c>
      <c r="C40" s="14" t="s">
        <v>1</v>
      </c>
      <c r="D40" s="61">
        <v>17</v>
      </c>
      <c r="E40" s="47">
        <v>0</v>
      </c>
      <c r="F40" s="17">
        <f t="shared" si="119"/>
        <v>0</v>
      </c>
      <c r="G40" s="61">
        <v>0</v>
      </c>
      <c r="H40" s="47">
        <v>0</v>
      </c>
      <c r="I40" s="17" t="str">
        <f t="shared" si="120"/>
        <v>-</v>
      </c>
      <c r="J40" s="61">
        <v>1</v>
      </c>
      <c r="K40" s="47">
        <v>0</v>
      </c>
      <c r="L40" s="17">
        <f t="shared" si="3"/>
        <v>0</v>
      </c>
      <c r="M40" s="61">
        <f t="shared" si="4"/>
        <v>18</v>
      </c>
      <c r="N40" s="47">
        <f t="shared" si="5"/>
        <v>0</v>
      </c>
      <c r="O40" s="17">
        <f t="shared" si="121"/>
        <v>0</v>
      </c>
      <c r="P40" s="61">
        <v>43</v>
      </c>
      <c r="Q40" s="47">
        <v>0</v>
      </c>
      <c r="R40" s="17">
        <f t="shared" si="122"/>
        <v>0</v>
      </c>
      <c r="S40" s="61">
        <v>0</v>
      </c>
      <c r="T40" s="38">
        <v>0</v>
      </c>
      <c r="U40" s="17" t="str">
        <f t="shared" si="123"/>
        <v>-</v>
      </c>
      <c r="V40" s="61">
        <v>3</v>
      </c>
      <c r="W40" s="47">
        <v>0</v>
      </c>
      <c r="X40" s="17">
        <f t="shared" si="9"/>
        <v>0</v>
      </c>
      <c r="Y40" s="61">
        <f t="shared" si="10"/>
        <v>46</v>
      </c>
      <c r="Z40" s="38">
        <f t="shared" si="11"/>
        <v>0</v>
      </c>
      <c r="AA40" s="17">
        <f t="shared" si="124"/>
        <v>0</v>
      </c>
      <c r="AB40" s="61">
        <v>17306</v>
      </c>
      <c r="AC40" s="47">
        <v>69</v>
      </c>
      <c r="AD40" s="17">
        <f t="shared" si="125"/>
        <v>3.9870565121923034E-3</v>
      </c>
      <c r="AE40" s="61">
        <v>2401</v>
      </c>
      <c r="AF40" s="47">
        <v>38</v>
      </c>
      <c r="AG40" s="17">
        <f t="shared" si="126"/>
        <v>1.582673885880883E-2</v>
      </c>
      <c r="AH40" s="61">
        <v>180</v>
      </c>
      <c r="AI40" s="47">
        <v>0</v>
      </c>
      <c r="AJ40" s="17">
        <f t="shared" si="15"/>
        <v>0</v>
      </c>
      <c r="AK40" s="61">
        <f t="shared" si="16"/>
        <v>19887</v>
      </c>
      <c r="AL40" s="38">
        <f t="shared" si="78"/>
        <v>107</v>
      </c>
      <c r="AM40" s="17">
        <f t="shared" si="127"/>
        <v>5.3803992557952427E-3</v>
      </c>
      <c r="AN40" s="61">
        <v>15418</v>
      </c>
      <c r="AO40" s="47">
        <v>42</v>
      </c>
      <c r="AP40" s="17">
        <f t="shared" si="128"/>
        <v>2.7240887274614088E-3</v>
      </c>
      <c r="AQ40" s="61">
        <v>1633</v>
      </c>
      <c r="AR40" s="38">
        <v>22</v>
      </c>
      <c r="AS40" s="17">
        <f t="shared" si="129"/>
        <v>1.3472137170851195E-2</v>
      </c>
      <c r="AT40" s="61">
        <v>274</v>
      </c>
      <c r="AU40" s="47">
        <v>0</v>
      </c>
      <c r="AV40" s="17">
        <f t="shared" si="20"/>
        <v>0</v>
      </c>
      <c r="AW40" s="61">
        <f t="shared" si="79"/>
        <v>17325</v>
      </c>
      <c r="AX40" s="38">
        <f t="shared" si="21"/>
        <v>64</v>
      </c>
      <c r="AY40" s="17">
        <f t="shared" si="130"/>
        <v>3.6940836940836941E-3</v>
      </c>
      <c r="AZ40" s="61">
        <v>10052</v>
      </c>
      <c r="BA40" s="47">
        <v>4</v>
      </c>
      <c r="BB40" s="17">
        <f t="shared" si="131"/>
        <v>3.9793076004775168E-4</v>
      </c>
      <c r="BC40" s="61">
        <v>886</v>
      </c>
      <c r="BD40" s="38">
        <v>6</v>
      </c>
      <c r="BE40" s="17">
        <f t="shared" si="132"/>
        <v>6.7720090293453723E-3</v>
      </c>
      <c r="BF40" s="61">
        <v>348</v>
      </c>
      <c r="BG40" s="47">
        <v>0</v>
      </c>
      <c r="BH40" s="17">
        <f t="shared" si="25"/>
        <v>0</v>
      </c>
      <c r="BI40" s="61">
        <f t="shared" si="26"/>
        <v>11286</v>
      </c>
      <c r="BJ40" s="38">
        <f t="shared" si="27"/>
        <v>10</v>
      </c>
      <c r="BK40" s="17">
        <f t="shared" si="133"/>
        <v>8.8605351763246503E-4</v>
      </c>
      <c r="BL40" s="61">
        <v>4167</v>
      </c>
      <c r="BM40" s="47">
        <v>0</v>
      </c>
      <c r="BN40" s="17">
        <f t="shared" si="134"/>
        <v>0</v>
      </c>
      <c r="BO40" s="61">
        <v>350</v>
      </c>
      <c r="BP40" s="38">
        <v>0</v>
      </c>
      <c r="BQ40" s="17">
        <f t="shared" si="135"/>
        <v>0</v>
      </c>
      <c r="BR40" s="61">
        <v>337</v>
      </c>
      <c r="BS40" s="47">
        <v>0</v>
      </c>
      <c r="BT40" s="17">
        <f t="shared" si="31"/>
        <v>0</v>
      </c>
      <c r="BU40" s="61">
        <f t="shared" si="32"/>
        <v>4854</v>
      </c>
      <c r="BV40" s="38">
        <f t="shared" si="33"/>
        <v>0</v>
      </c>
      <c r="BW40" s="17">
        <f t="shared" si="136"/>
        <v>0</v>
      </c>
      <c r="BX40" s="61">
        <v>1296</v>
      </c>
      <c r="BY40" s="47">
        <v>0</v>
      </c>
      <c r="BZ40" s="17">
        <f t="shared" si="137"/>
        <v>0</v>
      </c>
      <c r="CA40" s="61">
        <v>105</v>
      </c>
      <c r="CB40" s="38">
        <v>0</v>
      </c>
      <c r="CC40" s="17">
        <f t="shared" si="138"/>
        <v>0</v>
      </c>
      <c r="CD40" s="61">
        <v>230</v>
      </c>
      <c r="CE40" s="47">
        <v>0</v>
      </c>
      <c r="CF40" s="17">
        <f t="shared" si="37"/>
        <v>0</v>
      </c>
      <c r="CG40" s="61">
        <f t="shared" si="38"/>
        <v>1631</v>
      </c>
      <c r="CH40" s="38">
        <f t="shared" si="39"/>
        <v>0</v>
      </c>
      <c r="CI40" s="17">
        <f t="shared" si="139"/>
        <v>0</v>
      </c>
      <c r="CJ40" s="61">
        <f t="shared" si="140"/>
        <v>48299</v>
      </c>
      <c r="CK40" s="47">
        <f t="shared" si="141"/>
        <v>115</v>
      </c>
      <c r="CL40" s="17">
        <f t="shared" si="142"/>
        <v>2.381001677053355E-3</v>
      </c>
      <c r="CM40" s="61">
        <f t="shared" si="143"/>
        <v>5375</v>
      </c>
      <c r="CN40" s="38">
        <f t="shared" si="144"/>
        <v>66</v>
      </c>
      <c r="CO40" s="17">
        <f t="shared" si="145"/>
        <v>1.227906976744186E-2</v>
      </c>
      <c r="CP40" s="61">
        <f t="shared" si="47"/>
        <v>1373</v>
      </c>
      <c r="CQ40" s="47">
        <f t="shared" si="48"/>
        <v>0</v>
      </c>
      <c r="CR40" s="17">
        <f t="shared" si="49"/>
        <v>0</v>
      </c>
      <c r="CS40" s="61">
        <f t="shared" si="146"/>
        <v>55047</v>
      </c>
      <c r="CT40" s="38">
        <f t="shared" si="147"/>
        <v>181</v>
      </c>
      <c r="CU40" s="17">
        <f t="shared" si="148"/>
        <v>3.2880992606318239E-3</v>
      </c>
      <c r="CW40" s="183" t="s">
        <v>5</v>
      </c>
      <c r="CX40" s="181">
        <f t="shared" si="82"/>
        <v>8.7625561017311386E-3</v>
      </c>
      <c r="CY40" s="178"/>
      <c r="CZ40" s="64" t="str">
        <f t="shared" si="51"/>
        <v>柏原市</v>
      </c>
      <c r="DA40" s="46">
        <f t="shared" si="83"/>
        <v>3.4522439585730723E-3</v>
      </c>
      <c r="DB40" s="46">
        <f t="shared" si="84"/>
        <v>3.0000000000000001E-3</v>
      </c>
      <c r="DC40" s="46">
        <f t="shared" si="52"/>
        <v>8.7197780420134752E-3</v>
      </c>
      <c r="DD40" s="46">
        <f t="shared" si="53"/>
        <v>8.9999999999999993E-3</v>
      </c>
      <c r="DE40" s="245">
        <f t="shared" si="54"/>
        <v>-0.6</v>
      </c>
      <c r="DF40" s="178"/>
      <c r="DG40" s="37" t="s">
        <v>5</v>
      </c>
      <c r="DH40" s="46">
        <f t="shared" si="55"/>
        <v>8.1398132631074933E-3</v>
      </c>
      <c r="DI40" s="46">
        <f>ROUND(DH40,3)</f>
        <v>8.0000000000000002E-3</v>
      </c>
      <c r="DJ40" s="46">
        <f t="shared" si="57"/>
        <v>6.9410014873574613E-3</v>
      </c>
      <c r="DK40" s="46">
        <f t="shared" si="58"/>
        <v>7.0000000000000001E-3</v>
      </c>
      <c r="DL40" s="245">
        <f t="shared" si="85"/>
        <v>0.1</v>
      </c>
      <c r="DM40" s="46">
        <f t="shared" si="0"/>
        <v>1.5037593984962405E-2</v>
      </c>
      <c r="DN40" s="46">
        <f t="shared" si="59"/>
        <v>1.4999999999999999E-2</v>
      </c>
      <c r="DO40" s="46">
        <f t="shared" si="60"/>
        <v>2.8645833333333332E-2</v>
      </c>
      <c r="DP40" s="46">
        <f t="shared" si="61"/>
        <v>2.9000000000000001E-2</v>
      </c>
      <c r="DQ40" s="245">
        <f t="shared" si="62"/>
        <v>-1.4000000000000001</v>
      </c>
      <c r="DS40" s="46">
        <f t="shared" si="149"/>
        <v>6.0169242942253792E-3</v>
      </c>
      <c r="DT40" s="46">
        <f t="shared" si="64"/>
        <v>6.0000000000000001E-3</v>
      </c>
      <c r="DU40" s="46">
        <f t="shared" si="65"/>
        <v>5.8148754639731279E-3</v>
      </c>
      <c r="DV40" s="46">
        <f t="shared" si="66"/>
        <v>6.0000000000000001E-3</v>
      </c>
      <c r="DW40" s="245">
        <f t="shared" si="67"/>
        <v>0</v>
      </c>
      <c r="DX40" s="46">
        <f t="shared" si="150"/>
        <v>4.9422971943662384E-3</v>
      </c>
      <c r="DY40" s="46">
        <f t="shared" si="69"/>
        <v>5.0000000000000001E-3</v>
      </c>
      <c r="DZ40" s="46">
        <f t="shared" si="70"/>
        <v>4.7230064481486537E-3</v>
      </c>
      <c r="EA40" s="46">
        <f t="shared" si="71"/>
        <v>5.0000000000000001E-3</v>
      </c>
      <c r="EB40" s="245">
        <f t="shared" si="72"/>
        <v>0</v>
      </c>
      <c r="EC40" s="46">
        <f t="shared" si="151"/>
        <v>2.2413610532632099E-2</v>
      </c>
      <c r="ED40" s="46">
        <f t="shared" si="74"/>
        <v>2.1999999999999999E-2</v>
      </c>
      <c r="EE40" s="46">
        <f t="shared" si="75"/>
        <v>2.1293460637722934E-2</v>
      </c>
      <c r="EF40" s="46">
        <f t="shared" si="76"/>
        <v>2.1000000000000001E-2</v>
      </c>
      <c r="EG40" s="245">
        <f t="shared" si="77"/>
        <v>9.9999999999999742E-2</v>
      </c>
      <c r="EH40" s="39">
        <v>0</v>
      </c>
    </row>
    <row r="41" spans="2:138" s="15" customFormat="1" ht="13.5" customHeight="1">
      <c r="B41" s="65">
        <v>36</v>
      </c>
      <c r="C41" s="14" t="s">
        <v>2</v>
      </c>
      <c r="D41" s="61">
        <v>29</v>
      </c>
      <c r="E41" s="47">
        <v>0</v>
      </c>
      <c r="F41" s="17">
        <f t="shared" si="119"/>
        <v>0</v>
      </c>
      <c r="G41" s="61">
        <v>1</v>
      </c>
      <c r="H41" s="47">
        <v>0</v>
      </c>
      <c r="I41" s="17">
        <f t="shared" si="120"/>
        <v>0</v>
      </c>
      <c r="J41" s="61">
        <v>0</v>
      </c>
      <c r="K41" s="47">
        <v>0</v>
      </c>
      <c r="L41" s="17" t="str">
        <f t="shared" si="3"/>
        <v>-</v>
      </c>
      <c r="M41" s="61">
        <f t="shared" si="4"/>
        <v>30</v>
      </c>
      <c r="N41" s="47">
        <f t="shared" si="5"/>
        <v>0</v>
      </c>
      <c r="O41" s="17">
        <f t="shared" si="121"/>
        <v>0</v>
      </c>
      <c r="P41" s="61">
        <v>47</v>
      </c>
      <c r="Q41" s="47">
        <v>0</v>
      </c>
      <c r="R41" s="17">
        <f t="shared" si="122"/>
        <v>0</v>
      </c>
      <c r="S41" s="61">
        <v>1</v>
      </c>
      <c r="T41" s="38">
        <v>0</v>
      </c>
      <c r="U41" s="17">
        <f t="shared" si="123"/>
        <v>0</v>
      </c>
      <c r="V41" s="61">
        <v>1</v>
      </c>
      <c r="W41" s="47">
        <v>0</v>
      </c>
      <c r="X41" s="17">
        <f t="shared" si="9"/>
        <v>0</v>
      </c>
      <c r="Y41" s="61">
        <f t="shared" si="10"/>
        <v>49</v>
      </c>
      <c r="Z41" s="38">
        <f t="shared" si="11"/>
        <v>0</v>
      </c>
      <c r="AA41" s="17">
        <f t="shared" si="124"/>
        <v>0</v>
      </c>
      <c r="AB41" s="61">
        <v>4733</v>
      </c>
      <c r="AC41" s="47">
        <v>22</v>
      </c>
      <c r="AD41" s="17">
        <f t="shared" si="125"/>
        <v>4.6482146630044373E-3</v>
      </c>
      <c r="AE41" s="61">
        <v>603</v>
      </c>
      <c r="AF41" s="47">
        <v>14</v>
      </c>
      <c r="AG41" s="17">
        <f t="shared" si="126"/>
        <v>2.3217247097844111E-2</v>
      </c>
      <c r="AH41" s="61">
        <v>43</v>
      </c>
      <c r="AI41" s="47">
        <v>0</v>
      </c>
      <c r="AJ41" s="17">
        <f t="shared" si="15"/>
        <v>0</v>
      </c>
      <c r="AK41" s="61">
        <f t="shared" si="16"/>
        <v>5379</v>
      </c>
      <c r="AL41" s="38">
        <f t="shared" si="78"/>
        <v>36</v>
      </c>
      <c r="AM41" s="17">
        <f t="shared" si="127"/>
        <v>6.6926938092582268E-3</v>
      </c>
      <c r="AN41" s="61">
        <v>4174</v>
      </c>
      <c r="AO41" s="47">
        <v>12</v>
      </c>
      <c r="AP41" s="17">
        <f t="shared" si="128"/>
        <v>2.8749401054144704E-3</v>
      </c>
      <c r="AQ41" s="61">
        <v>459</v>
      </c>
      <c r="AR41" s="38">
        <v>8</v>
      </c>
      <c r="AS41" s="17">
        <f t="shared" si="129"/>
        <v>1.7429193899782137E-2</v>
      </c>
      <c r="AT41" s="61">
        <v>102</v>
      </c>
      <c r="AU41" s="47">
        <v>0</v>
      </c>
      <c r="AV41" s="17">
        <f t="shared" si="20"/>
        <v>0</v>
      </c>
      <c r="AW41" s="61">
        <f t="shared" si="79"/>
        <v>4735</v>
      </c>
      <c r="AX41" s="38">
        <f t="shared" si="21"/>
        <v>20</v>
      </c>
      <c r="AY41" s="17">
        <f t="shared" si="130"/>
        <v>4.2238648363252373E-3</v>
      </c>
      <c r="AZ41" s="61">
        <v>2820</v>
      </c>
      <c r="BA41" s="47">
        <v>4</v>
      </c>
      <c r="BB41" s="17">
        <f t="shared" si="131"/>
        <v>1.4184397163120568E-3</v>
      </c>
      <c r="BC41" s="61">
        <v>225</v>
      </c>
      <c r="BD41" s="38">
        <v>2</v>
      </c>
      <c r="BE41" s="17">
        <f t="shared" si="132"/>
        <v>8.8888888888888889E-3</v>
      </c>
      <c r="BF41" s="61">
        <v>101</v>
      </c>
      <c r="BG41" s="47">
        <v>0</v>
      </c>
      <c r="BH41" s="17">
        <f t="shared" si="25"/>
        <v>0</v>
      </c>
      <c r="BI41" s="61">
        <f t="shared" si="26"/>
        <v>3146</v>
      </c>
      <c r="BJ41" s="38">
        <f t="shared" si="27"/>
        <v>6</v>
      </c>
      <c r="BK41" s="17">
        <f t="shared" si="133"/>
        <v>1.9071837253655435E-3</v>
      </c>
      <c r="BL41" s="61">
        <v>1260</v>
      </c>
      <c r="BM41" s="47">
        <v>0</v>
      </c>
      <c r="BN41" s="17">
        <f t="shared" si="134"/>
        <v>0</v>
      </c>
      <c r="BO41" s="61">
        <v>131</v>
      </c>
      <c r="BP41" s="38">
        <v>0</v>
      </c>
      <c r="BQ41" s="17">
        <f t="shared" si="135"/>
        <v>0</v>
      </c>
      <c r="BR41" s="61">
        <v>95</v>
      </c>
      <c r="BS41" s="47">
        <v>0</v>
      </c>
      <c r="BT41" s="17">
        <f t="shared" si="31"/>
        <v>0</v>
      </c>
      <c r="BU41" s="61">
        <f t="shared" si="32"/>
        <v>1486</v>
      </c>
      <c r="BV41" s="38">
        <f t="shared" si="33"/>
        <v>0</v>
      </c>
      <c r="BW41" s="17">
        <f t="shared" si="136"/>
        <v>0</v>
      </c>
      <c r="BX41" s="61">
        <v>450</v>
      </c>
      <c r="BY41" s="47">
        <v>0</v>
      </c>
      <c r="BZ41" s="17">
        <f t="shared" si="137"/>
        <v>0</v>
      </c>
      <c r="CA41" s="61">
        <v>39</v>
      </c>
      <c r="CB41" s="38">
        <v>0</v>
      </c>
      <c r="CC41" s="17">
        <f t="shared" si="138"/>
        <v>0</v>
      </c>
      <c r="CD41" s="61">
        <v>60</v>
      </c>
      <c r="CE41" s="47">
        <v>0</v>
      </c>
      <c r="CF41" s="17">
        <f t="shared" si="37"/>
        <v>0</v>
      </c>
      <c r="CG41" s="61">
        <f t="shared" si="38"/>
        <v>549</v>
      </c>
      <c r="CH41" s="38">
        <f t="shared" si="39"/>
        <v>0</v>
      </c>
      <c r="CI41" s="17">
        <f t="shared" si="139"/>
        <v>0</v>
      </c>
      <c r="CJ41" s="61">
        <f t="shared" si="140"/>
        <v>13513</v>
      </c>
      <c r="CK41" s="47">
        <f t="shared" si="141"/>
        <v>38</v>
      </c>
      <c r="CL41" s="17">
        <f t="shared" si="142"/>
        <v>2.8121068600606824E-3</v>
      </c>
      <c r="CM41" s="61">
        <f t="shared" si="143"/>
        <v>1459</v>
      </c>
      <c r="CN41" s="38">
        <f t="shared" si="144"/>
        <v>24</v>
      </c>
      <c r="CO41" s="17">
        <f t="shared" si="145"/>
        <v>1.6449623029472241E-2</v>
      </c>
      <c r="CP41" s="61">
        <f t="shared" si="47"/>
        <v>402</v>
      </c>
      <c r="CQ41" s="47">
        <f t="shared" si="48"/>
        <v>0</v>
      </c>
      <c r="CR41" s="17">
        <f t="shared" si="49"/>
        <v>0</v>
      </c>
      <c r="CS41" s="61">
        <f t="shared" si="146"/>
        <v>15374</v>
      </c>
      <c r="CT41" s="38">
        <f t="shared" si="147"/>
        <v>62</v>
      </c>
      <c r="CU41" s="17">
        <f t="shared" si="148"/>
        <v>4.032782620007805E-3</v>
      </c>
      <c r="CW41" s="183" t="s">
        <v>6</v>
      </c>
      <c r="CX41" s="181">
        <f>VLOOKUP(CW41,$C$6:$CU$79,97,FALSE)</f>
        <v>4.5801526717557254E-3</v>
      </c>
      <c r="CY41" s="178"/>
      <c r="CZ41" s="64" t="str">
        <f t="shared" si="51"/>
        <v>豊中市</v>
      </c>
      <c r="DA41" s="46">
        <f t="shared" si="83"/>
        <v>3.2880992606318239E-3</v>
      </c>
      <c r="DB41" s="46">
        <f t="shared" si="84"/>
        <v>3.0000000000000001E-3</v>
      </c>
      <c r="DC41" s="46">
        <f t="shared" si="52"/>
        <v>6.4683539543454556E-3</v>
      </c>
      <c r="DD41" s="46">
        <f t="shared" si="53"/>
        <v>6.0000000000000001E-3</v>
      </c>
      <c r="DE41" s="245">
        <f t="shared" si="54"/>
        <v>-0.3</v>
      </c>
      <c r="DF41" s="178"/>
      <c r="DG41" s="37" t="s">
        <v>6</v>
      </c>
      <c r="DH41" s="46">
        <f t="shared" si="55"/>
        <v>2.7056277056277055E-3</v>
      </c>
      <c r="DI41" s="46">
        <f t="shared" si="56"/>
        <v>3.0000000000000001E-3</v>
      </c>
      <c r="DJ41" s="46">
        <f t="shared" si="57"/>
        <v>2.1941854086670325E-3</v>
      </c>
      <c r="DK41" s="46">
        <f t="shared" si="58"/>
        <v>2E-3</v>
      </c>
      <c r="DL41" s="245">
        <f t="shared" si="85"/>
        <v>0.1</v>
      </c>
      <c r="DM41" s="46">
        <f t="shared" si="0"/>
        <v>6.8965517241379309E-2</v>
      </c>
      <c r="DN41" s="46">
        <f t="shared" si="59"/>
        <v>6.9000000000000006E-2</v>
      </c>
      <c r="DO41" s="46">
        <f t="shared" si="60"/>
        <v>1.7543859649122806E-2</v>
      </c>
      <c r="DP41" s="46">
        <f t="shared" si="61"/>
        <v>1.7999999999999999E-2</v>
      </c>
      <c r="DQ41" s="245">
        <f t="shared" si="62"/>
        <v>5.1000000000000005</v>
      </c>
      <c r="DS41" s="46">
        <f t="shared" si="149"/>
        <v>6.0169242942253792E-3</v>
      </c>
      <c r="DT41" s="46">
        <f t="shared" si="64"/>
        <v>6.0000000000000001E-3</v>
      </c>
      <c r="DU41" s="46">
        <f t="shared" si="65"/>
        <v>5.8148754639731279E-3</v>
      </c>
      <c r="DV41" s="46">
        <f t="shared" si="66"/>
        <v>6.0000000000000001E-3</v>
      </c>
      <c r="DW41" s="245">
        <f t="shared" si="67"/>
        <v>0</v>
      </c>
      <c r="DX41" s="46">
        <f t="shared" si="150"/>
        <v>4.9422971943662384E-3</v>
      </c>
      <c r="DY41" s="46">
        <f t="shared" si="69"/>
        <v>5.0000000000000001E-3</v>
      </c>
      <c r="DZ41" s="46">
        <f t="shared" si="70"/>
        <v>4.7230064481486537E-3</v>
      </c>
      <c r="EA41" s="46">
        <f t="shared" si="71"/>
        <v>5.0000000000000001E-3</v>
      </c>
      <c r="EB41" s="245">
        <f t="shared" si="72"/>
        <v>0</v>
      </c>
      <c r="EC41" s="46">
        <f t="shared" si="151"/>
        <v>2.2413610532632099E-2</v>
      </c>
      <c r="ED41" s="46">
        <f t="shared" si="74"/>
        <v>2.1999999999999999E-2</v>
      </c>
      <c r="EE41" s="46">
        <f t="shared" si="75"/>
        <v>2.1293460637722934E-2</v>
      </c>
      <c r="EF41" s="46">
        <f t="shared" si="76"/>
        <v>2.1000000000000001E-2</v>
      </c>
      <c r="EG41" s="245">
        <f t="shared" si="77"/>
        <v>9.9999999999999742E-2</v>
      </c>
      <c r="EH41" s="39">
        <v>0</v>
      </c>
    </row>
    <row r="42" spans="2:138" s="15" customFormat="1" ht="13.5" customHeight="1">
      <c r="B42" s="65">
        <v>37</v>
      </c>
      <c r="C42" s="14" t="s">
        <v>3</v>
      </c>
      <c r="D42" s="61">
        <v>21</v>
      </c>
      <c r="E42" s="47">
        <v>0</v>
      </c>
      <c r="F42" s="17">
        <f t="shared" si="119"/>
        <v>0</v>
      </c>
      <c r="G42" s="61">
        <v>0</v>
      </c>
      <c r="H42" s="47">
        <v>0</v>
      </c>
      <c r="I42" s="17" t="str">
        <f t="shared" si="120"/>
        <v>-</v>
      </c>
      <c r="J42" s="61">
        <v>0</v>
      </c>
      <c r="K42" s="47">
        <v>0</v>
      </c>
      <c r="L42" s="17" t="str">
        <f t="shared" si="3"/>
        <v>-</v>
      </c>
      <c r="M42" s="61">
        <f t="shared" si="4"/>
        <v>21</v>
      </c>
      <c r="N42" s="47">
        <f t="shared" si="5"/>
        <v>0</v>
      </c>
      <c r="O42" s="17">
        <f t="shared" si="121"/>
        <v>0</v>
      </c>
      <c r="P42" s="61">
        <v>99</v>
      </c>
      <c r="Q42" s="47">
        <v>1</v>
      </c>
      <c r="R42" s="17">
        <f t="shared" si="122"/>
        <v>1.0101010101010102E-2</v>
      </c>
      <c r="S42" s="61">
        <v>2</v>
      </c>
      <c r="T42" s="38">
        <v>0</v>
      </c>
      <c r="U42" s="17">
        <f t="shared" si="123"/>
        <v>0</v>
      </c>
      <c r="V42" s="61">
        <v>3</v>
      </c>
      <c r="W42" s="47">
        <v>0</v>
      </c>
      <c r="X42" s="17">
        <f t="shared" si="9"/>
        <v>0</v>
      </c>
      <c r="Y42" s="61">
        <f t="shared" si="10"/>
        <v>104</v>
      </c>
      <c r="Z42" s="38">
        <f t="shared" si="11"/>
        <v>1</v>
      </c>
      <c r="AA42" s="17">
        <f t="shared" si="124"/>
        <v>9.6153846153846159E-3</v>
      </c>
      <c r="AB42" s="61">
        <v>14927</v>
      </c>
      <c r="AC42" s="47">
        <v>64</v>
      </c>
      <c r="AD42" s="17">
        <f t="shared" si="125"/>
        <v>4.2875326589401751E-3</v>
      </c>
      <c r="AE42" s="61">
        <v>1891</v>
      </c>
      <c r="AF42" s="47">
        <v>37</v>
      </c>
      <c r="AG42" s="17">
        <f t="shared" si="126"/>
        <v>1.9566367001586461E-2</v>
      </c>
      <c r="AH42" s="61">
        <v>125</v>
      </c>
      <c r="AI42" s="47">
        <v>2</v>
      </c>
      <c r="AJ42" s="17">
        <f t="shared" si="15"/>
        <v>1.6E-2</v>
      </c>
      <c r="AK42" s="61">
        <f t="shared" si="16"/>
        <v>16943</v>
      </c>
      <c r="AL42" s="38">
        <f t="shared" si="78"/>
        <v>103</v>
      </c>
      <c r="AM42" s="17">
        <f t="shared" si="127"/>
        <v>6.0792067520509946E-3</v>
      </c>
      <c r="AN42" s="61">
        <v>12995</v>
      </c>
      <c r="AO42" s="47">
        <v>29</v>
      </c>
      <c r="AP42" s="17">
        <f t="shared" si="128"/>
        <v>2.2316275490573299E-3</v>
      </c>
      <c r="AQ42" s="61">
        <v>1263</v>
      </c>
      <c r="AR42" s="38">
        <v>15</v>
      </c>
      <c r="AS42" s="17">
        <f t="shared" si="129"/>
        <v>1.1876484560570071E-2</v>
      </c>
      <c r="AT42" s="61">
        <v>268</v>
      </c>
      <c r="AU42" s="47">
        <v>0</v>
      </c>
      <c r="AV42" s="17">
        <f t="shared" si="20"/>
        <v>0</v>
      </c>
      <c r="AW42" s="61">
        <f t="shared" si="79"/>
        <v>14526</v>
      </c>
      <c r="AX42" s="38">
        <f t="shared" si="21"/>
        <v>44</v>
      </c>
      <c r="AY42" s="17">
        <f t="shared" si="130"/>
        <v>3.0290513561889026E-3</v>
      </c>
      <c r="AZ42" s="61">
        <v>8592</v>
      </c>
      <c r="BA42" s="47">
        <v>15</v>
      </c>
      <c r="BB42" s="17">
        <f t="shared" si="131"/>
        <v>1.7458100558659217E-3</v>
      </c>
      <c r="BC42" s="61">
        <v>712</v>
      </c>
      <c r="BD42" s="38">
        <v>8</v>
      </c>
      <c r="BE42" s="17">
        <f t="shared" si="132"/>
        <v>1.1235955056179775E-2</v>
      </c>
      <c r="BF42" s="61">
        <v>325</v>
      </c>
      <c r="BG42" s="47">
        <v>0</v>
      </c>
      <c r="BH42" s="17">
        <f t="shared" si="25"/>
        <v>0</v>
      </c>
      <c r="BI42" s="61">
        <f t="shared" si="26"/>
        <v>9629</v>
      </c>
      <c r="BJ42" s="38">
        <f t="shared" si="27"/>
        <v>23</v>
      </c>
      <c r="BK42" s="17">
        <f t="shared" si="133"/>
        <v>2.388617717312286E-3</v>
      </c>
      <c r="BL42" s="61">
        <v>3652</v>
      </c>
      <c r="BM42" s="47">
        <v>1</v>
      </c>
      <c r="BN42" s="17">
        <f t="shared" si="134"/>
        <v>2.7382256297918948E-4</v>
      </c>
      <c r="BO42" s="61">
        <v>305</v>
      </c>
      <c r="BP42" s="38">
        <v>1</v>
      </c>
      <c r="BQ42" s="17">
        <f t="shared" si="135"/>
        <v>3.2786885245901639E-3</v>
      </c>
      <c r="BR42" s="61">
        <v>281</v>
      </c>
      <c r="BS42" s="47">
        <v>0</v>
      </c>
      <c r="BT42" s="17">
        <f t="shared" si="31"/>
        <v>0</v>
      </c>
      <c r="BU42" s="61">
        <f t="shared" si="32"/>
        <v>4238</v>
      </c>
      <c r="BV42" s="38">
        <f t="shared" si="33"/>
        <v>2</v>
      </c>
      <c r="BW42" s="17">
        <f t="shared" si="136"/>
        <v>4.7192071731949034E-4</v>
      </c>
      <c r="BX42" s="61">
        <v>1142</v>
      </c>
      <c r="BY42" s="47">
        <v>0</v>
      </c>
      <c r="BZ42" s="17">
        <f t="shared" si="137"/>
        <v>0</v>
      </c>
      <c r="CA42" s="61">
        <v>60</v>
      </c>
      <c r="CB42" s="38">
        <v>1</v>
      </c>
      <c r="CC42" s="17">
        <f t="shared" si="138"/>
        <v>1.6666666666666666E-2</v>
      </c>
      <c r="CD42" s="61">
        <v>216</v>
      </c>
      <c r="CE42" s="47">
        <v>0</v>
      </c>
      <c r="CF42" s="17">
        <f t="shared" si="37"/>
        <v>0</v>
      </c>
      <c r="CG42" s="61">
        <f t="shared" si="38"/>
        <v>1418</v>
      </c>
      <c r="CH42" s="38">
        <f t="shared" si="39"/>
        <v>1</v>
      </c>
      <c r="CI42" s="17">
        <f t="shared" si="139"/>
        <v>7.0521861777150916E-4</v>
      </c>
      <c r="CJ42" s="61">
        <f t="shared" si="140"/>
        <v>41428</v>
      </c>
      <c r="CK42" s="47">
        <f t="shared" si="141"/>
        <v>110</v>
      </c>
      <c r="CL42" s="17">
        <f t="shared" si="142"/>
        <v>2.6552090373660325E-3</v>
      </c>
      <c r="CM42" s="61">
        <f t="shared" si="143"/>
        <v>4233</v>
      </c>
      <c r="CN42" s="38">
        <f t="shared" si="144"/>
        <v>62</v>
      </c>
      <c r="CO42" s="17">
        <f t="shared" si="145"/>
        <v>1.4646822584455469E-2</v>
      </c>
      <c r="CP42" s="61">
        <f t="shared" si="47"/>
        <v>1218</v>
      </c>
      <c r="CQ42" s="47">
        <f t="shared" si="48"/>
        <v>2</v>
      </c>
      <c r="CR42" s="17">
        <f t="shared" si="49"/>
        <v>1.6420361247947454E-3</v>
      </c>
      <c r="CS42" s="61">
        <f t="shared" si="146"/>
        <v>46879</v>
      </c>
      <c r="CT42" s="38">
        <f t="shared" si="147"/>
        <v>174</v>
      </c>
      <c r="CU42" s="17">
        <f t="shared" si="148"/>
        <v>3.7116832696943193E-3</v>
      </c>
      <c r="CW42" s="183" t="s">
        <v>52</v>
      </c>
      <c r="CX42" s="181">
        <f t="shared" si="82"/>
        <v>1.8775816748028539E-3</v>
      </c>
      <c r="CY42" s="178"/>
      <c r="CZ42" s="64" t="str">
        <f t="shared" si="51"/>
        <v>摂津市</v>
      </c>
      <c r="DA42" s="46">
        <f t="shared" si="83"/>
        <v>2.939396559176969E-3</v>
      </c>
      <c r="DB42" s="46">
        <f t="shared" si="84"/>
        <v>3.0000000000000001E-3</v>
      </c>
      <c r="DC42" s="46">
        <f t="shared" si="52"/>
        <v>1.9869942196531791E-3</v>
      </c>
      <c r="DD42" s="46">
        <f t="shared" si="53"/>
        <v>2E-3</v>
      </c>
      <c r="DE42" s="245">
        <f t="shared" si="54"/>
        <v>0.1</v>
      </c>
      <c r="DF42" s="178"/>
      <c r="DG42" s="37" t="s">
        <v>52</v>
      </c>
      <c r="DH42" s="46">
        <f t="shared" si="55"/>
        <v>1.6652789342214821E-3</v>
      </c>
      <c r="DI42" s="46">
        <f t="shared" si="56"/>
        <v>2E-3</v>
      </c>
      <c r="DJ42" s="46">
        <f t="shared" si="57"/>
        <v>2.4793388429752068E-3</v>
      </c>
      <c r="DK42" s="46">
        <f t="shared" si="58"/>
        <v>2E-3</v>
      </c>
      <c r="DL42" s="245">
        <f t="shared" si="85"/>
        <v>0</v>
      </c>
      <c r="DM42" s="46">
        <f t="shared" si="0"/>
        <v>8.771929824561403E-3</v>
      </c>
      <c r="DN42" s="46">
        <f t="shared" si="59"/>
        <v>8.9999999999999993E-3</v>
      </c>
      <c r="DO42" s="46">
        <f t="shared" si="60"/>
        <v>0</v>
      </c>
      <c r="DP42" s="46">
        <f t="shared" si="61"/>
        <v>0</v>
      </c>
      <c r="DQ42" s="245">
        <f t="shared" si="62"/>
        <v>0.89999999999999991</v>
      </c>
      <c r="DS42" s="46">
        <f t="shared" si="149"/>
        <v>6.0169242942253792E-3</v>
      </c>
      <c r="DT42" s="46">
        <f t="shared" si="64"/>
        <v>6.0000000000000001E-3</v>
      </c>
      <c r="DU42" s="46">
        <f t="shared" si="65"/>
        <v>5.8148754639731279E-3</v>
      </c>
      <c r="DV42" s="46">
        <f t="shared" si="66"/>
        <v>6.0000000000000001E-3</v>
      </c>
      <c r="DW42" s="245">
        <f t="shared" si="67"/>
        <v>0</v>
      </c>
      <c r="DX42" s="46">
        <f t="shared" si="150"/>
        <v>4.9422971943662384E-3</v>
      </c>
      <c r="DY42" s="46">
        <f t="shared" si="69"/>
        <v>5.0000000000000001E-3</v>
      </c>
      <c r="DZ42" s="46">
        <f t="shared" si="70"/>
        <v>4.7230064481486537E-3</v>
      </c>
      <c r="EA42" s="46">
        <f t="shared" si="71"/>
        <v>5.0000000000000001E-3</v>
      </c>
      <c r="EB42" s="245">
        <f t="shared" si="72"/>
        <v>0</v>
      </c>
      <c r="EC42" s="46">
        <f t="shared" si="151"/>
        <v>2.2413610532632099E-2</v>
      </c>
      <c r="ED42" s="46">
        <f t="shared" si="74"/>
        <v>2.1999999999999999E-2</v>
      </c>
      <c r="EE42" s="46">
        <f t="shared" si="75"/>
        <v>2.1293460637722934E-2</v>
      </c>
      <c r="EF42" s="46">
        <f t="shared" si="76"/>
        <v>2.1000000000000001E-2</v>
      </c>
      <c r="EG42" s="245">
        <f t="shared" si="77"/>
        <v>9.9999999999999742E-2</v>
      </c>
      <c r="EH42" s="39">
        <v>0</v>
      </c>
    </row>
    <row r="43" spans="2:138" s="15" customFormat="1" ht="13.5" customHeight="1">
      <c r="B43" s="65">
        <v>38</v>
      </c>
      <c r="C43" s="37" t="s">
        <v>45</v>
      </c>
      <c r="D43" s="61">
        <v>20</v>
      </c>
      <c r="E43" s="47">
        <v>0</v>
      </c>
      <c r="F43" s="17">
        <f t="shared" si="119"/>
        <v>0</v>
      </c>
      <c r="G43" s="61">
        <v>0</v>
      </c>
      <c r="H43" s="47">
        <v>0</v>
      </c>
      <c r="I43" s="17" t="str">
        <f t="shared" si="120"/>
        <v>-</v>
      </c>
      <c r="J43" s="61">
        <v>1</v>
      </c>
      <c r="K43" s="47">
        <v>0</v>
      </c>
      <c r="L43" s="17">
        <f t="shared" si="3"/>
        <v>0</v>
      </c>
      <c r="M43" s="61">
        <f t="shared" si="4"/>
        <v>21</v>
      </c>
      <c r="N43" s="47">
        <f t="shared" si="5"/>
        <v>0</v>
      </c>
      <c r="O43" s="17">
        <f t="shared" si="121"/>
        <v>0</v>
      </c>
      <c r="P43" s="61">
        <v>45</v>
      </c>
      <c r="Q43" s="47">
        <v>0</v>
      </c>
      <c r="R43" s="17">
        <f t="shared" si="122"/>
        <v>0</v>
      </c>
      <c r="S43" s="61">
        <v>0</v>
      </c>
      <c r="T43" s="38">
        <v>0</v>
      </c>
      <c r="U43" s="17" t="str">
        <f t="shared" si="123"/>
        <v>-</v>
      </c>
      <c r="V43" s="61">
        <v>5</v>
      </c>
      <c r="W43" s="47">
        <v>0</v>
      </c>
      <c r="X43" s="17">
        <f t="shared" si="9"/>
        <v>0</v>
      </c>
      <c r="Y43" s="61">
        <f t="shared" si="10"/>
        <v>50</v>
      </c>
      <c r="Z43" s="38">
        <f t="shared" si="11"/>
        <v>0</v>
      </c>
      <c r="AA43" s="17">
        <f t="shared" si="124"/>
        <v>0</v>
      </c>
      <c r="AB43" s="61">
        <v>3371</v>
      </c>
      <c r="AC43" s="47">
        <v>28</v>
      </c>
      <c r="AD43" s="17">
        <f t="shared" si="125"/>
        <v>8.3061406110946298E-3</v>
      </c>
      <c r="AE43" s="61">
        <v>257</v>
      </c>
      <c r="AF43" s="47">
        <v>14</v>
      </c>
      <c r="AG43" s="17">
        <f t="shared" si="126"/>
        <v>5.4474708171206226E-2</v>
      </c>
      <c r="AH43" s="61">
        <v>29</v>
      </c>
      <c r="AI43" s="47">
        <v>0</v>
      </c>
      <c r="AJ43" s="17">
        <f t="shared" si="15"/>
        <v>0</v>
      </c>
      <c r="AK43" s="61">
        <f t="shared" si="16"/>
        <v>3657</v>
      </c>
      <c r="AL43" s="38">
        <f t="shared" si="78"/>
        <v>42</v>
      </c>
      <c r="AM43" s="17">
        <f t="shared" si="127"/>
        <v>1.1484823625922888E-2</v>
      </c>
      <c r="AN43" s="61">
        <v>2795</v>
      </c>
      <c r="AO43" s="47">
        <v>19</v>
      </c>
      <c r="AP43" s="17">
        <f t="shared" si="128"/>
        <v>6.7978533094812162E-3</v>
      </c>
      <c r="AQ43" s="61">
        <v>140</v>
      </c>
      <c r="AR43" s="38">
        <v>6</v>
      </c>
      <c r="AS43" s="17">
        <f t="shared" si="129"/>
        <v>4.2857142857142858E-2</v>
      </c>
      <c r="AT43" s="61">
        <v>67</v>
      </c>
      <c r="AU43" s="47">
        <v>0</v>
      </c>
      <c r="AV43" s="17">
        <f t="shared" si="20"/>
        <v>0</v>
      </c>
      <c r="AW43" s="61">
        <f t="shared" si="79"/>
        <v>3002</v>
      </c>
      <c r="AX43" s="38">
        <f t="shared" si="21"/>
        <v>25</v>
      </c>
      <c r="AY43" s="17">
        <f t="shared" si="130"/>
        <v>8.327781479013991E-3</v>
      </c>
      <c r="AZ43" s="61">
        <v>1773</v>
      </c>
      <c r="BA43" s="47">
        <v>2</v>
      </c>
      <c r="BB43" s="17">
        <f t="shared" si="131"/>
        <v>1.1280315848843769E-3</v>
      </c>
      <c r="BC43" s="61">
        <v>68</v>
      </c>
      <c r="BD43" s="38">
        <v>0</v>
      </c>
      <c r="BE43" s="17">
        <f t="shared" si="132"/>
        <v>0</v>
      </c>
      <c r="BF43" s="61">
        <v>92</v>
      </c>
      <c r="BG43" s="47">
        <v>0</v>
      </c>
      <c r="BH43" s="17">
        <f t="shared" si="25"/>
        <v>0</v>
      </c>
      <c r="BI43" s="61">
        <f t="shared" si="26"/>
        <v>1933</v>
      </c>
      <c r="BJ43" s="38">
        <f t="shared" si="27"/>
        <v>2</v>
      </c>
      <c r="BK43" s="17">
        <f t="shared" si="133"/>
        <v>1.0346611484738748E-3</v>
      </c>
      <c r="BL43" s="61">
        <v>709</v>
      </c>
      <c r="BM43" s="47">
        <v>0</v>
      </c>
      <c r="BN43" s="17">
        <f t="shared" si="134"/>
        <v>0</v>
      </c>
      <c r="BO43" s="61">
        <v>37</v>
      </c>
      <c r="BP43" s="38">
        <v>0</v>
      </c>
      <c r="BQ43" s="17">
        <f t="shared" si="135"/>
        <v>0</v>
      </c>
      <c r="BR43" s="61">
        <v>75</v>
      </c>
      <c r="BS43" s="47">
        <v>0</v>
      </c>
      <c r="BT43" s="17">
        <f t="shared" si="31"/>
        <v>0</v>
      </c>
      <c r="BU43" s="61">
        <f t="shared" si="32"/>
        <v>821</v>
      </c>
      <c r="BV43" s="38">
        <f t="shared" si="33"/>
        <v>0</v>
      </c>
      <c r="BW43" s="17">
        <f t="shared" si="136"/>
        <v>0</v>
      </c>
      <c r="BX43" s="61">
        <v>199</v>
      </c>
      <c r="BY43" s="47">
        <v>0</v>
      </c>
      <c r="BZ43" s="17">
        <f t="shared" si="137"/>
        <v>0</v>
      </c>
      <c r="CA43" s="61">
        <v>13</v>
      </c>
      <c r="CB43" s="38">
        <v>0</v>
      </c>
      <c r="CC43" s="17">
        <f t="shared" si="138"/>
        <v>0</v>
      </c>
      <c r="CD43" s="61">
        <v>56</v>
      </c>
      <c r="CE43" s="47">
        <v>0</v>
      </c>
      <c r="CF43" s="17">
        <f t="shared" si="37"/>
        <v>0</v>
      </c>
      <c r="CG43" s="61">
        <f t="shared" si="38"/>
        <v>268</v>
      </c>
      <c r="CH43" s="38">
        <f t="shared" si="39"/>
        <v>0</v>
      </c>
      <c r="CI43" s="17">
        <f t="shared" si="139"/>
        <v>0</v>
      </c>
      <c r="CJ43" s="61">
        <f t="shared" si="140"/>
        <v>8912</v>
      </c>
      <c r="CK43" s="47">
        <f t="shared" si="141"/>
        <v>49</v>
      </c>
      <c r="CL43" s="17">
        <f t="shared" si="142"/>
        <v>5.4982046678635548E-3</v>
      </c>
      <c r="CM43" s="61">
        <f t="shared" si="143"/>
        <v>515</v>
      </c>
      <c r="CN43" s="38">
        <f t="shared" si="144"/>
        <v>20</v>
      </c>
      <c r="CO43" s="17">
        <f t="shared" si="145"/>
        <v>3.8834951456310676E-2</v>
      </c>
      <c r="CP43" s="61">
        <f t="shared" si="47"/>
        <v>325</v>
      </c>
      <c r="CQ43" s="47">
        <f t="shared" si="48"/>
        <v>0</v>
      </c>
      <c r="CR43" s="17">
        <f t="shared" si="49"/>
        <v>0</v>
      </c>
      <c r="CS43" s="61">
        <f t="shared" si="146"/>
        <v>9752</v>
      </c>
      <c r="CT43" s="38">
        <f t="shared" si="147"/>
        <v>69</v>
      </c>
      <c r="CU43" s="17">
        <f t="shared" si="148"/>
        <v>7.0754716981132077E-3</v>
      </c>
      <c r="CW43" s="183" t="s">
        <v>53</v>
      </c>
      <c r="CX43" s="181">
        <f t="shared" si="82"/>
        <v>1.4682664982633407E-2</v>
      </c>
      <c r="CY43" s="178"/>
      <c r="CZ43" s="64" t="str">
        <f t="shared" si="51"/>
        <v>田尻町</v>
      </c>
      <c r="DA43" s="46">
        <f t="shared" si="83"/>
        <v>2.7958993476234857E-3</v>
      </c>
      <c r="DB43" s="46">
        <f t="shared" si="84"/>
        <v>3.0000000000000001E-3</v>
      </c>
      <c r="DC43" s="46">
        <f t="shared" si="52"/>
        <v>9.5419847328244271E-4</v>
      </c>
      <c r="DD43" s="46">
        <f t="shared" si="53"/>
        <v>1E-3</v>
      </c>
      <c r="DE43" s="245">
        <f t="shared" si="54"/>
        <v>0.2</v>
      </c>
      <c r="DF43" s="178"/>
      <c r="DG43" s="37" t="s">
        <v>53</v>
      </c>
      <c r="DH43" s="46">
        <f t="shared" si="55"/>
        <v>1.3473829676973571E-2</v>
      </c>
      <c r="DI43" s="46">
        <f t="shared" si="56"/>
        <v>1.2999999999999999E-2</v>
      </c>
      <c r="DJ43" s="46">
        <f t="shared" si="57"/>
        <v>1.4576210185351808E-2</v>
      </c>
      <c r="DK43" s="46">
        <f t="shared" si="58"/>
        <v>1.4999999999999999E-2</v>
      </c>
      <c r="DL43" s="245">
        <f t="shared" si="85"/>
        <v>-0.2</v>
      </c>
      <c r="DM43" s="46">
        <f t="shared" si="0"/>
        <v>3.9787798408488062E-2</v>
      </c>
      <c r="DN43" s="46">
        <f t="shared" si="59"/>
        <v>0.04</v>
      </c>
      <c r="DO43" s="46">
        <f t="shared" si="60"/>
        <v>3.6516853932584269E-2</v>
      </c>
      <c r="DP43" s="46">
        <f t="shared" si="61"/>
        <v>3.6999999999999998E-2</v>
      </c>
      <c r="DQ43" s="245">
        <f t="shared" si="62"/>
        <v>0.30000000000000027</v>
      </c>
      <c r="DS43" s="46">
        <f t="shared" si="149"/>
        <v>6.0169242942253792E-3</v>
      </c>
      <c r="DT43" s="46">
        <f t="shared" si="64"/>
        <v>6.0000000000000001E-3</v>
      </c>
      <c r="DU43" s="46">
        <f t="shared" si="65"/>
        <v>5.8148754639731279E-3</v>
      </c>
      <c r="DV43" s="46">
        <f t="shared" si="66"/>
        <v>6.0000000000000001E-3</v>
      </c>
      <c r="DW43" s="245">
        <f t="shared" si="67"/>
        <v>0</v>
      </c>
      <c r="DX43" s="46">
        <f t="shared" si="150"/>
        <v>4.9422971943662384E-3</v>
      </c>
      <c r="DY43" s="46">
        <f t="shared" si="69"/>
        <v>5.0000000000000001E-3</v>
      </c>
      <c r="DZ43" s="46">
        <f t="shared" si="70"/>
        <v>4.7230064481486537E-3</v>
      </c>
      <c r="EA43" s="46">
        <f t="shared" si="71"/>
        <v>5.0000000000000001E-3</v>
      </c>
      <c r="EB43" s="245">
        <f t="shared" si="72"/>
        <v>0</v>
      </c>
      <c r="EC43" s="46">
        <f t="shared" si="151"/>
        <v>2.2413610532632099E-2</v>
      </c>
      <c r="ED43" s="46">
        <f t="shared" si="74"/>
        <v>2.1999999999999999E-2</v>
      </c>
      <c r="EE43" s="46">
        <f t="shared" si="75"/>
        <v>2.1293460637722934E-2</v>
      </c>
      <c r="EF43" s="46">
        <f t="shared" si="76"/>
        <v>2.1000000000000001E-2</v>
      </c>
      <c r="EG43" s="245">
        <f t="shared" si="77"/>
        <v>9.9999999999999742E-2</v>
      </c>
      <c r="EH43" s="39">
        <v>0</v>
      </c>
    </row>
    <row r="44" spans="2:138" s="15" customFormat="1" ht="13.5" customHeight="1">
      <c r="B44" s="65">
        <v>39</v>
      </c>
      <c r="C44" s="37" t="s">
        <v>8</v>
      </c>
      <c r="D44" s="61">
        <v>31</v>
      </c>
      <c r="E44" s="47">
        <v>1</v>
      </c>
      <c r="F44" s="17">
        <f t="shared" si="119"/>
        <v>3.2258064516129031E-2</v>
      </c>
      <c r="G44" s="61">
        <v>1</v>
      </c>
      <c r="H44" s="47">
        <v>0</v>
      </c>
      <c r="I44" s="17">
        <f t="shared" si="120"/>
        <v>0</v>
      </c>
      <c r="J44" s="61">
        <v>1</v>
      </c>
      <c r="K44" s="47">
        <v>0</v>
      </c>
      <c r="L44" s="17">
        <f t="shared" si="3"/>
        <v>0</v>
      </c>
      <c r="M44" s="61">
        <f t="shared" si="4"/>
        <v>33</v>
      </c>
      <c r="N44" s="47">
        <f t="shared" si="5"/>
        <v>1</v>
      </c>
      <c r="O44" s="17">
        <f t="shared" si="121"/>
        <v>3.0303030303030304E-2</v>
      </c>
      <c r="P44" s="61">
        <v>140</v>
      </c>
      <c r="Q44" s="47">
        <v>0</v>
      </c>
      <c r="R44" s="17">
        <f t="shared" si="122"/>
        <v>0</v>
      </c>
      <c r="S44" s="61">
        <v>2</v>
      </c>
      <c r="T44" s="38">
        <v>0</v>
      </c>
      <c r="U44" s="17">
        <f t="shared" si="123"/>
        <v>0</v>
      </c>
      <c r="V44" s="61">
        <v>3</v>
      </c>
      <c r="W44" s="47">
        <v>0</v>
      </c>
      <c r="X44" s="17">
        <f t="shared" si="9"/>
        <v>0</v>
      </c>
      <c r="Y44" s="61">
        <f t="shared" si="10"/>
        <v>145</v>
      </c>
      <c r="Z44" s="38">
        <f t="shared" si="11"/>
        <v>0</v>
      </c>
      <c r="AA44" s="17">
        <f t="shared" si="124"/>
        <v>0</v>
      </c>
      <c r="AB44" s="61">
        <v>19144</v>
      </c>
      <c r="AC44" s="47">
        <v>199</v>
      </c>
      <c r="AD44" s="17">
        <f t="shared" si="125"/>
        <v>1.0394901796907647E-2</v>
      </c>
      <c r="AE44" s="61">
        <v>1842</v>
      </c>
      <c r="AF44" s="47">
        <v>59</v>
      </c>
      <c r="AG44" s="17">
        <f t="shared" si="126"/>
        <v>3.2030401737242128E-2</v>
      </c>
      <c r="AH44" s="61">
        <v>128</v>
      </c>
      <c r="AI44" s="47">
        <v>0</v>
      </c>
      <c r="AJ44" s="17">
        <f t="shared" si="15"/>
        <v>0</v>
      </c>
      <c r="AK44" s="61">
        <f t="shared" si="16"/>
        <v>21114</v>
      </c>
      <c r="AL44" s="38">
        <f t="shared" si="78"/>
        <v>258</v>
      </c>
      <c r="AM44" s="17">
        <f t="shared" si="127"/>
        <v>1.2219380505825519E-2</v>
      </c>
      <c r="AN44" s="61">
        <v>16256</v>
      </c>
      <c r="AO44" s="47">
        <v>99</v>
      </c>
      <c r="AP44" s="17">
        <f t="shared" si="128"/>
        <v>6.0900590551181098E-3</v>
      </c>
      <c r="AQ44" s="61">
        <v>1384</v>
      </c>
      <c r="AR44" s="38">
        <v>43</v>
      </c>
      <c r="AS44" s="17">
        <f t="shared" si="129"/>
        <v>3.1069364161849709E-2</v>
      </c>
      <c r="AT44" s="61">
        <v>235</v>
      </c>
      <c r="AU44" s="47">
        <v>0</v>
      </c>
      <c r="AV44" s="17">
        <f t="shared" si="20"/>
        <v>0</v>
      </c>
      <c r="AW44" s="61">
        <f t="shared" si="79"/>
        <v>17875</v>
      </c>
      <c r="AX44" s="38">
        <f t="shared" si="21"/>
        <v>142</v>
      </c>
      <c r="AY44" s="17">
        <f t="shared" si="130"/>
        <v>7.9440559440559447E-3</v>
      </c>
      <c r="AZ44" s="61">
        <v>9601</v>
      </c>
      <c r="BA44" s="47">
        <v>23</v>
      </c>
      <c r="BB44" s="17">
        <f t="shared" si="131"/>
        <v>2.395583793354859E-3</v>
      </c>
      <c r="BC44" s="61">
        <v>707</v>
      </c>
      <c r="BD44" s="38">
        <v>16</v>
      </c>
      <c r="BE44" s="17">
        <f t="shared" si="132"/>
        <v>2.2630834512022632E-2</v>
      </c>
      <c r="BF44" s="61">
        <v>284</v>
      </c>
      <c r="BG44" s="47">
        <v>0</v>
      </c>
      <c r="BH44" s="17">
        <f t="shared" si="25"/>
        <v>0</v>
      </c>
      <c r="BI44" s="61">
        <f t="shared" si="26"/>
        <v>10592</v>
      </c>
      <c r="BJ44" s="38">
        <f t="shared" si="27"/>
        <v>39</v>
      </c>
      <c r="BK44" s="17">
        <f t="shared" si="133"/>
        <v>3.6820241691842902E-3</v>
      </c>
      <c r="BL44" s="61">
        <v>4227</v>
      </c>
      <c r="BM44" s="47">
        <v>0</v>
      </c>
      <c r="BN44" s="17">
        <f t="shared" si="134"/>
        <v>0</v>
      </c>
      <c r="BO44" s="61">
        <v>270</v>
      </c>
      <c r="BP44" s="38">
        <v>1</v>
      </c>
      <c r="BQ44" s="17">
        <f t="shared" si="135"/>
        <v>3.7037037037037038E-3</v>
      </c>
      <c r="BR44" s="61">
        <v>249</v>
      </c>
      <c r="BS44" s="47">
        <v>0</v>
      </c>
      <c r="BT44" s="17">
        <f t="shared" si="31"/>
        <v>0</v>
      </c>
      <c r="BU44" s="61">
        <f t="shared" si="32"/>
        <v>4746</v>
      </c>
      <c r="BV44" s="38">
        <f t="shared" si="33"/>
        <v>1</v>
      </c>
      <c r="BW44" s="17">
        <f t="shared" si="136"/>
        <v>2.1070375052675939E-4</v>
      </c>
      <c r="BX44" s="61">
        <v>1235</v>
      </c>
      <c r="BY44" s="47">
        <v>0</v>
      </c>
      <c r="BZ44" s="17">
        <f t="shared" si="137"/>
        <v>0</v>
      </c>
      <c r="CA44" s="61">
        <v>66</v>
      </c>
      <c r="CB44" s="38">
        <v>0</v>
      </c>
      <c r="CC44" s="17">
        <f t="shared" si="138"/>
        <v>0</v>
      </c>
      <c r="CD44" s="61">
        <v>173</v>
      </c>
      <c r="CE44" s="47">
        <v>0</v>
      </c>
      <c r="CF44" s="17">
        <f t="shared" si="37"/>
        <v>0</v>
      </c>
      <c r="CG44" s="61">
        <f t="shared" si="38"/>
        <v>1474</v>
      </c>
      <c r="CH44" s="38">
        <f t="shared" si="39"/>
        <v>0</v>
      </c>
      <c r="CI44" s="17">
        <f t="shared" si="139"/>
        <v>0</v>
      </c>
      <c r="CJ44" s="61">
        <f t="shared" si="140"/>
        <v>50634</v>
      </c>
      <c r="CK44" s="47">
        <f t="shared" si="141"/>
        <v>322</v>
      </c>
      <c r="CL44" s="17">
        <f t="shared" si="142"/>
        <v>6.3593632736896159E-3</v>
      </c>
      <c r="CM44" s="61">
        <f t="shared" si="143"/>
        <v>4272</v>
      </c>
      <c r="CN44" s="38">
        <f t="shared" si="144"/>
        <v>119</v>
      </c>
      <c r="CO44" s="17">
        <f t="shared" si="145"/>
        <v>2.7855805243445692E-2</v>
      </c>
      <c r="CP44" s="61">
        <f t="shared" si="47"/>
        <v>1073</v>
      </c>
      <c r="CQ44" s="47">
        <f t="shared" si="48"/>
        <v>0</v>
      </c>
      <c r="CR44" s="17">
        <f t="shared" si="49"/>
        <v>0</v>
      </c>
      <c r="CS44" s="61">
        <f t="shared" si="146"/>
        <v>55979</v>
      </c>
      <c r="CT44" s="38">
        <f t="shared" si="147"/>
        <v>441</v>
      </c>
      <c r="CU44" s="17">
        <f t="shared" si="148"/>
        <v>7.8779542328373132E-3</v>
      </c>
      <c r="CW44" s="183" t="s">
        <v>54</v>
      </c>
      <c r="CX44" s="181">
        <f t="shared" si="82"/>
        <v>2.7958993476234857E-3</v>
      </c>
      <c r="CY44" s="178"/>
      <c r="CZ44" s="64" t="str">
        <f t="shared" si="51"/>
        <v>東大阪市</v>
      </c>
      <c r="DA44" s="46">
        <f t="shared" si="83"/>
        <v>2.6246719160104987E-3</v>
      </c>
      <c r="DB44" s="46">
        <f t="shared" si="84"/>
        <v>3.0000000000000001E-3</v>
      </c>
      <c r="DC44" s="46">
        <f t="shared" si="52"/>
        <v>2.6468179691155826E-3</v>
      </c>
      <c r="DD44" s="46">
        <f t="shared" si="53"/>
        <v>3.0000000000000001E-3</v>
      </c>
      <c r="DE44" s="245">
        <f t="shared" si="54"/>
        <v>0</v>
      </c>
      <c r="DF44" s="178"/>
      <c r="DG44" s="37" t="s">
        <v>54</v>
      </c>
      <c r="DH44" s="46">
        <f t="shared" si="55"/>
        <v>3.0456852791878172E-3</v>
      </c>
      <c r="DI44" s="46">
        <f t="shared" si="56"/>
        <v>3.0000000000000001E-3</v>
      </c>
      <c r="DJ44" s="46">
        <f t="shared" si="57"/>
        <v>1.017293997965412E-3</v>
      </c>
      <c r="DK44" s="46">
        <f t="shared" si="58"/>
        <v>1E-3</v>
      </c>
      <c r="DL44" s="245">
        <f t="shared" si="85"/>
        <v>0.2</v>
      </c>
      <c r="DM44" s="46">
        <f t="shared" si="0"/>
        <v>0</v>
      </c>
      <c r="DN44" s="46">
        <f t="shared" si="59"/>
        <v>0</v>
      </c>
      <c r="DO44" s="46">
        <f t="shared" si="60"/>
        <v>0</v>
      </c>
      <c r="DP44" s="46">
        <f t="shared" si="61"/>
        <v>0</v>
      </c>
      <c r="DQ44" s="245">
        <f t="shared" si="62"/>
        <v>0</v>
      </c>
      <c r="DS44" s="46">
        <f t="shared" si="149"/>
        <v>6.0169242942253792E-3</v>
      </c>
      <c r="DT44" s="46">
        <f t="shared" si="64"/>
        <v>6.0000000000000001E-3</v>
      </c>
      <c r="DU44" s="46">
        <f t="shared" si="65"/>
        <v>5.8148754639731279E-3</v>
      </c>
      <c r="DV44" s="46">
        <f t="shared" si="66"/>
        <v>6.0000000000000001E-3</v>
      </c>
      <c r="DW44" s="245">
        <f t="shared" si="67"/>
        <v>0</v>
      </c>
      <c r="DX44" s="46">
        <f t="shared" si="150"/>
        <v>4.9422971943662384E-3</v>
      </c>
      <c r="DY44" s="46">
        <f t="shared" si="69"/>
        <v>5.0000000000000001E-3</v>
      </c>
      <c r="DZ44" s="46">
        <f t="shared" si="70"/>
        <v>4.7230064481486537E-3</v>
      </c>
      <c r="EA44" s="46">
        <f t="shared" si="71"/>
        <v>5.0000000000000001E-3</v>
      </c>
      <c r="EB44" s="245">
        <f t="shared" si="72"/>
        <v>0</v>
      </c>
      <c r="EC44" s="46">
        <f t="shared" si="151"/>
        <v>2.2413610532632099E-2</v>
      </c>
      <c r="ED44" s="46">
        <f t="shared" si="74"/>
        <v>2.1999999999999999E-2</v>
      </c>
      <c r="EE44" s="46">
        <f t="shared" si="75"/>
        <v>2.1293460637722934E-2</v>
      </c>
      <c r="EF44" s="46">
        <f t="shared" si="76"/>
        <v>2.1000000000000001E-2</v>
      </c>
      <c r="EG44" s="245">
        <f t="shared" si="77"/>
        <v>9.9999999999999742E-2</v>
      </c>
      <c r="EH44" s="39">
        <v>0</v>
      </c>
    </row>
    <row r="45" spans="2:138" s="15" customFormat="1" ht="13.5" customHeight="1">
      <c r="B45" s="65">
        <v>40</v>
      </c>
      <c r="C45" s="37" t="s">
        <v>46</v>
      </c>
      <c r="D45" s="61">
        <v>47</v>
      </c>
      <c r="E45" s="47">
        <v>1</v>
      </c>
      <c r="F45" s="17">
        <f t="shared" ref="F45:F60" si="152">IFERROR(E45/D45,"-")</f>
        <v>2.1276595744680851E-2</v>
      </c>
      <c r="G45" s="61">
        <v>0</v>
      </c>
      <c r="H45" s="47">
        <v>0</v>
      </c>
      <c r="I45" s="17" t="str">
        <f t="shared" ref="I45:I60" si="153">IFERROR(H45/G45,"-")</f>
        <v>-</v>
      </c>
      <c r="J45" s="61">
        <v>2</v>
      </c>
      <c r="K45" s="47">
        <v>0</v>
      </c>
      <c r="L45" s="17">
        <f t="shared" si="3"/>
        <v>0</v>
      </c>
      <c r="M45" s="61">
        <f t="shared" si="4"/>
        <v>49</v>
      </c>
      <c r="N45" s="47">
        <f t="shared" si="5"/>
        <v>1</v>
      </c>
      <c r="O45" s="17">
        <f t="shared" ref="O45:O60" si="154">IFERROR(N45/M45,"-")</f>
        <v>2.0408163265306121E-2</v>
      </c>
      <c r="P45" s="61">
        <v>116</v>
      </c>
      <c r="Q45" s="47">
        <v>1</v>
      </c>
      <c r="R45" s="17">
        <f t="shared" ref="R45:R60" si="155">IFERROR(Q45/P45,"-")</f>
        <v>8.6206896551724137E-3</v>
      </c>
      <c r="S45" s="61">
        <v>1</v>
      </c>
      <c r="T45" s="38">
        <v>0</v>
      </c>
      <c r="U45" s="17">
        <f t="shared" ref="U45:U60" si="156">IFERROR(T45/S45,"-")</f>
        <v>0</v>
      </c>
      <c r="V45" s="61">
        <v>6</v>
      </c>
      <c r="W45" s="47">
        <v>0</v>
      </c>
      <c r="X45" s="17">
        <f t="shared" si="9"/>
        <v>0</v>
      </c>
      <c r="Y45" s="61">
        <f t="shared" si="10"/>
        <v>123</v>
      </c>
      <c r="Z45" s="38">
        <f t="shared" si="11"/>
        <v>1</v>
      </c>
      <c r="AA45" s="17">
        <f t="shared" ref="AA45:AA60" si="157">IFERROR(Z45/Y45,"-")</f>
        <v>8.130081300813009E-3</v>
      </c>
      <c r="AB45" s="61">
        <v>3987</v>
      </c>
      <c r="AC45" s="47">
        <v>29</v>
      </c>
      <c r="AD45" s="17">
        <f t="shared" ref="AD45:AD60" si="158">IFERROR(AC45/AB45,"-")</f>
        <v>7.2736393278154E-3</v>
      </c>
      <c r="AE45" s="61">
        <v>294</v>
      </c>
      <c r="AF45" s="47">
        <v>7</v>
      </c>
      <c r="AG45" s="17">
        <f t="shared" ref="AG45:AG60" si="159">IFERROR(AF45/AE45,"-")</f>
        <v>2.3809523809523808E-2</v>
      </c>
      <c r="AH45" s="61">
        <v>39</v>
      </c>
      <c r="AI45" s="47">
        <v>0</v>
      </c>
      <c r="AJ45" s="17">
        <f t="shared" si="15"/>
        <v>0</v>
      </c>
      <c r="AK45" s="61">
        <f t="shared" si="16"/>
        <v>4320</v>
      </c>
      <c r="AL45" s="38">
        <f t="shared" si="78"/>
        <v>36</v>
      </c>
      <c r="AM45" s="17">
        <f t="shared" ref="AM45:AM60" si="160">IFERROR(AL45/AK45,"-")</f>
        <v>8.3333333333333332E-3</v>
      </c>
      <c r="AN45" s="61">
        <v>3446</v>
      </c>
      <c r="AO45" s="47">
        <v>11</v>
      </c>
      <c r="AP45" s="17">
        <f t="shared" ref="AP45:AP60" si="161">IFERROR(AO45/AN45,"-")</f>
        <v>3.192106790481718E-3</v>
      </c>
      <c r="AQ45" s="61">
        <v>152</v>
      </c>
      <c r="AR45" s="38">
        <v>4</v>
      </c>
      <c r="AS45" s="17">
        <f t="shared" ref="AS45:AS60" si="162">IFERROR(AR45/AQ45,"-")</f>
        <v>2.6315789473684209E-2</v>
      </c>
      <c r="AT45" s="61">
        <v>72</v>
      </c>
      <c r="AU45" s="47">
        <v>0</v>
      </c>
      <c r="AV45" s="17">
        <f t="shared" si="20"/>
        <v>0</v>
      </c>
      <c r="AW45" s="61">
        <f t="shared" si="79"/>
        <v>3670</v>
      </c>
      <c r="AX45" s="38">
        <f t="shared" si="21"/>
        <v>15</v>
      </c>
      <c r="AY45" s="17">
        <f t="shared" ref="AY45:AY60" si="163">IFERROR(AX45/AW45,"-")</f>
        <v>4.0871934604904629E-3</v>
      </c>
      <c r="AZ45" s="61">
        <v>2194</v>
      </c>
      <c r="BA45" s="47">
        <v>5</v>
      </c>
      <c r="BB45" s="17">
        <f t="shared" ref="BB45:BB60" si="164">IFERROR(BA45/AZ45,"-")</f>
        <v>2.2789425706472195E-3</v>
      </c>
      <c r="BC45" s="61">
        <v>77</v>
      </c>
      <c r="BD45" s="38">
        <v>1</v>
      </c>
      <c r="BE45" s="17">
        <f t="shared" ref="BE45:BE60" si="165">IFERROR(BD45/BC45,"-")</f>
        <v>1.2987012987012988E-2</v>
      </c>
      <c r="BF45" s="61">
        <v>83</v>
      </c>
      <c r="BG45" s="47">
        <v>0</v>
      </c>
      <c r="BH45" s="17">
        <f t="shared" si="25"/>
        <v>0</v>
      </c>
      <c r="BI45" s="61">
        <f t="shared" si="26"/>
        <v>2354</v>
      </c>
      <c r="BJ45" s="38">
        <f t="shared" si="27"/>
        <v>6</v>
      </c>
      <c r="BK45" s="17">
        <f t="shared" ref="BK45:BK60" si="166">IFERROR(BJ45/BI45,"-")</f>
        <v>2.5488530161427358E-3</v>
      </c>
      <c r="BL45" s="61">
        <v>947</v>
      </c>
      <c r="BM45" s="47">
        <v>0</v>
      </c>
      <c r="BN45" s="17">
        <f t="shared" ref="BN45:BN60" si="167">IFERROR(BM45/BL45,"-")</f>
        <v>0</v>
      </c>
      <c r="BO45" s="61">
        <v>22</v>
      </c>
      <c r="BP45" s="38">
        <v>0</v>
      </c>
      <c r="BQ45" s="17">
        <f t="shared" ref="BQ45:BQ60" si="168">IFERROR(BP45/BO45,"-")</f>
        <v>0</v>
      </c>
      <c r="BR45" s="61">
        <v>46</v>
      </c>
      <c r="BS45" s="47">
        <v>0</v>
      </c>
      <c r="BT45" s="17">
        <f t="shared" si="31"/>
        <v>0</v>
      </c>
      <c r="BU45" s="61">
        <f t="shared" si="32"/>
        <v>1015</v>
      </c>
      <c r="BV45" s="38">
        <f t="shared" si="33"/>
        <v>0</v>
      </c>
      <c r="BW45" s="17">
        <f t="shared" ref="BW45:BW60" si="169">IFERROR(BV45/BU45,"-")</f>
        <v>0</v>
      </c>
      <c r="BX45" s="61">
        <v>252</v>
      </c>
      <c r="BY45" s="47">
        <v>0</v>
      </c>
      <c r="BZ45" s="17">
        <f t="shared" ref="BZ45:BZ60" si="170">IFERROR(BY45/BX45,"-")</f>
        <v>0</v>
      </c>
      <c r="CA45" s="61">
        <v>5</v>
      </c>
      <c r="CB45" s="38">
        <v>0</v>
      </c>
      <c r="CC45" s="17">
        <f t="shared" ref="CC45:CC60" si="171">IFERROR(CB45/CA45,"-")</f>
        <v>0</v>
      </c>
      <c r="CD45" s="61">
        <v>42</v>
      </c>
      <c r="CE45" s="47">
        <v>0</v>
      </c>
      <c r="CF45" s="17">
        <f t="shared" si="37"/>
        <v>0</v>
      </c>
      <c r="CG45" s="61">
        <f t="shared" si="38"/>
        <v>299</v>
      </c>
      <c r="CH45" s="38">
        <f t="shared" si="39"/>
        <v>0</v>
      </c>
      <c r="CI45" s="17">
        <f t="shared" ref="CI45:CI60" si="172">IFERROR(CH45/CG45,"-")</f>
        <v>0</v>
      </c>
      <c r="CJ45" s="61">
        <f t="shared" ref="CJ45:CJ60" si="173">SUM(D45,P45,AB45,AN45,AZ45,BL45,BX45)</f>
        <v>10989</v>
      </c>
      <c r="CK45" s="47">
        <f t="shared" ref="CK45:CK60" si="174">SUM(E45,Q45,AC45,AO45,BA45,BM45,BY45)</f>
        <v>47</v>
      </c>
      <c r="CL45" s="17">
        <f t="shared" ref="CL45:CL60" si="175">IFERROR(CK45/CJ45,"-")</f>
        <v>4.2770042770042772E-3</v>
      </c>
      <c r="CM45" s="61">
        <f t="shared" ref="CM45:CM60" si="176">SUM(G45,S45,AE45,AQ45,BC45,BO45,CA45)</f>
        <v>551</v>
      </c>
      <c r="CN45" s="38">
        <f t="shared" ref="CN45:CN60" si="177">SUM(H45,T45,AF45,AR45,BD45,BP45,CB45)</f>
        <v>12</v>
      </c>
      <c r="CO45" s="17">
        <f t="shared" ref="CO45:CO60" si="178">IFERROR(CN45/CM45,"-")</f>
        <v>2.1778584392014518E-2</v>
      </c>
      <c r="CP45" s="61">
        <f t="shared" si="47"/>
        <v>290</v>
      </c>
      <c r="CQ45" s="47">
        <f t="shared" si="48"/>
        <v>0</v>
      </c>
      <c r="CR45" s="17">
        <f t="shared" si="49"/>
        <v>0</v>
      </c>
      <c r="CS45" s="61">
        <f t="shared" ref="CS45:CS60" si="179">SUM(M45,Y45,AK45,AW45,BI45,BU45,CG45)</f>
        <v>11830</v>
      </c>
      <c r="CT45" s="38">
        <f t="shared" ref="CT45:CT60" si="180">SUM(N45,Z45,AL45,AX45,BJ45,BV45,CH45)</f>
        <v>59</v>
      </c>
      <c r="CU45" s="17">
        <f t="shared" ref="CU45:CU60" si="181">IFERROR(CT45/CS45,"-")</f>
        <v>4.9873203719357564E-3</v>
      </c>
      <c r="CW45" s="183" t="s">
        <v>55</v>
      </c>
      <c r="CX45" s="181">
        <f t="shared" si="82"/>
        <v>1.2580546179809757E-2</v>
      </c>
      <c r="CY45" s="178"/>
      <c r="CZ45" s="64" t="str">
        <f t="shared" si="51"/>
        <v>守口市</v>
      </c>
      <c r="DA45" s="46">
        <f t="shared" si="83"/>
        <v>2.5520667183156361E-3</v>
      </c>
      <c r="DB45" s="46">
        <f t="shared" si="84"/>
        <v>3.0000000000000001E-3</v>
      </c>
      <c r="DC45" s="46">
        <f t="shared" si="52"/>
        <v>2.4825518759660874E-3</v>
      </c>
      <c r="DD45" s="46">
        <f t="shared" si="53"/>
        <v>2E-3</v>
      </c>
      <c r="DE45" s="245">
        <f t="shared" si="54"/>
        <v>0.1</v>
      </c>
      <c r="DF45" s="178"/>
      <c r="DG45" s="37" t="s">
        <v>55</v>
      </c>
      <c r="DH45" s="46">
        <f t="shared" si="55"/>
        <v>1.1857707509881422E-2</v>
      </c>
      <c r="DI45" s="46">
        <f t="shared" si="56"/>
        <v>1.2E-2</v>
      </c>
      <c r="DJ45" s="46">
        <f t="shared" si="57"/>
        <v>3.6327608982826948E-3</v>
      </c>
      <c r="DK45" s="46">
        <f t="shared" si="58"/>
        <v>4.0000000000000001E-3</v>
      </c>
      <c r="DL45" s="245">
        <f t="shared" si="85"/>
        <v>0.8</v>
      </c>
      <c r="DM45" s="46">
        <f t="shared" si="0"/>
        <v>3.4482758620689655E-2</v>
      </c>
      <c r="DN45" s="46">
        <f t="shared" si="59"/>
        <v>3.4000000000000002E-2</v>
      </c>
      <c r="DO45" s="46">
        <f t="shared" si="60"/>
        <v>0</v>
      </c>
      <c r="DP45" s="46">
        <f t="shared" si="61"/>
        <v>0</v>
      </c>
      <c r="DQ45" s="245">
        <f t="shared" si="62"/>
        <v>3.4000000000000004</v>
      </c>
      <c r="DS45" s="46">
        <f>$CU$80</f>
        <v>6.0169242942253792E-3</v>
      </c>
      <c r="DT45" s="46">
        <f t="shared" si="64"/>
        <v>6.0000000000000001E-3</v>
      </c>
      <c r="DU45" s="46">
        <f t="shared" si="65"/>
        <v>5.8148754639731279E-3</v>
      </c>
      <c r="DV45" s="46">
        <f t="shared" si="66"/>
        <v>6.0000000000000001E-3</v>
      </c>
      <c r="DW45" s="245">
        <f t="shared" si="67"/>
        <v>0</v>
      </c>
      <c r="DX45" s="46">
        <f>$CL$80</f>
        <v>4.9422971943662384E-3</v>
      </c>
      <c r="DY45" s="46">
        <f t="shared" si="69"/>
        <v>5.0000000000000001E-3</v>
      </c>
      <c r="DZ45" s="46">
        <f t="shared" si="70"/>
        <v>4.7230064481486537E-3</v>
      </c>
      <c r="EA45" s="46">
        <f t="shared" si="71"/>
        <v>5.0000000000000001E-3</v>
      </c>
      <c r="EB45" s="245">
        <f t="shared" si="72"/>
        <v>0</v>
      </c>
      <c r="EC45" s="46">
        <f>$CO$80</f>
        <v>2.2413610532632099E-2</v>
      </c>
      <c r="ED45" s="46">
        <f t="shared" si="74"/>
        <v>2.1999999999999999E-2</v>
      </c>
      <c r="EE45" s="46">
        <f t="shared" si="75"/>
        <v>2.1293460637722934E-2</v>
      </c>
      <c r="EF45" s="46">
        <f t="shared" si="76"/>
        <v>2.1000000000000001E-2</v>
      </c>
      <c r="EG45" s="245">
        <f t="shared" si="77"/>
        <v>9.9999999999999742E-2</v>
      </c>
      <c r="EH45" s="39">
        <v>0</v>
      </c>
    </row>
    <row r="46" spans="2:138" s="15" customFormat="1" ht="13.5" customHeight="1">
      <c r="B46" s="65">
        <v>41</v>
      </c>
      <c r="C46" s="37" t="s">
        <v>13</v>
      </c>
      <c r="D46" s="61">
        <v>17</v>
      </c>
      <c r="E46" s="47">
        <v>0</v>
      </c>
      <c r="F46" s="17">
        <f t="shared" si="152"/>
        <v>0</v>
      </c>
      <c r="G46" s="61">
        <v>3</v>
      </c>
      <c r="H46" s="47">
        <v>0</v>
      </c>
      <c r="I46" s="17">
        <f t="shared" si="153"/>
        <v>0</v>
      </c>
      <c r="J46" s="61">
        <v>0</v>
      </c>
      <c r="K46" s="47">
        <v>0</v>
      </c>
      <c r="L46" s="17" t="str">
        <f t="shared" si="3"/>
        <v>-</v>
      </c>
      <c r="M46" s="61">
        <f t="shared" si="4"/>
        <v>20</v>
      </c>
      <c r="N46" s="47">
        <f t="shared" si="5"/>
        <v>0</v>
      </c>
      <c r="O46" s="17">
        <f t="shared" si="154"/>
        <v>0</v>
      </c>
      <c r="P46" s="61">
        <v>86</v>
      </c>
      <c r="Q46" s="47">
        <v>0</v>
      </c>
      <c r="R46" s="17">
        <f t="shared" si="155"/>
        <v>0</v>
      </c>
      <c r="S46" s="61">
        <v>1</v>
      </c>
      <c r="T46" s="38">
        <v>0</v>
      </c>
      <c r="U46" s="17">
        <f t="shared" si="156"/>
        <v>0</v>
      </c>
      <c r="V46" s="61">
        <v>3</v>
      </c>
      <c r="W46" s="47">
        <v>0</v>
      </c>
      <c r="X46" s="17">
        <f t="shared" si="9"/>
        <v>0</v>
      </c>
      <c r="Y46" s="61">
        <f t="shared" si="10"/>
        <v>90</v>
      </c>
      <c r="Z46" s="38">
        <f t="shared" si="11"/>
        <v>0</v>
      </c>
      <c r="AA46" s="17">
        <f t="shared" si="157"/>
        <v>0</v>
      </c>
      <c r="AB46" s="61">
        <v>7276</v>
      </c>
      <c r="AC46" s="47">
        <v>24</v>
      </c>
      <c r="AD46" s="17">
        <f t="shared" si="158"/>
        <v>3.2985156679494229E-3</v>
      </c>
      <c r="AE46" s="61">
        <v>509</v>
      </c>
      <c r="AF46" s="47">
        <v>10</v>
      </c>
      <c r="AG46" s="17">
        <f t="shared" si="159"/>
        <v>1.9646365422396856E-2</v>
      </c>
      <c r="AH46" s="61">
        <v>110</v>
      </c>
      <c r="AI46" s="47">
        <v>0</v>
      </c>
      <c r="AJ46" s="17">
        <f t="shared" si="15"/>
        <v>0</v>
      </c>
      <c r="AK46" s="61">
        <f t="shared" si="16"/>
        <v>7895</v>
      </c>
      <c r="AL46" s="38">
        <f t="shared" si="78"/>
        <v>34</v>
      </c>
      <c r="AM46" s="17">
        <f t="shared" si="160"/>
        <v>4.3065231158961369E-3</v>
      </c>
      <c r="AN46" s="61">
        <v>6794</v>
      </c>
      <c r="AO46" s="47">
        <v>11</v>
      </c>
      <c r="AP46" s="17">
        <f t="shared" si="161"/>
        <v>1.6190756549896968E-3</v>
      </c>
      <c r="AQ46" s="61">
        <v>374</v>
      </c>
      <c r="AR46" s="38">
        <v>7</v>
      </c>
      <c r="AS46" s="17">
        <f t="shared" si="162"/>
        <v>1.871657754010695E-2</v>
      </c>
      <c r="AT46" s="61">
        <v>198</v>
      </c>
      <c r="AU46" s="47">
        <v>0</v>
      </c>
      <c r="AV46" s="17">
        <f t="shared" si="20"/>
        <v>0</v>
      </c>
      <c r="AW46" s="61">
        <f t="shared" si="79"/>
        <v>7366</v>
      </c>
      <c r="AX46" s="38">
        <f t="shared" si="21"/>
        <v>18</v>
      </c>
      <c r="AY46" s="17">
        <f t="shared" si="163"/>
        <v>2.4436600597339125E-3</v>
      </c>
      <c r="AZ46" s="61">
        <v>3928</v>
      </c>
      <c r="BA46" s="47">
        <v>0</v>
      </c>
      <c r="BB46" s="17">
        <f t="shared" si="164"/>
        <v>0</v>
      </c>
      <c r="BC46" s="61">
        <v>178</v>
      </c>
      <c r="BD46" s="38">
        <v>4</v>
      </c>
      <c r="BE46" s="17">
        <f t="shared" si="165"/>
        <v>2.247191011235955E-2</v>
      </c>
      <c r="BF46" s="61">
        <v>202</v>
      </c>
      <c r="BG46" s="47">
        <v>0</v>
      </c>
      <c r="BH46" s="17">
        <f t="shared" si="25"/>
        <v>0</v>
      </c>
      <c r="BI46" s="61">
        <f t="shared" si="26"/>
        <v>4308</v>
      </c>
      <c r="BJ46" s="38">
        <f t="shared" si="27"/>
        <v>4</v>
      </c>
      <c r="BK46" s="17">
        <f t="shared" si="166"/>
        <v>9.2850510677808728E-4</v>
      </c>
      <c r="BL46" s="61">
        <v>1462</v>
      </c>
      <c r="BM46" s="47">
        <v>0</v>
      </c>
      <c r="BN46" s="17">
        <f t="shared" si="167"/>
        <v>0</v>
      </c>
      <c r="BO46" s="61">
        <v>63</v>
      </c>
      <c r="BP46" s="38">
        <v>0</v>
      </c>
      <c r="BQ46" s="17">
        <f t="shared" si="168"/>
        <v>0</v>
      </c>
      <c r="BR46" s="61">
        <v>153</v>
      </c>
      <c r="BS46" s="47">
        <v>0</v>
      </c>
      <c r="BT46" s="17">
        <f t="shared" si="31"/>
        <v>0</v>
      </c>
      <c r="BU46" s="61">
        <f t="shared" si="32"/>
        <v>1678</v>
      </c>
      <c r="BV46" s="38">
        <f t="shared" si="33"/>
        <v>0</v>
      </c>
      <c r="BW46" s="17">
        <f t="shared" si="169"/>
        <v>0</v>
      </c>
      <c r="BX46" s="61">
        <v>454</v>
      </c>
      <c r="BY46" s="47">
        <v>0</v>
      </c>
      <c r="BZ46" s="17">
        <f t="shared" si="170"/>
        <v>0</v>
      </c>
      <c r="CA46" s="61">
        <v>25</v>
      </c>
      <c r="CB46" s="38">
        <v>0</v>
      </c>
      <c r="CC46" s="17">
        <f t="shared" si="171"/>
        <v>0</v>
      </c>
      <c r="CD46" s="61">
        <v>107</v>
      </c>
      <c r="CE46" s="47">
        <v>0</v>
      </c>
      <c r="CF46" s="17">
        <f t="shared" si="37"/>
        <v>0</v>
      </c>
      <c r="CG46" s="61">
        <f t="shared" si="38"/>
        <v>586</v>
      </c>
      <c r="CH46" s="38">
        <f t="shared" si="39"/>
        <v>0</v>
      </c>
      <c r="CI46" s="17">
        <f t="shared" si="172"/>
        <v>0</v>
      </c>
      <c r="CJ46" s="61">
        <f t="shared" si="173"/>
        <v>20017</v>
      </c>
      <c r="CK46" s="47">
        <f t="shared" si="174"/>
        <v>35</v>
      </c>
      <c r="CL46" s="17">
        <f t="shared" si="175"/>
        <v>1.7485137633011939E-3</v>
      </c>
      <c r="CM46" s="61">
        <f t="shared" si="176"/>
        <v>1153</v>
      </c>
      <c r="CN46" s="38">
        <f t="shared" si="177"/>
        <v>21</v>
      </c>
      <c r="CO46" s="17">
        <f t="shared" si="178"/>
        <v>1.8213356461405029E-2</v>
      </c>
      <c r="CP46" s="61">
        <f t="shared" si="47"/>
        <v>773</v>
      </c>
      <c r="CQ46" s="47">
        <f t="shared" si="48"/>
        <v>0</v>
      </c>
      <c r="CR46" s="17">
        <f t="shared" si="49"/>
        <v>0</v>
      </c>
      <c r="CS46" s="61">
        <f t="shared" si="179"/>
        <v>21943</v>
      </c>
      <c r="CT46" s="38">
        <f t="shared" si="180"/>
        <v>56</v>
      </c>
      <c r="CU46" s="17">
        <f t="shared" si="181"/>
        <v>2.5520667183156361E-3</v>
      </c>
      <c r="CW46" s="183" t="s">
        <v>31</v>
      </c>
      <c r="CX46" s="181">
        <f t="shared" si="82"/>
        <v>1.4727540500736377E-2</v>
      </c>
      <c r="CY46" s="178"/>
      <c r="CZ46" s="64" t="str">
        <f t="shared" si="51"/>
        <v>門真市</v>
      </c>
      <c r="DA46" s="46">
        <f t="shared" si="83"/>
        <v>2.0883710705649591E-3</v>
      </c>
      <c r="DB46" s="46">
        <f t="shared" si="84"/>
        <v>2E-3</v>
      </c>
      <c r="DC46" s="46">
        <f t="shared" si="52"/>
        <v>1.929187471629596E-3</v>
      </c>
      <c r="DD46" s="46">
        <f t="shared" si="53"/>
        <v>2E-3</v>
      </c>
      <c r="DE46" s="245">
        <f t="shared" si="54"/>
        <v>0</v>
      </c>
      <c r="DF46" s="178"/>
      <c r="DG46" s="37" t="s">
        <v>31</v>
      </c>
      <c r="DH46" s="46">
        <f t="shared" si="55"/>
        <v>1.3594344752582926E-2</v>
      </c>
      <c r="DI46" s="46">
        <f t="shared" si="56"/>
        <v>1.4E-2</v>
      </c>
      <c r="DJ46" s="46">
        <f t="shared" si="57"/>
        <v>1.2215435868961688E-2</v>
      </c>
      <c r="DK46" s="46">
        <f t="shared" si="58"/>
        <v>1.2E-2</v>
      </c>
      <c r="DL46" s="245">
        <f t="shared" si="85"/>
        <v>0.2</v>
      </c>
      <c r="DM46" s="46">
        <f t="shared" si="0"/>
        <v>3.6496350364963501E-2</v>
      </c>
      <c r="DN46" s="46">
        <f t="shared" si="59"/>
        <v>3.5999999999999997E-2</v>
      </c>
      <c r="DO46" s="46">
        <f t="shared" si="60"/>
        <v>4.3478260869565216E-2</v>
      </c>
      <c r="DP46" s="46">
        <f t="shared" si="61"/>
        <v>4.2999999999999997E-2</v>
      </c>
      <c r="DQ46" s="245">
        <f t="shared" si="62"/>
        <v>-0.7</v>
      </c>
      <c r="DS46" s="46">
        <f>$CU$80</f>
        <v>6.0169242942253792E-3</v>
      </c>
      <c r="DT46" s="46">
        <f t="shared" si="64"/>
        <v>6.0000000000000001E-3</v>
      </c>
      <c r="DU46" s="46">
        <f t="shared" si="65"/>
        <v>5.8148754639731279E-3</v>
      </c>
      <c r="DV46" s="46">
        <f t="shared" si="66"/>
        <v>6.0000000000000001E-3</v>
      </c>
      <c r="DW46" s="245">
        <f t="shared" si="67"/>
        <v>0</v>
      </c>
      <c r="DX46" s="46">
        <f>$CL$80</f>
        <v>4.9422971943662384E-3</v>
      </c>
      <c r="DY46" s="46">
        <f t="shared" si="69"/>
        <v>5.0000000000000001E-3</v>
      </c>
      <c r="DZ46" s="46">
        <f t="shared" si="70"/>
        <v>4.7230064481486537E-3</v>
      </c>
      <c r="EA46" s="46">
        <f t="shared" si="71"/>
        <v>5.0000000000000001E-3</v>
      </c>
      <c r="EB46" s="245">
        <f t="shared" si="72"/>
        <v>0</v>
      </c>
      <c r="EC46" s="46">
        <f>$CO$80</f>
        <v>2.2413610532632099E-2</v>
      </c>
      <c r="ED46" s="46">
        <f t="shared" si="74"/>
        <v>2.1999999999999999E-2</v>
      </c>
      <c r="EE46" s="46">
        <f t="shared" si="75"/>
        <v>2.1293460637722934E-2</v>
      </c>
      <c r="EF46" s="46">
        <f t="shared" si="76"/>
        <v>2.1000000000000001E-2</v>
      </c>
      <c r="EG46" s="245">
        <f t="shared" si="77"/>
        <v>9.9999999999999742E-2</v>
      </c>
      <c r="EH46" s="39">
        <v>0</v>
      </c>
    </row>
    <row r="47" spans="2:138" s="15" customFormat="1" ht="13.5" customHeight="1">
      <c r="B47" s="65">
        <v>42</v>
      </c>
      <c r="C47" s="37" t="s">
        <v>14</v>
      </c>
      <c r="D47" s="61">
        <v>83</v>
      </c>
      <c r="E47" s="47">
        <v>1</v>
      </c>
      <c r="F47" s="17">
        <f t="shared" si="152"/>
        <v>1.2048192771084338E-2</v>
      </c>
      <c r="G47" s="61">
        <v>4</v>
      </c>
      <c r="H47" s="47">
        <v>0</v>
      </c>
      <c r="I47" s="17">
        <f t="shared" si="153"/>
        <v>0</v>
      </c>
      <c r="J47" s="61">
        <v>1</v>
      </c>
      <c r="K47" s="47">
        <v>0</v>
      </c>
      <c r="L47" s="17">
        <f t="shared" si="3"/>
        <v>0</v>
      </c>
      <c r="M47" s="61">
        <f t="shared" si="4"/>
        <v>88</v>
      </c>
      <c r="N47" s="47">
        <f t="shared" si="5"/>
        <v>1</v>
      </c>
      <c r="O47" s="17">
        <f t="shared" si="154"/>
        <v>1.1363636363636364E-2</v>
      </c>
      <c r="P47" s="61">
        <v>335</v>
      </c>
      <c r="Q47" s="47">
        <v>1</v>
      </c>
      <c r="R47" s="17">
        <f t="shared" si="155"/>
        <v>2.9850746268656717E-3</v>
      </c>
      <c r="S47" s="61">
        <v>5</v>
      </c>
      <c r="T47" s="38">
        <v>1</v>
      </c>
      <c r="U47" s="17">
        <f t="shared" si="156"/>
        <v>0.2</v>
      </c>
      <c r="V47" s="61">
        <v>9</v>
      </c>
      <c r="W47" s="47">
        <v>0</v>
      </c>
      <c r="X47" s="17">
        <f t="shared" si="9"/>
        <v>0</v>
      </c>
      <c r="Y47" s="61">
        <f t="shared" si="10"/>
        <v>349</v>
      </c>
      <c r="Z47" s="38">
        <f t="shared" si="11"/>
        <v>2</v>
      </c>
      <c r="AA47" s="17">
        <f t="shared" si="157"/>
        <v>5.7306590257879654E-3</v>
      </c>
      <c r="AB47" s="61">
        <v>20822</v>
      </c>
      <c r="AC47" s="47">
        <v>198</v>
      </c>
      <c r="AD47" s="17">
        <f t="shared" si="158"/>
        <v>9.509172990106618E-3</v>
      </c>
      <c r="AE47" s="61">
        <v>2119</v>
      </c>
      <c r="AF47" s="47">
        <v>68</v>
      </c>
      <c r="AG47" s="17">
        <f t="shared" si="159"/>
        <v>3.2090608777725342E-2</v>
      </c>
      <c r="AH47" s="61">
        <v>196</v>
      </c>
      <c r="AI47" s="47">
        <v>0</v>
      </c>
      <c r="AJ47" s="17">
        <f t="shared" si="15"/>
        <v>0</v>
      </c>
      <c r="AK47" s="61">
        <f t="shared" si="16"/>
        <v>23137</v>
      </c>
      <c r="AL47" s="38">
        <f t="shared" si="78"/>
        <v>266</v>
      </c>
      <c r="AM47" s="17">
        <f t="shared" si="160"/>
        <v>1.1496736828456585E-2</v>
      </c>
      <c r="AN47" s="61">
        <v>16638</v>
      </c>
      <c r="AO47" s="47">
        <v>80</v>
      </c>
      <c r="AP47" s="17">
        <f t="shared" si="161"/>
        <v>4.8082702247866328E-3</v>
      </c>
      <c r="AQ47" s="61">
        <v>1490</v>
      </c>
      <c r="AR47" s="38">
        <v>68</v>
      </c>
      <c r="AS47" s="17">
        <f t="shared" si="162"/>
        <v>4.5637583892617448E-2</v>
      </c>
      <c r="AT47" s="61">
        <v>268</v>
      </c>
      <c r="AU47" s="47">
        <v>0</v>
      </c>
      <c r="AV47" s="17">
        <f t="shared" si="20"/>
        <v>0</v>
      </c>
      <c r="AW47" s="61">
        <f t="shared" si="79"/>
        <v>18396</v>
      </c>
      <c r="AX47" s="38">
        <f t="shared" si="21"/>
        <v>148</v>
      </c>
      <c r="AY47" s="17">
        <f t="shared" si="163"/>
        <v>8.0452272233094146E-3</v>
      </c>
      <c r="AZ47" s="61">
        <v>9420</v>
      </c>
      <c r="BA47" s="47">
        <v>19</v>
      </c>
      <c r="BB47" s="17">
        <f t="shared" si="164"/>
        <v>2.0169851380042463E-3</v>
      </c>
      <c r="BC47" s="61">
        <v>783</v>
      </c>
      <c r="BD47" s="38">
        <v>15</v>
      </c>
      <c r="BE47" s="17">
        <f t="shared" si="165"/>
        <v>1.9157088122605363E-2</v>
      </c>
      <c r="BF47" s="61">
        <v>302</v>
      </c>
      <c r="BG47" s="47">
        <v>0</v>
      </c>
      <c r="BH47" s="17">
        <f t="shared" si="25"/>
        <v>0</v>
      </c>
      <c r="BI47" s="61">
        <f t="shared" si="26"/>
        <v>10505</v>
      </c>
      <c r="BJ47" s="38">
        <f t="shared" si="27"/>
        <v>34</v>
      </c>
      <c r="BK47" s="17">
        <f t="shared" si="166"/>
        <v>3.2365540218943362E-3</v>
      </c>
      <c r="BL47" s="61">
        <v>4019</v>
      </c>
      <c r="BM47" s="47">
        <v>3</v>
      </c>
      <c r="BN47" s="17">
        <f t="shared" si="167"/>
        <v>7.4645434187608855E-4</v>
      </c>
      <c r="BO47" s="61">
        <v>304</v>
      </c>
      <c r="BP47" s="38">
        <v>1</v>
      </c>
      <c r="BQ47" s="17">
        <f t="shared" si="168"/>
        <v>3.2894736842105261E-3</v>
      </c>
      <c r="BR47" s="61">
        <v>257</v>
      </c>
      <c r="BS47" s="47">
        <v>0</v>
      </c>
      <c r="BT47" s="17">
        <f t="shared" si="31"/>
        <v>0</v>
      </c>
      <c r="BU47" s="61">
        <f t="shared" si="32"/>
        <v>4580</v>
      </c>
      <c r="BV47" s="38">
        <f t="shared" si="33"/>
        <v>4</v>
      </c>
      <c r="BW47" s="17">
        <f t="shared" si="169"/>
        <v>8.7336244541484718E-4</v>
      </c>
      <c r="BX47" s="61">
        <v>1282</v>
      </c>
      <c r="BY47" s="47">
        <v>0</v>
      </c>
      <c r="BZ47" s="17">
        <f t="shared" si="170"/>
        <v>0</v>
      </c>
      <c r="CA47" s="61">
        <v>76</v>
      </c>
      <c r="CB47" s="38">
        <v>0</v>
      </c>
      <c r="CC47" s="17">
        <f t="shared" si="171"/>
        <v>0</v>
      </c>
      <c r="CD47" s="61">
        <v>186</v>
      </c>
      <c r="CE47" s="47">
        <v>0</v>
      </c>
      <c r="CF47" s="17">
        <f t="shared" si="37"/>
        <v>0</v>
      </c>
      <c r="CG47" s="61">
        <f t="shared" si="38"/>
        <v>1544</v>
      </c>
      <c r="CH47" s="38">
        <f t="shared" si="39"/>
        <v>0</v>
      </c>
      <c r="CI47" s="17">
        <f t="shared" si="172"/>
        <v>0</v>
      </c>
      <c r="CJ47" s="61">
        <f t="shared" si="173"/>
        <v>52599</v>
      </c>
      <c r="CK47" s="47">
        <f t="shared" si="174"/>
        <v>302</v>
      </c>
      <c r="CL47" s="17">
        <f t="shared" si="175"/>
        <v>5.7415540219395806E-3</v>
      </c>
      <c r="CM47" s="61">
        <f t="shared" si="176"/>
        <v>4781</v>
      </c>
      <c r="CN47" s="38">
        <f t="shared" si="177"/>
        <v>153</v>
      </c>
      <c r="CO47" s="17">
        <f t="shared" si="178"/>
        <v>3.2001673290106669E-2</v>
      </c>
      <c r="CP47" s="61">
        <f t="shared" si="47"/>
        <v>1219</v>
      </c>
      <c r="CQ47" s="47">
        <f t="shared" si="48"/>
        <v>0</v>
      </c>
      <c r="CR47" s="17">
        <f t="shared" si="49"/>
        <v>0</v>
      </c>
      <c r="CS47" s="61">
        <f t="shared" si="179"/>
        <v>58599</v>
      </c>
      <c r="CT47" s="38">
        <f t="shared" si="180"/>
        <v>455</v>
      </c>
      <c r="CU47" s="17">
        <f t="shared" si="181"/>
        <v>7.7646376218024199E-3</v>
      </c>
      <c r="CW47" s="183" t="s">
        <v>32</v>
      </c>
      <c r="CX47" s="181">
        <f t="shared" si="82"/>
        <v>1.259899208063355E-2</v>
      </c>
      <c r="CY47" s="178"/>
      <c r="CZ47" s="64" t="str">
        <f t="shared" si="51"/>
        <v>忠岡町</v>
      </c>
      <c r="DA47" s="46">
        <f t="shared" si="83"/>
        <v>1.8775816748028539E-3</v>
      </c>
      <c r="DB47" s="46">
        <f t="shared" si="84"/>
        <v>2E-3</v>
      </c>
      <c r="DC47" s="46">
        <f t="shared" si="52"/>
        <v>2.3130300693909021E-3</v>
      </c>
      <c r="DD47" s="46">
        <f t="shared" si="53"/>
        <v>2E-3</v>
      </c>
      <c r="DE47" s="245">
        <f t="shared" si="54"/>
        <v>0</v>
      </c>
      <c r="DF47" s="178"/>
      <c r="DG47" s="37" t="s">
        <v>32</v>
      </c>
      <c r="DH47" s="46">
        <f t="shared" si="55"/>
        <v>1.0748407643312101E-2</v>
      </c>
      <c r="DI47" s="46">
        <f t="shared" si="56"/>
        <v>1.0999999999999999E-2</v>
      </c>
      <c r="DJ47" s="46">
        <f t="shared" si="57"/>
        <v>8.1799591002044997E-3</v>
      </c>
      <c r="DK47" s="46">
        <f t="shared" si="58"/>
        <v>8.0000000000000002E-3</v>
      </c>
      <c r="DL47" s="245">
        <f t="shared" si="85"/>
        <v>0.29999999999999993</v>
      </c>
      <c r="DM47" s="46">
        <f t="shared" si="0"/>
        <v>4.1025641025641026E-2</v>
      </c>
      <c r="DN47" s="46">
        <f t="shared" si="59"/>
        <v>4.1000000000000002E-2</v>
      </c>
      <c r="DO47" s="46">
        <f t="shared" si="60"/>
        <v>6.0913705583756347E-2</v>
      </c>
      <c r="DP47" s="46">
        <f t="shared" si="61"/>
        <v>6.0999999999999999E-2</v>
      </c>
      <c r="DQ47" s="245">
        <f t="shared" si="62"/>
        <v>-1.9999999999999998</v>
      </c>
      <c r="DS47" s="46">
        <f>$CU$80</f>
        <v>6.0169242942253792E-3</v>
      </c>
      <c r="DT47" s="46">
        <f t="shared" si="64"/>
        <v>6.0000000000000001E-3</v>
      </c>
      <c r="DU47" s="46">
        <f t="shared" si="65"/>
        <v>5.8148754639731279E-3</v>
      </c>
      <c r="DV47" s="46">
        <f t="shared" si="66"/>
        <v>6.0000000000000001E-3</v>
      </c>
      <c r="DW47" s="245">
        <f t="shared" si="67"/>
        <v>0</v>
      </c>
      <c r="DX47" s="46">
        <f>$CL$80</f>
        <v>4.9422971943662384E-3</v>
      </c>
      <c r="DY47" s="46">
        <f t="shared" si="69"/>
        <v>5.0000000000000001E-3</v>
      </c>
      <c r="DZ47" s="46">
        <f t="shared" si="70"/>
        <v>4.7230064481486537E-3</v>
      </c>
      <c r="EA47" s="46">
        <f t="shared" si="71"/>
        <v>5.0000000000000001E-3</v>
      </c>
      <c r="EB47" s="245">
        <f t="shared" si="72"/>
        <v>0</v>
      </c>
      <c r="EC47" s="46">
        <f>$CO$80</f>
        <v>2.2413610532632099E-2</v>
      </c>
      <c r="ED47" s="46">
        <f t="shared" si="74"/>
        <v>2.1999999999999999E-2</v>
      </c>
      <c r="EE47" s="46">
        <f t="shared" si="75"/>
        <v>2.1293460637722934E-2</v>
      </c>
      <c r="EF47" s="46">
        <f t="shared" si="76"/>
        <v>2.1000000000000001E-2</v>
      </c>
      <c r="EG47" s="245">
        <f t="shared" si="77"/>
        <v>9.9999999999999742E-2</v>
      </c>
      <c r="EH47" s="39">
        <v>0</v>
      </c>
    </row>
    <row r="48" spans="2:138" s="15" customFormat="1" ht="13.5" customHeight="1">
      <c r="B48" s="65">
        <v>43</v>
      </c>
      <c r="C48" s="37" t="s">
        <v>9</v>
      </c>
      <c r="D48" s="61">
        <v>33</v>
      </c>
      <c r="E48" s="47">
        <v>0</v>
      </c>
      <c r="F48" s="17">
        <f t="shared" si="152"/>
        <v>0</v>
      </c>
      <c r="G48" s="61">
        <v>0</v>
      </c>
      <c r="H48" s="47">
        <v>0</v>
      </c>
      <c r="I48" s="17" t="str">
        <f t="shared" si="153"/>
        <v>-</v>
      </c>
      <c r="J48" s="61">
        <v>2</v>
      </c>
      <c r="K48" s="47">
        <v>0</v>
      </c>
      <c r="L48" s="17">
        <f t="shared" si="3"/>
        <v>0</v>
      </c>
      <c r="M48" s="61">
        <f t="shared" si="4"/>
        <v>35</v>
      </c>
      <c r="N48" s="47">
        <f t="shared" si="5"/>
        <v>0</v>
      </c>
      <c r="O48" s="17">
        <f t="shared" si="154"/>
        <v>0</v>
      </c>
      <c r="P48" s="61">
        <v>172</v>
      </c>
      <c r="Q48" s="47">
        <v>2</v>
      </c>
      <c r="R48" s="17">
        <f t="shared" si="155"/>
        <v>1.1627906976744186E-2</v>
      </c>
      <c r="S48" s="61">
        <v>10</v>
      </c>
      <c r="T48" s="38">
        <v>0</v>
      </c>
      <c r="U48" s="17">
        <f t="shared" si="156"/>
        <v>0</v>
      </c>
      <c r="V48" s="61">
        <v>10</v>
      </c>
      <c r="W48" s="47">
        <v>0</v>
      </c>
      <c r="X48" s="17">
        <f t="shared" si="9"/>
        <v>0</v>
      </c>
      <c r="Y48" s="61">
        <f t="shared" si="10"/>
        <v>192</v>
      </c>
      <c r="Z48" s="38">
        <f t="shared" si="11"/>
        <v>2</v>
      </c>
      <c r="AA48" s="17">
        <f t="shared" si="157"/>
        <v>1.0416666666666666E-2</v>
      </c>
      <c r="AB48" s="61">
        <v>12212</v>
      </c>
      <c r="AC48" s="47">
        <v>48</v>
      </c>
      <c r="AD48" s="17">
        <f t="shared" si="158"/>
        <v>3.9305601048149359E-3</v>
      </c>
      <c r="AE48" s="61">
        <v>1504</v>
      </c>
      <c r="AF48" s="47">
        <v>28</v>
      </c>
      <c r="AG48" s="17">
        <f t="shared" si="159"/>
        <v>1.8617021276595744E-2</v>
      </c>
      <c r="AH48" s="61">
        <v>139</v>
      </c>
      <c r="AI48" s="47">
        <v>0</v>
      </c>
      <c r="AJ48" s="17">
        <f t="shared" si="15"/>
        <v>0</v>
      </c>
      <c r="AK48" s="61">
        <f t="shared" si="16"/>
        <v>13855</v>
      </c>
      <c r="AL48" s="38">
        <f t="shared" si="78"/>
        <v>76</v>
      </c>
      <c r="AM48" s="17">
        <f t="shared" si="160"/>
        <v>5.4853843377841932E-3</v>
      </c>
      <c r="AN48" s="61">
        <v>9911</v>
      </c>
      <c r="AO48" s="47">
        <v>18</v>
      </c>
      <c r="AP48" s="17">
        <f t="shared" si="161"/>
        <v>1.8161638583392191E-3</v>
      </c>
      <c r="AQ48" s="61">
        <v>974</v>
      </c>
      <c r="AR48" s="38">
        <v>21</v>
      </c>
      <c r="AS48" s="17">
        <f t="shared" si="162"/>
        <v>2.1560574948665298E-2</v>
      </c>
      <c r="AT48" s="61">
        <v>191</v>
      </c>
      <c r="AU48" s="47">
        <v>1</v>
      </c>
      <c r="AV48" s="17">
        <f t="shared" si="20"/>
        <v>5.235602094240838E-3</v>
      </c>
      <c r="AW48" s="61">
        <f t="shared" si="79"/>
        <v>11076</v>
      </c>
      <c r="AX48" s="38">
        <f t="shared" si="21"/>
        <v>40</v>
      </c>
      <c r="AY48" s="17">
        <f t="shared" si="163"/>
        <v>3.6114120621162874E-3</v>
      </c>
      <c r="AZ48" s="61">
        <v>5804</v>
      </c>
      <c r="BA48" s="47">
        <v>7</v>
      </c>
      <c r="BB48" s="17">
        <f t="shared" si="164"/>
        <v>1.206064782908339E-3</v>
      </c>
      <c r="BC48" s="61">
        <v>547</v>
      </c>
      <c r="BD48" s="38">
        <v>2</v>
      </c>
      <c r="BE48" s="17">
        <f t="shared" si="165"/>
        <v>3.6563071297989031E-3</v>
      </c>
      <c r="BF48" s="61">
        <v>211</v>
      </c>
      <c r="BG48" s="47">
        <v>0</v>
      </c>
      <c r="BH48" s="17">
        <f t="shared" si="25"/>
        <v>0</v>
      </c>
      <c r="BI48" s="61">
        <f t="shared" si="26"/>
        <v>6562</v>
      </c>
      <c r="BJ48" s="38">
        <f t="shared" si="27"/>
        <v>9</v>
      </c>
      <c r="BK48" s="17">
        <f t="shared" si="166"/>
        <v>1.3715330691862237E-3</v>
      </c>
      <c r="BL48" s="61">
        <v>2522</v>
      </c>
      <c r="BM48" s="47">
        <v>0</v>
      </c>
      <c r="BN48" s="17">
        <f t="shared" si="167"/>
        <v>0</v>
      </c>
      <c r="BO48" s="61">
        <v>177</v>
      </c>
      <c r="BP48" s="38">
        <v>0</v>
      </c>
      <c r="BQ48" s="17">
        <f t="shared" si="168"/>
        <v>0</v>
      </c>
      <c r="BR48" s="61">
        <v>192</v>
      </c>
      <c r="BS48" s="47">
        <v>0</v>
      </c>
      <c r="BT48" s="17">
        <f t="shared" si="31"/>
        <v>0</v>
      </c>
      <c r="BU48" s="61">
        <f t="shared" si="32"/>
        <v>2891</v>
      </c>
      <c r="BV48" s="38">
        <f t="shared" si="33"/>
        <v>0</v>
      </c>
      <c r="BW48" s="17">
        <f t="shared" si="169"/>
        <v>0</v>
      </c>
      <c r="BX48" s="61">
        <v>822</v>
      </c>
      <c r="BY48" s="47">
        <v>0</v>
      </c>
      <c r="BZ48" s="17">
        <f t="shared" si="170"/>
        <v>0</v>
      </c>
      <c r="CA48" s="61">
        <v>50</v>
      </c>
      <c r="CB48" s="38">
        <v>0</v>
      </c>
      <c r="CC48" s="17">
        <f t="shared" si="171"/>
        <v>0</v>
      </c>
      <c r="CD48" s="61">
        <v>128</v>
      </c>
      <c r="CE48" s="47">
        <v>0</v>
      </c>
      <c r="CF48" s="17">
        <f t="shared" si="37"/>
        <v>0</v>
      </c>
      <c r="CG48" s="61">
        <f t="shared" si="38"/>
        <v>1000</v>
      </c>
      <c r="CH48" s="38">
        <f t="shared" si="39"/>
        <v>0</v>
      </c>
      <c r="CI48" s="17">
        <f t="shared" si="172"/>
        <v>0</v>
      </c>
      <c r="CJ48" s="61">
        <f t="shared" si="173"/>
        <v>31476</v>
      </c>
      <c r="CK48" s="47">
        <f t="shared" si="174"/>
        <v>75</v>
      </c>
      <c r="CL48" s="17">
        <f t="shared" si="175"/>
        <v>2.3827678231033169E-3</v>
      </c>
      <c r="CM48" s="61">
        <f t="shared" si="176"/>
        <v>3262</v>
      </c>
      <c r="CN48" s="38">
        <f t="shared" si="177"/>
        <v>51</v>
      </c>
      <c r="CO48" s="17">
        <f t="shared" si="178"/>
        <v>1.5634580012262415E-2</v>
      </c>
      <c r="CP48" s="61">
        <f t="shared" si="47"/>
        <v>873</v>
      </c>
      <c r="CQ48" s="47">
        <f t="shared" si="48"/>
        <v>1</v>
      </c>
      <c r="CR48" s="17">
        <f t="shared" si="49"/>
        <v>1.145475372279496E-3</v>
      </c>
      <c r="CS48" s="61">
        <f t="shared" si="179"/>
        <v>35611</v>
      </c>
      <c r="CT48" s="38">
        <f t="shared" si="180"/>
        <v>127</v>
      </c>
      <c r="CU48" s="17">
        <f t="shared" si="181"/>
        <v>3.56631377945017E-3</v>
      </c>
      <c r="CW48" s="183" t="s">
        <v>33</v>
      </c>
      <c r="CX48" s="181">
        <f t="shared" si="82"/>
        <v>1.3535031847133758E-2</v>
      </c>
      <c r="CY48" s="178"/>
      <c r="CZ48" s="64" t="str">
        <f>INDEX($CW$6:$CW$48,MATCH(DA48,CX$6:CX$48,0))</f>
        <v>八尾市</v>
      </c>
      <c r="DA48" s="46">
        <f t="shared" si="83"/>
        <v>1.1464676059208684E-3</v>
      </c>
      <c r="DB48" s="46">
        <f t="shared" si="84"/>
        <v>1E-3</v>
      </c>
      <c r="DC48" s="46">
        <f t="shared" si="52"/>
        <v>7.5330061156460796E-3</v>
      </c>
      <c r="DD48" s="46">
        <f t="shared" si="53"/>
        <v>8.0000000000000002E-3</v>
      </c>
      <c r="DE48" s="245">
        <f t="shared" si="54"/>
        <v>-0.70000000000000007</v>
      </c>
      <c r="DF48" s="178"/>
      <c r="DG48" s="37" t="s">
        <v>33</v>
      </c>
      <c r="DH48" s="46">
        <f t="shared" si="55"/>
        <v>9.5902353966870104E-3</v>
      </c>
      <c r="DI48" s="46">
        <f t="shared" si="56"/>
        <v>0.01</v>
      </c>
      <c r="DJ48" s="46">
        <f t="shared" si="57"/>
        <v>8.8261253309796991E-3</v>
      </c>
      <c r="DK48" s="46">
        <f t="shared" si="58"/>
        <v>8.9999999999999993E-3</v>
      </c>
      <c r="DL48" s="245">
        <f t="shared" si="85"/>
        <v>0.10000000000000009</v>
      </c>
      <c r="DM48" s="46">
        <f t="shared" si="0"/>
        <v>9.0909090909090912E-2</v>
      </c>
      <c r="DN48" s="46">
        <f t="shared" si="59"/>
        <v>9.0999999999999998E-2</v>
      </c>
      <c r="DO48" s="46">
        <f t="shared" si="60"/>
        <v>3.7735849056603772E-2</v>
      </c>
      <c r="DP48" s="46">
        <f t="shared" si="61"/>
        <v>3.7999999999999999E-2</v>
      </c>
      <c r="DQ48" s="245">
        <f t="shared" si="62"/>
        <v>5.3</v>
      </c>
      <c r="DS48" s="46">
        <f>$CU$80</f>
        <v>6.0169242942253792E-3</v>
      </c>
      <c r="DT48" s="46">
        <f t="shared" si="64"/>
        <v>6.0000000000000001E-3</v>
      </c>
      <c r="DU48" s="46">
        <f t="shared" si="65"/>
        <v>5.8148754639731279E-3</v>
      </c>
      <c r="DV48" s="46">
        <f t="shared" si="66"/>
        <v>6.0000000000000001E-3</v>
      </c>
      <c r="DW48" s="245">
        <f t="shared" si="67"/>
        <v>0</v>
      </c>
      <c r="DX48" s="46">
        <f>$CL$80</f>
        <v>4.9422971943662384E-3</v>
      </c>
      <c r="DY48" s="46">
        <f t="shared" si="69"/>
        <v>5.0000000000000001E-3</v>
      </c>
      <c r="DZ48" s="46">
        <f t="shared" si="70"/>
        <v>4.7230064481486537E-3</v>
      </c>
      <c r="EA48" s="46">
        <f t="shared" si="71"/>
        <v>5.0000000000000001E-3</v>
      </c>
      <c r="EB48" s="245">
        <f t="shared" si="72"/>
        <v>0</v>
      </c>
      <c r="EC48" s="46">
        <f>$CO$80</f>
        <v>2.2413610532632099E-2</v>
      </c>
      <c r="ED48" s="46">
        <f t="shared" si="74"/>
        <v>2.1999999999999999E-2</v>
      </c>
      <c r="EE48" s="46">
        <f t="shared" si="75"/>
        <v>2.1293460637722934E-2</v>
      </c>
      <c r="EF48" s="46">
        <f t="shared" si="76"/>
        <v>2.1000000000000001E-2</v>
      </c>
      <c r="EG48" s="245">
        <f t="shared" si="77"/>
        <v>9.9999999999999742E-2</v>
      </c>
      <c r="EH48" s="39">
        <v>999</v>
      </c>
    </row>
    <row r="49" spans="2:134" s="15" customFormat="1" ht="13.5" customHeight="1">
      <c r="B49" s="65">
        <v>44</v>
      </c>
      <c r="C49" s="37" t="s">
        <v>21</v>
      </c>
      <c r="D49" s="61">
        <v>21</v>
      </c>
      <c r="E49" s="47">
        <v>0</v>
      </c>
      <c r="F49" s="17">
        <f t="shared" si="152"/>
        <v>0</v>
      </c>
      <c r="G49" s="61">
        <v>0</v>
      </c>
      <c r="H49" s="47">
        <v>0</v>
      </c>
      <c r="I49" s="17" t="str">
        <f t="shared" si="153"/>
        <v>-</v>
      </c>
      <c r="J49" s="61">
        <v>0</v>
      </c>
      <c r="K49" s="47">
        <v>0</v>
      </c>
      <c r="L49" s="17" t="str">
        <f t="shared" si="3"/>
        <v>-</v>
      </c>
      <c r="M49" s="61">
        <f t="shared" si="4"/>
        <v>21</v>
      </c>
      <c r="N49" s="47">
        <f t="shared" si="5"/>
        <v>0</v>
      </c>
      <c r="O49" s="17">
        <f t="shared" si="154"/>
        <v>0</v>
      </c>
      <c r="P49" s="61">
        <v>89</v>
      </c>
      <c r="Q49" s="47">
        <v>0</v>
      </c>
      <c r="R49" s="17">
        <f t="shared" si="155"/>
        <v>0</v>
      </c>
      <c r="S49" s="61">
        <v>2</v>
      </c>
      <c r="T49" s="38">
        <v>0</v>
      </c>
      <c r="U49" s="17">
        <f t="shared" si="156"/>
        <v>0</v>
      </c>
      <c r="V49" s="61">
        <v>7</v>
      </c>
      <c r="W49" s="47">
        <v>0</v>
      </c>
      <c r="X49" s="17">
        <f t="shared" si="9"/>
        <v>0</v>
      </c>
      <c r="Y49" s="61">
        <f t="shared" si="10"/>
        <v>98</v>
      </c>
      <c r="Z49" s="38">
        <f t="shared" si="11"/>
        <v>0</v>
      </c>
      <c r="AA49" s="17">
        <f t="shared" si="157"/>
        <v>0</v>
      </c>
      <c r="AB49" s="61">
        <v>13429</v>
      </c>
      <c r="AC49" s="47">
        <v>16</v>
      </c>
      <c r="AD49" s="17">
        <f t="shared" si="158"/>
        <v>1.1914513366594684E-3</v>
      </c>
      <c r="AE49" s="61">
        <v>1304</v>
      </c>
      <c r="AF49" s="47">
        <v>14</v>
      </c>
      <c r="AG49" s="17">
        <f t="shared" si="159"/>
        <v>1.0736196319018405E-2</v>
      </c>
      <c r="AH49" s="61">
        <v>133</v>
      </c>
      <c r="AI49" s="47">
        <v>0</v>
      </c>
      <c r="AJ49" s="17">
        <f t="shared" si="15"/>
        <v>0</v>
      </c>
      <c r="AK49" s="61">
        <f t="shared" si="16"/>
        <v>14866</v>
      </c>
      <c r="AL49" s="38">
        <f t="shared" si="78"/>
        <v>30</v>
      </c>
      <c r="AM49" s="17">
        <f t="shared" si="160"/>
        <v>2.0180277142472758E-3</v>
      </c>
      <c r="AN49" s="61">
        <v>11626</v>
      </c>
      <c r="AO49" s="47">
        <v>10</v>
      </c>
      <c r="AP49" s="17">
        <f t="shared" si="161"/>
        <v>8.60141063134354E-4</v>
      </c>
      <c r="AQ49" s="61">
        <v>857</v>
      </c>
      <c r="AR49" s="38">
        <v>1</v>
      </c>
      <c r="AS49" s="17">
        <f t="shared" si="162"/>
        <v>1.1668611435239206E-3</v>
      </c>
      <c r="AT49" s="61">
        <v>242</v>
      </c>
      <c r="AU49" s="47">
        <v>0</v>
      </c>
      <c r="AV49" s="17">
        <f t="shared" si="20"/>
        <v>0</v>
      </c>
      <c r="AW49" s="61">
        <f t="shared" si="79"/>
        <v>12725</v>
      </c>
      <c r="AX49" s="38">
        <f t="shared" si="21"/>
        <v>11</v>
      </c>
      <c r="AY49" s="17">
        <f t="shared" si="163"/>
        <v>8.6444007858546166E-4</v>
      </c>
      <c r="AZ49" s="61">
        <v>6818</v>
      </c>
      <c r="BA49" s="47">
        <v>1</v>
      </c>
      <c r="BB49" s="17">
        <f t="shared" si="164"/>
        <v>1.4667057788207686E-4</v>
      </c>
      <c r="BC49" s="61">
        <v>424</v>
      </c>
      <c r="BD49" s="38">
        <v>2</v>
      </c>
      <c r="BE49" s="17">
        <f t="shared" si="165"/>
        <v>4.7169811320754715E-3</v>
      </c>
      <c r="BF49" s="61">
        <v>274</v>
      </c>
      <c r="BG49" s="47">
        <v>0</v>
      </c>
      <c r="BH49" s="17">
        <f t="shared" si="25"/>
        <v>0</v>
      </c>
      <c r="BI49" s="61">
        <f t="shared" si="26"/>
        <v>7516</v>
      </c>
      <c r="BJ49" s="38">
        <f t="shared" si="27"/>
        <v>3</v>
      </c>
      <c r="BK49" s="17">
        <f t="shared" si="166"/>
        <v>3.9914848323576368E-4</v>
      </c>
      <c r="BL49" s="61">
        <v>2632</v>
      </c>
      <c r="BM49" s="47">
        <v>0</v>
      </c>
      <c r="BN49" s="17">
        <f t="shared" si="167"/>
        <v>0</v>
      </c>
      <c r="BO49" s="61">
        <v>172</v>
      </c>
      <c r="BP49" s="38">
        <v>1</v>
      </c>
      <c r="BQ49" s="17">
        <f t="shared" si="168"/>
        <v>5.8139534883720929E-3</v>
      </c>
      <c r="BR49" s="61">
        <v>204</v>
      </c>
      <c r="BS49" s="47">
        <v>0</v>
      </c>
      <c r="BT49" s="17">
        <f t="shared" si="31"/>
        <v>0</v>
      </c>
      <c r="BU49" s="61">
        <f t="shared" si="32"/>
        <v>3008</v>
      </c>
      <c r="BV49" s="38">
        <f t="shared" si="33"/>
        <v>1</v>
      </c>
      <c r="BW49" s="17">
        <f t="shared" si="169"/>
        <v>3.3244680851063829E-4</v>
      </c>
      <c r="BX49" s="61">
        <v>821</v>
      </c>
      <c r="BY49" s="47">
        <v>0</v>
      </c>
      <c r="BZ49" s="17">
        <f t="shared" si="170"/>
        <v>0</v>
      </c>
      <c r="CA49" s="61">
        <v>47</v>
      </c>
      <c r="CB49" s="38">
        <v>0</v>
      </c>
      <c r="CC49" s="17">
        <f t="shared" si="171"/>
        <v>0</v>
      </c>
      <c r="CD49" s="61">
        <v>149</v>
      </c>
      <c r="CE49" s="47">
        <v>0</v>
      </c>
      <c r="CF49" s="17">
        <f t="shared" si="37"/>
        <v>0</v>
      </c>
      <c r="CG49" s="61">
        <f t="shared" si="38"/>
        <v>1017</v>
      </c>
      <c r="CH49" s="38">
        <f t="shared" si="39"/>
        <v>0</v>
      </c>
      <c r="CI49" s="17">
        <f t="shared" si="172"/>
        <v>0</v>
      </c>
      <c r="CJ49" s="61">
        <f t="shared" si="173"/>
        <v>35436</v>
      </c>
      <c r="CK49" s="47">
        <f t="shared" si="174"/>
        <v>27</v>
      </c>
      <c r="CL49" s="17">
        <f t="shared" si="175"/>
        <v>7.6193701320690819E-4</v>
      </c>
      <c r="CM49" s="61">
        <f t="shared" si="176"/>
        <v>2806</v>
      </c>
      <c r="CN49" s="38">
        <f t="shared" si="177"/>
        <v>18</v>
      </c>
      <c r="CO49" s="17">
        <f t="shared" si="178"/>
        <v>6.4148253741981472E-3</v>
      </c>
      <c r="CP49" s="61">
        <f t="shared" si="47"/>
        <v>1009</v>
      </c>
      <c r="CQ49" s="47">
        <f t="shared" si="48"/>
        <v>0</v>
      </c>
      <c r="CR49" s="17">
        <f t="shared" si="49"/>
        <v>0</v>
      </c>
      <c r="CS49" s="61">
        <f t="shared" si="179"/>
        <v>39251</v>
      </c>
      <c r="CT49" s="38">
        <f t="shared" si="180"/>
        <v>45</v>
      </c>
      <c r="CU49" s="17">
        <f t="shared" si="181"/>
        <v>1.1464676059208684E-3</v>
      </c>
    </row>
    <row r="50" spans="2:134" s="15" customFormat="1" ht="13.5" customHeight="1">
      <c r="B50" s="65">
        <v>45</v>
      </c>
      <c r="C50" s="37" t="s">
        <v>47</v>
      </c>
      <c r="D50" s="61">
        <v>50</v>
      </c>
      <c r="E50" s="47">
        <v>0</v>
      </c>
      <c r="F50" s="17">
        <f t="shared" si="152"/>
        <v>0</v>
      </c>
      <c r="G50" s="61">
        <v>2</v>
      </c>
      <c r="H50" s="47">
        <v>0</v>
      </c>
      <c r="I50" s="17">
        <f t="shared" si="153"/>
        <v>0</v>
      </c>
      <c r="J50" s="61">
        <v>0</v>
      </c>
      <c r="K50" s="47">
        <v>0</v>
      </c>
      <c r="L50" s="17" t="str">
        <f t="shared" si="3"/>
        <v>-</v>
      </c>
      <c r="M50" s="61">
        <f t="shared" si="4"/>
        <v>52</v>
      </c>
      <c r="N50" s="47">
        <f t="shared" si="5"/>
        <v>0</v>
      </c>
      <c r="O50" s="17">
        <f t="shared" si="154"/>
        <v>0</v>
      </c>
      <c r="P50" s="61">
        <v>141</v>
      </c>
      <c r="Q50" s="47">
        <v>0</v>
      </c>
      <c r="R50" s="17">
        <f t="shared" si="155"/>
        <v>0</v>
      </c>
      <c r="S50" s="61">
        <v>1</v>
      </c>
      <c r="T50" s="38">
        <v>0</v>
      </c>
      <c r="U50" s="17">
        <f t="shared" si="156"/>
        <v>0</v>
      </c>
      <c r="V50" s="61">
        <v>4</v>
      </c>
      <c r="W50" s="47">
        <v>0</v>
      </c>
      <c r="X50" s="17">
        <f t="shared" si="9"/>
        <v>0</v>
      </c>
      <c r="Y50" s="61">
        <f t="shared" si="10"/>
        <v>146</v>
      </c>
      <c r="Z50" s="38">
        <f t="shared" si="11"/>
        <v>0</v>
      </c>
      <c r="AA50" s="17">
        <f t="shared" si="157"/>
        <v>0</v>
      </c>
      <c r="AB50" s="61">
        <v>4500</v>
      </c>
      <c r="AC50" s="47">
        <v>36</v>
      </c>
      <c r="AD50" s="17">
        <f t="shared" si="158"/>
        <v>8.0000000000000002E-3</v>
      </c>
      <c r="AE50" s="61">
        <v>344</v>
      </c>
      <c r="AF50" s="47">
        <v>14</v>
      </c>
      <c r="AG50" s="17">
        <f t="shared" si="159"/>
        <v>4.0697674418604654E-2</v>
      </c>
      <c r="AH50" s="61">
        <v>41</v>
      </c>
      <c r="AI50" s="47">
        <v>0</v>
      </c>
      <c r="AJ50" s="17">
        <f t="shared" si="15"/>
        <v>0</v>
      </c>
      <c r="AK50" s="61">
        <f t="shared" si="16"/>
        <v>4885</v>
      </c>
      <c r="AL50" s="38">
        <f t="shared" si="78"/>
        <v>50</v>
      </c>
      <c r="AM50" s="17">
        <f t="shared" si="160"/>
        <v>1.0235414534288639E-2</v>
      </c>
      <c r="AN50" s="61">
        <v>3959</v>
      </c>
      <c r="AO50" s="47">
        <v>14</v>
      </c>
      <c r="AP50" s="17">
        <f t="shared" si="161"/>
        <v>3.5362465269007325E-3</v>
      </c>
      <c r="AQ50" s="61">
        <v>203</v>
      </c>
      <c r="AR50" s="38">
        <v>4</v>
      </c>
      <c r="AS50" s="17">
        <f t="shared" si="162"/>
        <v>1.9704433497536946E-2</v>
      </c>
      <c r="AT50" s="61">
        <v>69</v>
      </c>
      <c r="AU50" s="47">
        <v>0</v>
      </c>
      <c r="AV50" s="17">
        <f t="shared" si="20"/>
        <v>0</v>
      </c>
      <c r="AW50" s="61">
        <f t="shared" si="79"/>
        <v>4231</v>
      </c>
      <c r="AX50" s="38">
        <f t="shared" si="21"/>
        <v>18</v>
      </c>
      <c r="AY50" s="17">
        <f t="shared" si="163"/>
        <v>4.2543134010872138E-3</v>
      </c>
      <c r="AZ50" s="61">
        <v>2478</v>
      </c>
      <c r="BA50" s="47">
        <v>3</v>
      </c>
      <c r="BB50" s="17">
        <f t="shared" si="164"/>
        <v>1.2106537530266344E-3</v>
      </c>
      <c r="BC50" s="61">
        <v>93</v>
      </c>
      <c r="BD50" s="38">
        <v>1</v>
      </c>
      <c r="BE50" s="17">
        <f t="shared" si="165"/>
        <v>1.0752688172043012E-2</v>
      </c>
      <c r="BF50" s="61">
        <v>73</v>
      </c>
      <c r="BG50" s="47">
        <v>0</v>
      </c>
      <c r="BH50" s="17">
        <f t="shared" si="25"/>
        <v>0</v>
      </c>
      <c r="BI50" s="61">
        <f t="shared" si="26"/>
        <v>2644</v>
      </c>
      <c r="BJ50" s="38">
        <f t="shared" si="27"/>
        <v>4</v>
      </c>
      <c r="BK50" s="17">
        <f t="shared" si="166"/>
        <v>1.5128593040847202E-3</v>
      </c>
      <c r="BL50" s="61">
        <v>1036</v>
      </c>
      <c r="BM50" s="47">
        <v>1</v>
      </c>
      <c r="BN50" s="17">
        <f t="shared" si="167"/>
        <v>9.6525096525096527E-4</v>
      </c>
      <c r="BO50" s="61">
        <v>38</v>
      </c>
      <c r="BP50" s="38">
        <v>0</v>
      </c>
      <c r="BQ50" s="17">
        <f t="shared" si="168"/>
        <v>0</v>
      </c>
      <c r="BR50" s="61">
        <v>68</v>
      </c>
      <c r="BS50" s="47">
        <v>0</v>
      </c>
      <c r="BT50" s="17">
        <f t="shared" si="31"/>
        <v>0</v>
      </c>
      <c r="BU50" s="61">
        <f t="shared" si="32"/>
        <v>1142</v>
      </c>
      <c r="BV50" s="38">
        <f t="shared" si="33"/>
        <v>1</v>
      </c>
      <c r="BW50" s="17">
        <f t="shared" si="169"/>
        <v>8.7565674255691769E-4</v>
      </c>
      <c r="BX50" s="61">
        <v>252</v>
      </c>
      <c r="BY50" s="47">
        <v>0</v>
      </c>
      <c r="BZ50" s="17">
        <f t="shared" si="170"/>
        <v>0</v>
      </c>
      <c r="CA50" s="61">
        <v>5</v>
      </c>
      <c r="CB50" s="38">
        <v>0</v>
      </c>
      <c r="CC50" s="17">
        <f t="shared" si="171"/>
        <v>0</v>
      </c>
      <c r="CD50" s="61">
        <v>71</v>
      </c>
      <c r="CE50" s="47">
        <v>0</v>
      </c>
      <c r="CF50" s="17">
        <f t="shared" si="37"/>
        <v>0</v>
      </c>
      <c r="CG50" s="61">
        <f t="shared" si="38"/>
        <v>328</v>
      </c>
      <c r="CH50" s="38">
        <f t="shared" si="39"/>
        <v>0</v>
      </c>
      <c r="CI50" s="17">
        <f t="shared" si="172"/>
        <v>0</v>
      </c>
      <c r="CJ50" s="61">
        <f t="shared" si="173"/>
        <v>12416</v>
      </c>
      <c r="CK50" s="47">
        <f t="shared" si="174"/>
        <v>54</v>
      </c>
      <c r="CL50" s="17">
        <f t="shared" si="175"/>
        <v>4.3492268041237115E-3</v>
      </c>
      <c r="CM50" s="61">
        <f t="shared" si="176"/>
        <v>686</v>
      </c>
      <c r="CN50" s="38">
        <f t="shared" si="177"/>
        <v>19</v>
      </c>
      <c r="CO50" s="17">
        <f t="shared" si="178"/>
        <v>2.7696793002915453E-2</v>
      </c>
      <c r="CP50" s="61">
        <f t="shared" si="47"/>
        <v>326</v>
      </c>
      <c r="CQ50" s="47">
        <f t="shared" si="48"/>
        <v>0</v>
      </c>
      <c r="CR50" s="17">
        <f t="shared" si="49"/>
        <v>0</v>
      </c>
      <c r="CS50" s="61">
        <f t="shared" si="179"/>
        <v>13428</v>
      </c>
      <c r="CT50" s="38">
        <f t="shared" si="180"/>
        <v>73</v>
      </c>
      <c r="CU50" s="17">
        <f t="shared" si="181"/>
        <v>5.4364015490020855E-3</v>
      </c>
    </row>
    <row r="51" spans="2:134" s="15" customFormat="1" ht="13.5" customHeight="1">
      <c r="B51" s="65">
        <v>46</v>
      </c>
      <c r="C51" s="37" t="s">
        <v>25</v>
      </c>
      <c r="D51" s="61">
        <v>28</v>
      </c>
      <c r="E51" s="47">
        <v>0</v>
      </c>
      <c r="F51" s="17">
        <f t="shared" si="152"/>
        <v>0</v>
      </c>
      <c r="G51" s="61">
        <v>0</v>
      </c>
      <c r="H51" s="47">
        <v>0</v>
      </c>
      <c r="I51" s="17" t="str">
        <f t="shared" si="153"/>
        <v>-</v>
      </c>
      <c r="J51" s="61">
        <v>0</v>
      </c>
      <c r="K51" s="47">
        <v>0</v>
      </c>
      <c r="L51" s="17" t="str">
        <f t="shared" si="3"/>
        <v>-</v>
      </c>
      <c r="M51" s="61">
        <f t="shared" si="4"/>
        <v>28</v>
      </c>
      <c r="N51" s="47">
        <f t="shared" si="5"/>
        <v>0</v>
      </c>
      <c r="O51" s="17">
        <f t="shared" si="154"/>
        <v>0</v>
      </c>
      <c r="P51" s="61">
        <v>124</v>
      </c>
      <c r="Q51" s="47">
        <v>1</v>
      </c>
      <c r="R51" s="17">
        <f t="shared" si="155"/>
        <v>8.0645161290322578E-3</v>
      </c>
      <c r="S51" s="61">
        <v>4</v>
      </c>
      <c r="T51" s="38">
        <v>0</v>
      </c>
      <c r="U51" s="17">
        <f t="shared" si="156"/>
        <v>0</v>
      </c>
      <c r="V51" s="61">
        <v>5</v>
      </c>
      <c r="W51" s="47">
        <v>0</v>
      </c>
      <c r="X51" s="17">
        <f t="shared" si="9"/>
        <v>0</v>
      </c>
      <c r="Y51" s="61">
        <f t="shared" si="10"/>
        <v>133</v>
      </c>
      <c r="Z51" s="38">
        <f t="shared" si="11"/>
        <v>1</v>
      </c>
      <c r="AA51" s="17">
        <f t="shared" si="157"/>
        <v>7.5187969924812026E-3</v>
      </c>
      <c r="AB51" s="61">
        <v>5787</v>
      </c>
      <c r="AC51" s="47">
        <v>89</v>
      </c>
      <c r="AD51" s="17">
        <f t="shared" si="158"/>
        <v>1.5379298427509937E-2</v>
      </c>
      <c r="AE51" s="61">
        <v>561</v>
      </c>
      <c r="AF51" s="47">
        <v>27</v>
      </c>
      <c r="AG51" s="17">
        <f t="shared" si="159"/>
        <v>4.8128342245989303E-2</v>
      </c>
      <c r="AH51" s="61">
        <v>48</v>
      </c>
      <c r="AI51" s="47">
        <v>0</v>
      </c>
      <c r="AJ51" s="17">
        <f t="shared" si="15"/>
        <v>0</v>
      </c>
      <c r="AK51" s="61">
        <f t="shared" si="16"/>
        <v>6396</v>
      </c>
      <c r="AL51" s="38">
        <f t="shared" si="78"/>
        <v>116</v>
      </c>
      <c r="AM51" s="17">
        <f t="shared" si="160"/>
        <v>1.813633520950594E-2</v>
      </c>
      <c r="AN51" s="61">
        <v>4860</v>
      </c>
      <c r="AO51" s="47">
        <v>55</v>
      </c>
      <c r="AP51" s="17">
        <f t="shared" si="161"/>
        <v>1.131687242798354E-2</v>
      </c>
      <c r="AQ51" s="61">
        <v>354</v>
      </c>
      <c r="AR51" s="38">
        <v>28</v>
      </c>
      <c r="AS51" s="17">
        <f t="shared" si="162"/>
        <v>7.909604519774012E-2</v>
      </c>
      <c r="AT51" s="61">
        <v>90</v>
      </c>
      <c r="AU51" s="47">
        <v>0</v>
      </c>
      <c r="AV51" s="17">
        <f t="shared" si="20"/>
        <v>0</v>
      </c>
      <c r="AW51" s="61">
        <f t="shared" si="79"/>
        <v>5304</v>
      </c>
      <c r="AX51" s="38">
        <f t="shared" si="21"/>
        <v>83</v>
      </c>
      <c r="AY51" s="17">
        <f t="shared" si="163"/>
        <v>1.5648567119155354E-2</v>
      </c>
      <c r="AZ51" s="61">
        <v>3080</v>
      </c>
      <c r="BA51" s="47">
        <v>11</v>
      </c>
      <c r="BB51" s="17">
        <f t="shared" si="164"/>
        <v>3.5714285714285713E-3</v>
      </c>
      <c r="BC51" s="61">
        <v>158</v>
      </c>
      <c r="BD51" s="38">
        <v>6</v>
      </c>
      <c r="BE51" s="17">
        <f t="shared" si="165"/>
        <v>3.7974683544303799E-2</v>
      </c>
      <c r="BF51" s="61">
        <v>121</v>
      </c>
      <c r="BG51" s="47">
        <v>0</v>
      </c>
      <c r="BH51" s="17">
        <f t="shared" si="25"/>
        <v>0</v>
      </c>
      <c r="BI51" s="61">
        <f t="shared" si="26"/>
        <v>3359</v>
      </c>
      <c r="BJ51" s="38">
        <f t="shared" si="27"/>
        <v>17</v>
      </c>
      <c r="BK51" s="17">
        <f t="shared" si="166"/>
        <v>5.0610300684727598E-3</v>
      </c>
      <c r="BL51" s="61">
        <v>1283</v>
      </c>
      <c r="BM51" s="47">
        <v>1</v>
      </c>
      <c r="BN51" s="17">
        <f t="shared" si="167"/>
        <v>7.7942322681215901E-4</v>
      </c>
      <c r="BO51" s="61">
        <v>60</v>
      </c>
      <c r="BP51" s="38">
        <v>1</v>
      </c>
      <c r="BQ51" s="17">
        <f t="shared" si="168"/>
        <v>1.6666666666666666E-2</v>
      </c>
      <c r="BR51" s="61">
        <v>105</v>
      </c>
      <c r="BS51" s="47">
        <v>0</v>
      </c>
      <c r="BT51" s="17">
        <f t="shared" si="31"/>
        <v>0</v>
      </c>
      <c r="BU51" s="61">
        <f t="shared" si="32"/>
        <v>1448</v>
      </c>
      <c r="BV51" s="38">
        <f t="shared" si="33"/>
        <v>2</v>
      </c>
      <c r="BW51" s="17">
        <f t="shared" si="169"/>
        <v>1.3812154696132596E-3</v>
      </c>
      <c r="BX51" s="61">
        <v>457</v>
      </c>
      <c r="BY51" s="47">
        <v>0</v>
      </c>
      <c r="BZ51" s="17">
        <f t="shared" si="170"/>
        <v>0</v>
      </c>
      <c r="CA51" s="61">
        <v>9</v>
      </c>
      <c r="CB51" s="38">
        <v>0</v>
      </c>
      <c r="CC51" s="17">
        <f t="shared" si="171"/>
        <v>0</v>
      </c>
      <c r="CD51" s="61">
        <v>66</v>
      </c>
      <c r="CE51" s="47">
        <v>0</v>
      </c>
      <c r="CF51" s="17">
        <f t="shared" si="37"/>
        <v>0</v>
      </c>
      <c r="CG51" s="61">
        <f t="shared" si="38"/>
        <v>532</v>
      </c>
      <c r="CH51" s="38">
        <f t="shared" si="39"/>
        <v>0</v>
      </c>
      <c r="CI51" s="17">
        <f t="shared" si="172"/>
        <v>0</v>
      </c>
      <c r="CJ51" s="61">
        <f t="shared" si="173"/>
        <v>15619</v>
      </c>
      <c r="CK51" s="47">
        <f t="shared" si="174"/>
        <v>157</v>
      </c>
      <c r="CL51" s="17">
        <f t="shared" si="175"/>
        <v>1.0051859914207055E-2</v>
      </c>
      <c r="CM51" s="61">
        <f t="shared" si="176"/>
        <v>1146</v>
      </c>
      <c r="CN51" s="38">
        <f t="shared" si="177"/>
        <v>62</v>
      </c>
      <c r="CO51" s="17">
        <f t="shared" si="178"/>
        <v>5.4101221640488653E-2</v>
      </c>
      <c r="CP51" s="61">
        <f t="shared" si="47"/>
        <v>435</v>
      </c>
      <c r="CQ51" s="47">
        <f t="shared" si="48"/>
        <v>0</v>
      </c>
      <c r="CR51" s="17">
        <f t="shared" si="49"/>
        <v>0</v>
      </c>
      <c r="CS51" s="61">
        <f t="shared" si="179"/>
        <v>17200</v>
      </c>
      <c r="CT51" s="38">
        <f t="shared" si="180"/>
        <v>219</v>
      </c>
      <c r="CU51" s="17">
        <f t="shared" si="181"/>
        <v>1.2732558139534883E-2</v>
      </c>
    </row>
    <row r="52" spans="2:134" s="15" customFormat="1" ht="13.5" customHeight="1">
      <c r="B52" s="65">
        <v>47</v>
      </c>
      <c r="C52" s="37" t="s">
        <v>15</v>
      </c>
      <c r="D52" s="61">
        <v>31</v>
      </c>
      <c r="E52" s="47">
        <v>1</v>
      </c>
      <c r="F52" s="17">
        <f>IFERROR(E52/D52,"-")</f>
        <v>3.2258064516129031E-2</v>
      </c>
      <c r="G52" s="61">
        <v>0</v>
      </c>
      <c r="H52" s="47">
        <v>0</v>
      </c>
      <c r="I52" s="17" t="str">
        <f>IFERROR(H52/G52,"-")</f>
        <v>-</v>
      </c>
      <c r="J52" s="61">
        <v>1</v>
      </c>
      <c r="K52" s="47">
        <v>0</v>
      </c>
      <c r="L52" s="17">
        <f t="shared" si="3"/>
        <v>0</v>
      </c>
      <c r="M52" s="61">
        <f t="shared" si="4"/>
        <v>32</v>
      </c>
      <c r="N52" s="47">
        <f t="shared" si="5"/>
        <v>1</v>
      </c>
      <c r="O52" s="17">
        <f>IFERROR(N52/M52,"-")</f>
        <v>3.125E-2</v>
      </c>
      <c r="P52" s="61">
        <v>170</v>
      </c>
      <c r="Q52" s="47">
        <v>2</v>
      </c>
      <c r="R52" s="17">
        <f>IFERROR(Q52/P52,"-")</f>
        <v>1.1764705882352941E-2</v>
      </c>
      <c r="S52" s="61">
        <v>2</v>
      </c>
      <c r="T52" s="38">
        <v>0</v>
      </c>
      <c r="U52" s="17">
        <f>IFERROR(T52/S52,"-")</f>
        <v>0</v>
      </c>
      <c r="V52" s="61">
        <v>2</v>
      </c>
      <c r="W52" s="47">
        <v>0</v>
      </c>
      <c r="X52" s="17">
        <f t="shared" si="9"/>
        <v>0</v>
      </c>
      <c r="Y52" s="61">
        <f t="shared" si="10"/>
        <v>174</v>
      </c>
      <c r="Z52" s="38">
        <f t="shared" si="11"/>
        <v>2</v>
      </c>
      <c r="AA52" s="17">
        <f>IFERROR(Z52/Y52,"-")</f>
        <v>1.1494252873563218E-2</v>
      </c>
      <c r="AB52" s="61">
        <v>12968</v>
      </c>
      <c r="AC52" s="47">
        <v>51</v>
      </c>
      <c r="AD52" s="17">
        <f>IFERROR(AC52/AB52,"-")</f>
        <v>3.9327575570635414E-3</v>
      </c>
      <c r="AE52" s="61">
        <v>1046</v>
      </c>
      <c r="AF52" s="47">
        <v>25</v>
      </c>
      <c r="AG52" s="17">
        <f>IFERROR(AF52/AE52,"-")</f>
        <v>2.390057361376673E-2</v>
      </c>
      <c r="AH52" s="61">
        <v>203</v>
      </c>
      <c r="AI52" s="47">
        <v>0</v>
      </c>
      <c r="AJ52" s="17">
        <f t="shared" si="15"/>
        <v>0</v>
      </c>
      <c r="AK52" s="61">
        <f t="shared" si="16"/>
        <v>14217</v>
      </c>
      <c r="AL52" s="38">
        <f t="shared" si="78"/>
        <v>76</v>
      </c>
      <c r="AM52" s="17">
        <f>IFERROR(AL52/AK52,"-")</f>
        <v>5.3457128789477382E-3</v>
      </c>
      <c r="AN52" s="61">
        <v>10632</v>
      </c>
      <c r="AO52" s="47">
        <v>25</v>
      </c>
      <c r="AP52" s="17">
        <f>IFERROR(AO52/AN52,"-")</f>
        <v>2.3513920240782545E-3</v>
      </c>
      <c r="AQ52" s="61">
        <v>711</v>
      </c>
      <c r="AR52" s="38">
        <v>16</v>
      </c>
      <c r="AS52" s="17">
        <f>IFERROR(AR52/AQ52,"-")</f>
        <v>2.2503516174402251E-2</v>
      </c>
      <c r="AT52" s="61">
        <v>252</v>
      </c>
      <c r="AU52" s="47">
        <v>1</v>
      </c>
      <c r="AV52" s="17">
        <f t="shared" si="20"/>
        <v>3.968253968253968E-3</v>
      </c>
      <c r="AW52" s="61">
        <f t="shared" si="79"/>
        <v>11595</v>
      </c>
      <c r="AX52" s="38">
        <f t="shared" si="21"/>
        <v>42</v>
      </c>
      <c r="AY52" s="17">
        <f>IFERROR(AX52/AW52,"-")</f>
        <v>3.6222509702457956E-3</v>
      </c>
      <c r="AZ52" s="61">
        <v>5736</v>
      </c>
      <c r="BA52" s="47">
        <v>6</v>
      </c>
      <c r="BB52" s="17">
        <f>IFERROR(BA52/AZ52,"-")</f>
        <v>1.0460251046025104E-3</v>
      </c>
      <c r="BC52" s="61">
        <v>415</v>
      </c>
      <c r="BD52" s="38">
        <v>3</v>
      </c>
      <c r="BE52" s="17">
        <f>IFERROR(BD52/BC52,"-")</f>
        <v>7.2289156626506026E-3</v>
      </c>
      <c r="BF52" s="61">
        <v>209</v>
      </c>
      <c r="BG52" s="47">
        <v>0</v>
      </c>
      <c r="BH52" s="17">
        <f t="shared" si="25"/>
        <v>0</v>
      </c>
      <c r="BI52" s="61">
        <f t="shared" si="26"/>
        <v>6360</v>
      </c>
      <c r="BJ52" s="38">
        <f t="shared" si="27"/>
        <v>9</v>
      </c>
      <c r="BK52" s="17">
        <f>IFERROR(BJ52/BI52,"-")</f>
        <v>1.4150943396226414E-3</v>
      </c>
      <c r="BL52" s="61">
        <v>2079</v>
      </c>
      <c r="BM52" s="47">
        <v>0</v>
      </c>
      <c r="BN52" s="17">
        <f>IFERROR(BM52/BL52,"-")</f>
        <v>0</v>
      </c>
      <c r="BO52" s="61">
        <v>147</v>
      </c>
      <c r="BP52" s="38">
        <v>1</v>
      </c>
      <c r="BQ52" s="17">
        <f>IFERROR(BP52/BO52,"-")</f>
        <v>6.8027210884353739E-3</v>
      </c>
      <c r="BR52" s="61">
        <v>205</v>
      </c>
      <c r="BS52" s="47">
        <v>0</v>
      </c>
      <c r="BT52" s="17">
        <f t="shared" si="31"/>
        <v>0</v>
      </c>
      <c r="BU52" s="61">
        <f t="shared" si="32"/>
        <v>2431</v>
      </c>
      <c r="BV52" s="38">
        <f t="shared" si="33"/>
        <v>1</v>
      </c>
      <c r="BW52" s="17">
        <f>IFERROR(BV52/BU52,"-")</f>
        <v>4.1135335252982314E-4</v>
      </c>
      <c r="BX52" s="61">
        <v>591</v>
      </c>
      <c r="BY52" s="47">
        <v>0</v>
      </c>
      <c r="BZ52" s="17">
        <f>IFERROR(BY52/BX52,"-")</f>
        <v>0</v>
      </c>
      <c r="CA52" s="61">
        <v>41</v>
      </c>
      <c r="CB52" s="38">
        <v>1</v>
      </c>
      <c r="CC52" s="17">
        <f>IFERROR(CB52/CA52,"-")</f>
        <v>2.4390243902439025E-2</v>
      </c>
      <c r="CD52" s="61">
        <v>111</v>
      </c>
      <c r="CE52" s="47">
        <v>0</v>
      </c>
      <c r="CF52" s="17">
        <f t="shared" si="37"/>
        <v>0</v>
      </c>
      <c r="CG52" s="61">
        <f t="shared" si="38"/>
        <v>743</v>
      </c>
      <c r="CH52" s="38">
        <f t="shared" si="39"/>
        <v>1</v>
      </c>
      <c r="CI52" s="17">
        <f>IFERROR(CH52/CG52,"-")</f>
        <v>1.3458950201884253E-3</v>
      </c>
      <c r="CJ52" s="61">
        <f t="shared" ref="CJ52:CK55" si="182">SUM(D52,P52,AB52,AN52,AZ52,BL52,BX52)</f>
        <v>32207</v>
      </c>
      <c r="CK52" s="47">
        <f t="shared" si="182"/>
        <v>85</v>
      </c>
      <c r="CL52" s="17">
        <f>IFERROR(CK52/CJ52,"-")</f>
        <v>2.6391778184866642E-3</v>
      </c>
      <c r="CM52" s="61">
        <f t="shared" ref="CM52:CN55" si="183">SUM(G52,S52,AE52,AQ52,BC52,BO52,CA52)</f>
        <v>2362</v>
      </c>
      <c r="CN52" s="38">
        <f t="shared" si="183"/>
        <v>46</v>
      </c>
      <c r="CO52" s="17">
        <f>IFERROR(CN52/CM52,"-")</f>
        <v>1.9475021168501271E-2</v>
      </c>
      <c r="CP52" s="61">
        <f t="shared" si="47"/>
        <v>983</v>
      </c>
      <c r="CQ52" s="47">
        <f t="shared" si="48"/>
        <v>1</v>
      </c>
      <c r="CR52" s="17">
        <f t="shared" si="49"/>
        <v>1.017293997965412E-3</v>
      </c>
      <c r="CS52" s="61">
        <f t="shared" ref="CS52:CT55" si="184">SUM(M52,Y52,AK52,AW52,BI52,BU52,CG52)</f>
        <v>35552</v>
      </c>
      <c r="CT52" s="38">
        <f t="shared" si="184"/>
        <v>132</v>
      </c>
      <c r="CU52" s="17">
        <f>IFERROR(CT52/CS52,"-")</f>
        <v>3.7128712871287127E-3</v>
      </c>
    </row>
    <row r="53" spans="2:134" s="15" customFormat="1" ht="13.5" customHeight="1">
      <c r="B53" s="65">
        <v>48</v>
      </c>
      <c r="C53" s="37" t="s">
        <v>26</v>
      </c>
      <c r="D53" s="61">
        <v>14</v>
      </c>
      <c r="E53" s="47">
        <v>0</v>
      </c>
      <c r="F53" s="17">
        <f>IFERROR(E53/D53,"-")</f>
        <v>0</v>
      </c>
      <c r="G53" s="61">
        <v>0</v>
      </c>
      <c r="H53" s="47">
        <v>0</v>
      </c>
      <c r="I53" s="17" t="str">
        <f>IFERROR(H53/G53,"-")</f>
        <v>-</v>
      </c>
      <c r="J53" s="61">
        <v>0</v>
      </c>
      <c r="K53" s="47">
        <v>0</v>
      </c>
      <c r="L53" s="17" t="str">
        <f t="shared" si="3"/>
        <v>-</v>
      </c>
      <c r="M53" s="61">
        <f t="shared" si="4"/>
        <v>14</v>
      </c>
      <c r="N53" s="47">
        <f t="shared" si="5"/>
        <v>0</v>
      </c>
      <c r="O53" s="17">
        <f>IFERROR(N53/M53,"-")</f>
        <v>0</v>
      </c>
      <c r="P53" s="61">
        <v>80</v>
      </c>
      <c r="Q53" s="47">
        <v>1</v>
      </c>
      <c r="R53" s="17">
        <f>IFERROR(Q53/P53,"-")</f>
        <v>1.2500000000000001E-2</v>
      </c>
      <c r="S53" s="61">
        <v>2</v>
      </c>
      <c r="T53" s="38">
        <v>0</v>
      </c>
      <c r="U53" s="17">
        <f>IFERROR(T53/S53,"-")</f>
        <v>0</v>
      </c>
      <c r="V53" s="61">
        <v>2</v>
      </c>
      <c r="W53" s="47">
        <v>0</v>
      </c>
      <c r="X53" s="17">
        <f t="shared" si="9"/>
        <v>0</v>
      </c>
      <c r="Y53" s="61">
        <f t="shared" si="10"/>
        <v>84</v>
      </c>
      <c r="Z53" s="38">
        <f t="shared" si="11"/>
        <v>1</v>
      </c>
      <c r="AA53" s="17">
        <f>IFERROR(Z53/Y53,"-")</f>
        <v>1.1904761904761904E-2</v>
      </c>
      <c r="AB53" s="61">
        <v>6576</v>
      </c>
      <c r="AC53" s="47">
        <v>57</v>
      </c>
      <c r="AD53" s="17">
        <f>IFERROR(AC53/AB53,"-")</f>
        <v>8.6678832116788319E-3</v>
      </c>
      <c r="AE53" s="61">
        <v>744</v>
      </c>
      <c r="AF53" s="47">
        <v>19</v>
      </c>
      <c r="AG53" s="17">
        <f>IFERROR(AF53/AE53,"-")</f>
        <v>2.5537634408602152E-2</v>
      </c>
      <c r="AH53" s="61">
        <v>47</v>
      </c>
      <c r="AI53" s="47">
        <v>0</v>
      </c>
      <c r="AJ53" s="17">
        <f t="shared" si="15"/>
        <v>0</v>
      </c>
      <c r="AK53" s="61">
        <f t="shared" si="16"/>
        <v>7367</v>
      </c>
      <c r="AL53" s="38">
        <f t="shared" si="78"/>
        <v>76</v>
      </c>
      <c r="AM53" s="17">
        <f>IFERROR(AL53/AK53,"-")</f>
        <v>1.0316275281661463E-2</v>
      </c>
      <c r="AN53" s="61">
        <v>5336</v>
      </c>
      <c r="AO53" s="47">
        <v>33</v>
      </c>
      <c r="AP53" s="17">
        <f>IFERROR(AO53/AN53,"-")</f>
        <v>6.1844077961019494E-3</v>
      </c>
      <c r="AQ53" s="61">
        <v>425</v>
      </c>
      <c r="AR53" s="38">
        <v>12</v>
      </c>
      <c r="AS53" s="17">
        <f>IFERROR(AR53/AQ53,"-")</f>
        <v>2.823529411764706E-2</v>
      </c>
      <c r="AT53" s="61">
        <v>63</v>
      </c>
      <c r="AU53" s="47">
        <v>0</v>
      </c>
      <c r="AV53" s="17">
        <f t="shared" si="20"/>
        <v>0</v>
      </c>
      <c r="AW53" s="61">
        <f t="shared" si="79"/>
        <v>5824</v>
      </c>
      <c r="AX53" s="38">
        <f t="shared" si="21"/>
        <v>45</v>
      </c>
      <c r="AY53" s="17">
        <f>IFERROR(AX53/AW53,"-")</f>
        <v>7.726648351648352E-3</v>
      </c>
      <c r="AZ53" s="61">
        <v>3235</v>
      </c>
      <c r="BA53" s="47">
        <v>4</v>
      </c>
      <c r="BB53" s="17">
        <f>IFERROR(BA53/AZ53,"-")</f>
        <v>1.2364760432766616E-3</v>
      </c>
      <c r="BC53" s="61">
        <v>171</v>
      </c>
      <c r="BD53" s="38">
        <v>3</v>
      </c>
      <c r="BE53" s="17">
        <f>IFERROR(BD53/BC53,"-")</f>
        <v>1.7543859649122806E-2</v>
      </c>
      <c r="BF53" s="61">
        <v>94</v>
      </c>
      <c r="BG53" s="47">
        <v>0</v>
      </c>
      <c r="BH53" s="17">
        <f t="shared" si="25"/>
        <v>0</v>
      </c>
      <c r="BI53" s="61">
        <f t="shared" si="26"/>
        <v>3500</v>
      </c>
      <c r="BJ53" s="38">
        <f t="shared" si="27"/>
        <v>7</v>
      </c>
      <c r="BK53" s="17">
        <f>IFERROR(BJ53/BI53,"-")</f>
        <v>2E-3</v>
      </c>
      <c r="BL53" s="61">
        <v>1492</v>
      </c>
      <c r="BM53" s="47">
        <v>1</v>
      </c>
      <c r="BN53" s="17">
        <f>IFERROR(BM53/BL53,"-")</f>
        <v>6.7024128686327079E-4</v>
      </c>
      <c r="BO53" s="61">
        <v>68</v>
      </c>
      <c r="BP53" s="38">
        <v>0</v>
      </c>
      <c r="BQ53" s="17">
        <f>IFERROR(BP53/BO53,"-")</f>
        <v>0</v>
      </c>
      <c r="BR53" s="61">
        <v>112</v>
      </c>
      <c r="BS53" s="47">
        <v>0</v>
      </c>
      <c r="BT53" s="17">
        <f t="shared" si="31"/>
        <v>0</v>
      </c>
      <c r="BU53" s="61">
        <f t="shared" si="32"/>
        <v>1672</v>
      </c>
      <c r="BV53" s="38">
        <f t="shared" si="33"/>
        <v>1</v>
      </c>
      <c r="BW53" s="17">
        <f>IFERROR(BV53/BU53,"-")</f>
        <v>5.9808612440191385E-4</v>
      </c>
      <c r="BX53" s="61">
        <v>495</v>
      </c>
      <c r="BY53" s="47">
        <v>0</v>
      </c>
      <c r="BZ53" s="17">
        <f>IFERROR(BY53/BX53,"-")</f>
        <v>0</v>
      </c>
      <c r="CA53" s="61">
        <v>18</v>
      </c>
      <c r="CB53" s="38">
        <v>0</v>
      </c>
      <c r="CC53" s="17">
        <f>IFERROR(CB53/CA53,"-")</f>
        <v>0</v>
      </c>
      <c r="CD53" s="61">
        <v>55</v>
      </c>
      <c r="CE53" s="47">
        <v>0</v>
      </c>
      <c r="CF53" s="17">
        <f t="shared" si="37"/>
        <v>0</v>
      </c>
      <c r="CG53" s="61">
        <f t="shared" si="38"/>
        <v>568</v>
      </c>
      <c r="CH53" s="38">
        <f t="shared" si="39"/>
        <v>0</v>
      </c>
      <c r="CI53" s="17">
        <f>IFERROR(CH53/CG53,"-")</f>
        <v>0</v>
      </c>
      <c r="CJ53" s="61">
        <f t="shared" si="182"/>
        <v>17228</v>
      </c>
      <c r="CK53" s="47">
        <f t="shared" si="182"/>
        <v>96</v>
      </c>
      <c r="CL53" s="17">
        <f>IFERROR(CK53/CJ53,"-")</f>
        <v>5.5723241235198515E-3</v>
      </c>
      <c r="CM53" s="61">
        <f t="shared" si="183"/>
        <v>1428</v>
      </c>
      <c r="CN53" s="38">
        <f t="shared" si="183"/>
        <v>34</v>
      </c>
      <c r="CO53" s="17">
        <f>IFERROR(CN53/CM53,"-")</f>
        <v>2.3809523809523808E-2</v>
      </c>
      <c r="CP53" s="61">
        <f t="shared" si="47"/>
        <v>373</v>
      </c>
      <c r="CQ53" s="47">
        <f t="shared" si="48"/>
        <v>0</v>
      </c>
      <c r="CR53" s="17">
        <f t="shared" si="49"/>
        <v>0</v>
      </c>
      <c r="CS53" s="61">
        <f t="shared" si="184"/>
        <v>19029</v>
      </c>
      <c r="CT53" s="38">
        <f t="shared" si="184"/>
        <v>130</v>
      </c>
      <c r="CU53" s="17">
        <f>IFERROR(CT53/CS53,"-")</f>
        <v>6.831677965210994E-3</v>
      </c>
      <c r="DP53" s="4"/>
      <c r="DQ53" s="4"/>
      <c r="DR53" s="4"/>
      <c r="DS53" s="4"/>
      <c r="DT53" s="4"/>
      <c r="DU53" s="4"/>
      <c r="DV53" s="4"/>
      <c r="DW53" s="4"/>
      <c r="DX53" s="4"/>
      <c r="DY53" s="4"/>
      <c r="DZ53" s="4"/>
      <c r="EA53" s="4"/>
      <c r="EB53" s="4"/>
      <c r="EC53" s="4"/>
      <c r="ED53" s="4"/>
    </row>
    <row r="54" spans="2:134" s="15" customFormat="1" ht="13.5" customHeight="1">
      <c r="B54" s="65">
        <v>49</v>
      </c>
      <c r="C54" s="37" t="s">
        <v>27</v>
      </c>
      <c r="D54" s="61">
        <v>9</v>
      </c>
      <c r="E54" s="47">
        <v>0</v>
      </c>
      <c r="F54" s="17">
        <f>IFERROR(E54/D54,"-")</f>
        <v>0</v>
      </c>
      <c r="G54" s="61">
        <v>0</v>
      </c>
      <c r="H54" s="47">
        <v>0</v>
      </c>
      <c r="I54" s="17" t="str">
        <f>IFERROR(H54/G54,"-")</f>
        <v>-</v>
      </c>
      <c r="J54" s="61">
        <v>0</v>
      </c>
      <c r="K54" s="47">
        <v>0</v>
      </c>
      <c r="L54" s="17" t="str">
        <f t="shared" si="3"/>
        <v>-</v>
      </c>
      <c r="M54" s="61">
        <f t="shared" si="4"/>
        <v>9</v>
      </c>
      <c r="N54" s="47">
        <f t="shared" si="5"/>
        <v>0</v>
      </c>
      <c r="O54" s="17">
        <f>IFERROR(N54/M54,"-")</f>
        <v>0</v>
      </c>
      <c r="P54" s="61">
        <v>35</v>
      </c>
      <c r="Q54" s="47">
        <v>0</v>
      </c>
      <c r="R54" s="17">
        <f>IFERROR(Q54/P54,"-")</f>
        <v>0</v>
      </c>
      <c r="S54" s="61">
        <v>1</v>
      </c>
      <c r="T54" s="38">
        <v>0</v>
      </c>
      <c r="U54" s="17">
        <f>IFERROR(T54/S54,"-")</f>
        <v>0</v>
      </c>
      <c r="V54" s="61">
        <v>3</v>
      </c>
      <c r="W54" s="47">
        <v>0</v>
      </c>
      <c r="X54" s="17">
        <f t="shared" si="9"/>
        <v>0</v>
      </c>
      <c r="Y54" s="61">
        <f t="shared" si="10"/>
        <v>39</v>
      </c>
      <c r="Z54" s="38">
        <f t="shared" si="11"/>
        <v>0</v>
      </c>
      <c r="AA54" s="17">
        <f>IFERROR(Z54/Y54,"-")</f>
        <v>0</v>
      </c>
      <c r="AB54" s="61">
        <v>6599</v>
      </c>
      <c r="AC54" s="47">
        <v>32</v>
      </c>
      <c r="AD54" s="17">
        <f>IFERROR(AC54/AB54,"-")</f>
        <v>4.8492195787240488E-3</v>
      </c>
      <c r="AE54" s="61">
        <v>576</v>
      </c>
      <c r="AF54" s="47">
        <v>11</v>
      </c>
      <c r="AG54" s="17">
        <f>IFERROR(AF54/AE54,"-")</f>
        <v>1.9097222222222224E-2</v>
      </c>
      <c r="AH54" s="61">
        <v>74</v>
      </c>
      <c r="AI54" s="47">
        <v>0</v>
      </c>
      <c r="AJ54" s="17">
        <f t="shared" si="15"/>
        <v>0</v>
      </c>
      <c r="AK54" s="61">
        <f t="shared" si="16"/>
        <v>7249</v>
      </c>
      <c r="AL54" s="38">
        <f t="shared" si="78"/>
        <v>43</v>
      </c>
      <c r="AM54" s="17">
        <f>IFERROR(AL54/AK54,"-")</f>
        <v>5.9318526693337009E-3</v>
      </c>
      <c r="AN54" s="61">
        <v>6008</v>
      </c>
      <c r="AO54" s="47">
        <v>21</v>
      </c>
      <c r="AP54" s="17">
        <f>IFERROR(AO54/AN54,"-")</f>
        <v>3.4953395472703064E-3</v>
      </c>
      <c r="AQ54" s="61">
        <v>365</v>
      </c>
      <c r="AR54" s="38">
        <v>12</v>
      </c>
      <c r="AS54" s="17">
        <f>IFERROR(AR54/AQ54,"-")</f>
        <v>3.287671232876712E-2</v>
      </c>
      <c r="AT54" s="61">
        <v>123</v>
      </c>
      <c r="AU54" s="47">
        <v>0</v>
      </c>
      <c r="AV54" s="17">
        <f t="shared" si="20"/>
        <v>0</v>
      </c>
      <c r="AW54" s="61">
        <f t="shared" si="79"/>
        <v>6496</v>
      </c>
      <c r="AX54" s="38">
        <f t="shared" si="21"/>
        <v>33</v>
      </c>
      <c r="AY54" s="17">
        <f>IFERROR(AX54/AW54,"-")</f>
        <v>5.0800492610837437E-3</v>
      </c>
      <c r="AZ54" s="61">
        <v>3289</v>
      </c>
      <c r="BA54" s="47">
        <v>4</v>
      </c>
      <c r="BB54" s="17">
        <f>IFERROR(BA54/AZ54,"-")</f>
        <v>1.2161751292186075E-3</v>
      </c>
      <c r="BC54" s="61">
        <v>160</v>
      </c>
      <c r="BD54" s="38">
        <v>1</v>
      </c>
      <c r="BE54" s="17">
        <f>IFERROR(BD54/BC54,"-")</f>
        <v>6.2500000000000003E-3</v>
      </c>
      <c r="BF54" s="61">
        <v>138</v>
      </c>
      <c r="BG54" s="47">
        <v>0</v>
      </c>
      <c r="BH54" s="17">
        <f t="shared" si="25"/>
        <v>0</v>
      </c>
      <c r="BI54" s="61">
        <f t="shared" si="26"/>
        <v>3587</v>
      </c>
      <c r="BJ54" s="38">
        <f t="shared" si="27"/>
        <v>5</v>
      </c>
      <c r="BK54" s="17">
        <f>IFERROR(BJ54/BI54,"-")</f>
        <v>1.3939224979091162E-3</v>
      </c>
      <c r="BL54" s="61">
        <v>1267</v>
      </c>
      <c r="BM54" s="47">
        <v>1</v>
      </c>
      <c r="BN54" s="17">
        <f>IFERROR(BM54/BL54,"-")</f>
        <v>7.8926598263614838E-4</v>
      </c>
      <c r="BO54" s="61">
        <v>70</v>
      </c>
      <c r="BP54" s="38">
        <v>0</v>
      </c>
      <c r="BQ54" s="17">
        <f>IFERROR(BP54/BO54,"-")</f>
        <v>0</v>
      </c>
      <c r="BR54" s="61">
        <v>126</v>
      </c>
      <c r="BS54" s="47">
        <v>0</v>
      </c>
      <c r="BT54" s="17">
        <f t="shared" si="31"/>
        <v>0</v>
      </c>
      <c r="BU54" s="61">
        <f t="shared" si="32"/>
        <v>1463</v>
      </c>
      <c r="BV54" s="38">
        <f t="shared" si="33"/>
        <v>1</v>
      </c>
      <c r="BW54" s="17">
        <f>IFERROR(BV54/BU54,"-")</f>
        <v>6.8352699931647305E-4</v>
      </c>
      <c r="BX54" s="61">
        <v>360</v>
      </c>
      <c r="BY54" s="47">
        <v>0</v>
      </c>
      <c r="BZ54" s="17">
        <f>IFERROR(BY54/BX54,"-")</f>
        <v>0</v>
      </c>
      <c r="CA54" s="61">
        <v>18</v>
      </c>
      <c r="CB54" s="38">
        <v>0</v>
      </c>
      <c r="CC54" s="17">
        <f>IFERROR(CB54/CA54,"-")</f>
        <v>0</v>
      </c>
      <c r="CD54" s="61">
        <v>81</v>
      </c>
      <c r="CE54" s="47">
        <v>0</v>
      </c>
      <c r="CF54" s="17">
        <f t="shared" si="37"/>
        <v>0</v>
      </c>
      <c r="CG54" s="61">
        <f t="shared" si="38"/>
        <v>459</v>
      </c>
      <c r="CH54" s="38">
        <f t="shared" si="39"/>
        <v>0</v>
      </c>
      <c r="CI54" s="17">
        <f>IFERROR(CH54/CG54,"-")</f>
        <v>0</v>
      </c>
      <c r="CJ54" s="61">
        <f t="shared" si="182"/>
        <v>17567</v>
      </c>
      <c r="CK54" s="47">
        <f t="shared" si="182"/>
        <v>58</v>
      </c>
      <c r="CL54" s="17">
        <f>IFERROR(CK54/CJ54,"-")</f>
        <v>3.3016451300734331E-3</v>
      </c>
      <c r="CM54" s="61">
        <f t="shared" si="183"/>
        <v>1190</v>
      </c>
      <c r="CN54" s="38">
        <f t="shared" si="183"/>
        <v>24</v>
      </c>
      <c r="CO54" s="17">
        <f>IFERROR(CN54/CM54,"-")</f>
        <v>2.0168067226890758E-2</v>
      </c>
      <c r="CP54" s="61">
        <f t="shared" si="47"/>
        <v>545</v>
      </c>
      <c r="CQ54" s="47">
        <f t="shared" si="48"/>
        <v>0</v>
      </c>
      <c r="CR54" s="17">
        <f t="shared" si="49"/>
        <v>0</v>
      </c>
      <c r="CS54" s="61">
        <f t="shared" si="184"/>
        <v>19302</v>
      </c>
      <c r="CT54" s="38">
        <f t="shared" si="184"/>
        <v>82</v>
      </c>
      <c r="CU54" s="17">
        <f>IFERROR(CT54/CS54,"-")</f>
        <v>4.2482644285566267E-3</v>
      </c>
      <c r="DP54" s="4"/>
      <c r="DQ54" s="4"/>
      <c r="DR54" s="4"/>
      <c r="DS54" s="4"/>
      <c r="DT54" s="4"/>
      <c r="DU54" s="4"/>
      <c r="DV54" s="4"/>
      <c r="DW54" s="4"/>
      <c r="DX54" s="4"/>
      <c r="DY54" s="4"/>
      <c r="DZ54" s="4"/>
      <c r="EA54" s="4"/>
      <c r="EB54" s="4"/>
      <c r="EC54" s="4"/>
      <c r="ED54" s="4"/>
    </row>
    <row r="55" spans="2:134" s="15" customFormat="1" ht="13.5" customHeight="1">
      <c r="B55" s="65">
        <v>50</v>
      </c>
      <c r="C55" s="37" t="s">
        <v>16</v>
      </c>
      <c r="D55" s="61">
        <v>14</v>
      </c>
      <c r="E55" s="47">
        <v>0</v>
      </c>
      <c r="F55" s="17">
        <f>IFERROR(E55/D55,"-")</f>
        <v>0</v>
      </c>
      <c r="G55" s="61">
        <v>1</v>
      </c>
      <c r="H55" s="47">
        <v>0</v>
      </c>
      <c r="I55" s="17">
        <f>IFERROR(H55/G55,"-")</f>
        <v>0</v>
      </c>
      <c r="J55" s="61">
        <v>1</v>
      </c>
      <c r="K55" s="47">
        <v>0</v>
      </c>
      <c r="L55" s="17">
        <f t="shared" si="3"/>
        <v>0</v>
      </c>
      <c r="M55" s="61">
        <f t="shared" si="4"/>
        <v>16</v>
      </c>
      <c r="N55" s="47">
        <f t="shared" si="5"/>
        <v>0</v>
      </c>
      <c r="O55" s="17">
        <f>IFERROR(N55/M55,"-")</f>
        <v>0</v>
      </c>
      <c r="P55" s="61">
        <v>120</v>
      </c>
      <c r="Q55" s="47">
        <v>1</v>
      </c>
      <c r="R55" s="17">
        <f>IFERROR(Q55/P55,"-")</f>
        <v>8.3333333333333332E-3</v>
      </c>
      <c r="S55" s="61">
        <v>1</v>
      </c>
      <c r="T55" s="38">
        <v>0</v>
      </c>
      <c r="U55" s="17">
        <f>IFERROR(T55/S55,"-")</f>
        <v>0</v>
      </c>
      <c r="V55" s="61">
        <v>2</v>
      </c>
      <c r="W55" s="47">
        <v>0</v>
      </c>
      <c r="X55" s="17">
        <f t="shared" si="9"/>
        <v>0</v>
      </c>
      <c r="Y55" s="61">
        <f t="shared" si="10"/>
        <v>123</v>
      </c>
      <c r="Z55" s="38">
        <f t="shared" si="11"/>
        <v>1</v>
      </c>
      <c r="AA55" s="17">
        <f>IFERROR(Z55/Y55,"-")</f>
        <v>8.130081300813009E-3</v>
      </c>
      <c r="AB55" s="61">
        <v>6204</v>
      </c>
      <c r="AC55" s="47">
        <v>64</v>
      </c>
      <c r="AD55" s="17">
        <f>IFERROR(AC55/AB55,"-")</f>
        <v>1.0315925209542231E-2</v>
      </c>
      <c r="AE55" s="61">
        <v>450</v>
      </c>
      <c r="AF55" s="47">
        <v>11</v>
      </c>
      <c r="AG55" s="17">
        <f>IFERROR(AF55/AE55,"-")</f>
        <v>2.4444444444444446E-2</v>
      </c>
      <c r="AH55" s="61">
        <v>66</v>
      </c>
      <c r="AI55" s="47">
        <v>0</v>
      </c>
      <c r="AJ55" s="17">
        <f t="shared" si="15"/>
        <v>0</v>
      </c>
      <c r="AK55" s="61">
        <f t="shared" si="16"/>
        <v>6720</v>
      </c>
      <c r="AL55" s="38">
        <f t="shared" si="78"/>
        <v>75</v>
      </c>
      <c r="AM55" s="17">
        <f>IFERROR(AL55/AK55,"-")</f>
        <v>1.1160714285714286E-2</v>
      </c>
      <c r="AN55" s="61">
        <v>5326</v>
      </c>
      <c r="AO55" s="47">
        <v>67</v>
      </c>
      <c r="AP55" s="17">
        <f>IFERROR(AO55/AN55,"-")</f>
        <v>1.2579797221179122E-2</v>
      </c>
      <c r="AQ55" s="61">
        <v>314</v>
      </c>
      <c r="AR55" s="38">
        <v>12</v>
      </c>
      <c r="AS55" s="17">
        <f>IFERROR(AR55/AQ55,"-")</f>
        <v>3.8216560509554139E-2</v>
      </c>
      <c r="AT55" s="61">
        <v>132</v>
      </c>
      <c r="AU55" s="47">
        <v>0</v>
      </c>
      <c r="AV55" s="17">
        <f t="shared" si="20"/>
        <v>0</v>
      </c>
      <c r="AW55" s="61">
        <f t="shared" si="79"/>
        <v>5772</v>
      </c>
      <c r="AX55" s="38">
        <f t="shared" si="21"/>
        <v>79</v>
      </c>
      <c r="AY55" s="17">
        <f>IFERROR(AX55/AW55,"-")</f>
        <v>1.3686763686763687E-2</v>
      </c>
      <c r="AZ55" s="61">
        <v>2764</v>
      </c>
      <c r="BA55" s="47">
        <v>17</v>
      </c>
      <c r="BB55" s="17">
        <f>IFERROR(BA55/AZ55,"-")</f>
        <v>6.1505065123010133E-3</v>
      </c>
      <c r="BC55" s="61">
        <v>144</v>
      </c>
      <c r="BD55" s="38">
        <v>4</v>
      </c>
      <c r="BE55" s="17">
        <f>IFERROR(BD55/BC55,"-")</f>
        <v>2.7777777777777776E-2</v>
      </c>
      <c r="BF55" s="61">
        <v>131</v>
      </c>
      <c r="BG55" s="47">
        <v>0</v>
      </c>
      <c r="BH55" s="17">
        <f t="shared" si="25"/>
        <v>0</v>
      </c>
      <c r="BI55" s="61">
        <f t="shared" si="26"/>
        <v>3039</v>
      </c>
      <c r="BJ55" s="38">
        <f t="shared" si="27"/>
        <v>21</v>
      </c>
      <c r="BK55" s="17">
        <f>IFERROR(BJ55/BI55,"-")</f>
        <v>6.9101678183613032E-3</v>
      </c>
      <c r="BL55" s="61">
        <v>1031</v>
      </c>
      <c r="BM55" s="47">
        <v>3</v>
      </c>
      <c r="BN55" s="17">
        <f>IFERROR(BM55/BL55,"-")</f>
        <v>2.9097963142580021E-3</v>
      </c>
      <c r="BO55" s="61">
        <v>56</v>
      </c>
      <c r="BP55" s="38">
        <v>1</v>
      </c>
      <c r="BQ55" s="17">
        <f>IFERROR(BP55/BO55,"-")</f>
        <v>1.7857142857142856E-2</v>
      </c>
      <c r="BR55" s="61">
        <v>104</v>
      </c>
      <c r="BS55" s="47">
        <v>0</v>
      </c>
      <c r="BT55" s="17">
        <f t="shared" si="31"/>
        <v>0</v>
      </c>
      <c r="BU55" s="61">
        <f t="shared" si="32"/>
        <v>1191</v>
      </c>
      <c r="BV55" s="38">
        <f t="shared" si="33"/>
        <v>4</v>
      </c>
      <c r="BW55" s="17">
        <f>IFERROR(BV55/BU55,"-")</f>
        <v>3.3585222502099076E-3</v>
      </c>
      <c r="BX55" s="61">
        <v>284</v>
      </c>
      <c r="BY55" s="47">
        <v>0</v>
      </c>
      <c r="BZ55" s="17">
        <f>IFERROR(BY55/BX55,"-")</f>
        <v>0</v>
      </c>
      <c r="CA55" s="61">
        <v>10</v>
      </c>
      <c r="CB55" s="38">
        <v>0</v>
      </c>
      <c r="CC55" s="17">
        <f>IFERROR(CB55/CA55,"-")</f>
        <v>0</v>
      </c>
      <c r="CD55" s="61">
        <v>60</v>
      </c>
      <c r="CE55" s="47">
        <v>0</v>
      </c>
      <c r="CF55" s="17">
        <f t="shared" si="37"/>
        <v>0</v>
      </c>
      <c r="CG55" s="61">
        <f t="shared" si="38"/>
        <v>354</v>
      </c>
      <c r="CH55" s="38">
        <f t="shared" si="39"/>
        <v>0</v>
      </c>
      <c r="CI55" s="17">
        <f>IFERROR(CH55/CG55,"-")</f>
        <v>0</v>
      </c>
      <c r="CJ55" s="61">
        <f t="shared" si="182"/>
        <v>15743</v>
      </c>
      <c r="CK55" s="47">
        <f t="shared" si="182"/>
        <v>152</v>
      </c>
      <c r="CL55" s="17">
        <f>IFERROR(CK55/CJ55,"-")</f>
        <v>9.6550847995934708E-3</v>
      </c>
      <c r="CM55" s="61">
        <f t="shared" si="183"/>
        <v>976</v>
      </c>
      <c r="CN55" s="38">
        <f t="shared" si="183"/>
        <v>28</v>
      </c>
      <c r="CO55" s="17">
        <f>IFERROR(CN55/CM55,"-")</f>
        <v>2.8688524590163935E-2</v>
      </c>
      <c r="CP55" s="61">
        <f t="shared" si="47"/>
        <v>496</v>
      </c>
      <c r="CQ55" s="47">
        <f t="shared" si="48"/>
        <v>0</v>
      </c>
      <c r="CR55" s="17">
        <f t="shared" si="49"/>
        <v>0</v>
      </c>
      <c r="CS55" s="61">
        <f t="shared" si="184"/>
        <v>17215</v>
      </c>
      <c r="CT55" s="38">
        <f t="shared" si="184"/>
        <v>180</v>
      </c>
      <c r="CU55" s="17">
        <f>IFERROR(CT55/CS55,"-")</f>
        <v>1.0455997676444961E-2</v>
      </c>
      <c r="DP55" s="4"/>
      <c r="DQ55" s="4"/>
      <c r="DR55" s="4"/>
      <c r="DS55" s="4"/>
      <c r="DT55" s="4"/>
      <c r="DU55" s="4"/>
      <c r="DV55" s="4"/>
      <c r="DW55" s="4"/>
      <c r="DX55" s="4"/>
      <c r="DY55" s="4"/>
      <c r="DZ55" s="4"/>
      <c r="EA55" s="4"/>
      <c r="EB55" s="4"/>
      <c r="EC55" s="4"/>
      <c r="ED55" s="4"/>
    </row>
    <row r="56" spans="2:134" s="15" customFormat="1" ht="13.5" customHeight="1">
      <c r="B56" s="65">
        <v>51</v>
      </c>
      <c r="C56" s="37" t="s">
        <v>48</v>
      </c>
      <c r="D56" s="61">
        <v>43</v>
      </c>
      <c r="E56" s="47">
        <v>1</v>
      </c>
      <c r="F56" s="17">
        <f t="shared" si="152"/>
        <v>2.3255813953488372E-2</v>
      </c>
      <c r="G56" s="61">
        <v>3</v>
      </c>
      <c r="H56" s="47">
        <v>1</v>
      </c>
      <c r="I56" s="17">
        <f t="shared" si="153"/>
        <v>0.33333333333333331</v>
      </c>
      <c r="J56" s="61">
        <v>1</v>
      </c>
      <c r="K56" s="47">
        <v>0</v>
      </c>
      <c r="L56" s="17">
        <f t="shared" si="3"/>
        <v>0</v>
      </c>
      <c r="M56" s="61">
        <f t="shared" si="4"/>
        <v>47</v>
      </c>
      <c r="N56" s="47">
        <f t="shared" si="5"/>
        <v>2</v>
      </c>
      <c r="O56" s="17">
        <f t="shared" si="154"/>
        <v>4.2553191489361701E-2</v>
      </c>
      <c r="P56" s="61">
        <v>147</v>
      </c>
      <c r="Q56" s="47">
        <v>2</v>
      </c>
      <c r="R56" s="17">
        <f t="shared" si="155"/>
        <v>1.3605442176870748E-2</v>
      </c>
      <c r="S56" s="61">
        <v>6</v>
      </c>
      <c r="T56" s="38">
        <v>0</v>
      </c>
      <c r="U56" s="17">
        <f t="shared" si="156"/>
        <v>0</v>
      </c>
      <c r="V56" s="61">
        <v>3</v>
      </c>
      <c r="W56" s="47">
        <v>0</v>
      </c>
      <c r="X56" s="17">
        <f t="shared" si="9"/>
        <v>0</v>
      </c>
      <c r="Y56" s="61">
        <f t="shared" si="10"/>
        <v>156</v>
      </c>
      <c r="Z56" s="38">
        <f t="shared" si="11"/>
        <v>2</v>
      </c>
      <c r="AA56" s="17">
        <f t="shared" si="157"/>
        <v>1.282051282051282E-2</v>
      </c>
      <c r="AB56" s="61">
        <v>8246</v>
      </c>
      <c r="AC56" s="47">
        <v>157</v>
      </c>
      <c r="AD56" s="17">
        <f t="shared" si="158"/>
        <v>1.9039534319670141E-2</v>
      </c>
      <c r="AE56" s="61">
        <v>712</v>
      </c>
      <c r="AF56" s="47">
        <v>37</v>
      </c>
      <c r="AG56" s="17">
        <f t="shared" si="159"/>
        <v>5.1966292134831463E-2</v>
      </c>
      <c r="AH56" s="61">
        <v>69</v>
      </c>
      <c r="AI56" s="47">
        <v>0</v>
      </c>
      <c r="AJ56" s="17">
        <f t="shared" si="15"/>
        <v>0</v>
      </c>
      <c r="AK56" s="61">
        <f t="shared" si="16"/>
        <v>9027</v>
      </c>
      <c r="AL56" s="38">
        <f t="shared" si="78"/>
        <v>194</v>
      </c>
      <c r="AM56" s="17">
        <f t="shared" si="160"/>
        <v>2.1491082308629665E-2</v>
      </c>
      <c r="AN56" s="61">
        <v>6532</v>
      </c>
      <c r="AO56" s="47">
        <v>52</v>
      </c>
      <c r="AP56" s="17">
        <f t="shared" si="161"/>
        <v>7.9608083282302518E-3</v>
      </c>
      <c r="AQ56" s="61">
        <v>419</v>
      </c>
      <c r="AR56" s="38">
        <v>19</v>
      </c>
      <c r="AS56" s="17">
        <f t="shared" si="162"/>
        <v>4.5346062052505964E-2</v>
      </c>
      <c r="AT56" s="61">
        <v>136</v>
      </c>
      <c r="AU56" s="47">
        <v>1</v>
      </c>
      <c r="AV56" s="17">
        <f t="shared" si="20"/>
        <v>7.3529411764705881E-3</v>
      </c>
      <c r="AW56" s="61">
        <f t="shared" si="79"/>
        <v>7087</v>
      </c>
      <c r="AX56" s="38">
        <f t="shared" si="21"/>
        <v>72</v>
      </c>
      <c r="AY56" s="17">
        <f t="shared" si="163"/>
        <v>1.0159446874559051E-2</v>
      </c>
      <c r="AZ56" s="61">
        <v>3862</v>
      </c>
      <c r="BA56" s="47">
        <v>12</v>
      </c>
      <c r="BB56" s="17">
        <f t="shared" si="164"/>
        <v>3.1071983428275505E-3</v>
      </c>
      <c r="BC56" s="61">
        <v>165</v>
      </c>
      <c r="BD56" s="38">
        <v>4</v>
      </c>
      <c r="BE56" s="17">
        <f t="shared" si="165"/>
        <v>2.4242424242424242E-2</v>
      </c>
      <c r="BF56" s="61">
        <v>138</v>
      </c>
      <c r="BG56" s="47">
        <v>0</v>
      </c>
      <c r="BH56" s="17">
        <f t="shared" si="25"/>
        <v>0</v>
      </c>
      <c r="BI56" s="61">
        <f t="shared" si="26"/>
        <v>4165</v>
      </c>
      <c r="BJ56" s="38">
        <f t="shared" si="27"/>
        <v>16</v>
      </c>
      <c r="BK56" s="17">
        <f t="shared" si="166"/>
        <v>3.8415366146458585E-3</v>
      </c>
      <c r="BL56" s="61">
        <v>1592</v>
      </c>
      <c r="BM56" s="47">
        <v>0</v>
      </c>
      <c r="BN56" s="17">
        <f t="shared" si="167"/>
        <v>0</v>
      </c>
      <c r="BO56" s="61">
        <v>61</v>
      </c>
      <c r="BP56" s="38">
        <v>0</v>
      </c>
      <c r="BQ56" s="17">
        <f t="shared" si="168"/>
        <v>0</v>
      </c>
      <c r="BR56" s="61">
        <v>138</v>
      </c>
      <c r="BS56" s="47">
        <v>0</v>
      </c>
      <c r="BT56" s="17">
        <f t="shared" si="31"/>
        <v>0</v>
      </c>
      <c r="BU56" s="61">
        <f t="shared" si="32"/>
        <v>1791</v>
      </c>
      <c r="BV56" s="38">
        <f t="shared" si="33"/>
        <v>0</v>
      </c>
      <c r="BW56" s="17">
        <f t="shared" si="169"/>
        <v>0</v>
      </c>
      <c r="BX56" s="61">
        <v>559</v>
      </c>
      <c r="BY56" s="47">
        <v>0</v>
      </c>
      <c r="BZ56" s="17">
        <f t="shared" si="170"/>
        <v>0</v>
      </c>
      <c r="CA56" s="61">
        <v>12</v>
      </c>
      <c r="CB56" s="38">
        <v>0</v>
      </c>
      <c r="CC56" s="17">
        <f t="shared" si="171"/>
        <v>0</v>
      </c>
      <c r="CD56" s="61">
        <v>77</v>
      </c>
      <c r="CE56" s="47">
        <v>0</v>
      </c>
      <c r="CF56" s="17">
        <f t="shared" si="37"/>
        <v>0</v>
      </c>
      <c r="CG56" s="61">
        <f t="shared" si="38"/>
        <v>648</v>
      </c>
      <c r="CH56" s="38">
        <f t="shared" si="39"/>
        <v>0</v>
      </c>
      <c r="CI56" s="17">
        <f t="shared" si="172"/>
        <v>0</v>
      </c>
      <c r="CJ56" s="61">
        <f t="shared" si="173"/>
        <v>20981</v>
      </c>
      <c r="CK56" s="47">
        <f t="shared" si="174"/>
        <v>224</v>
      </c>
      <c r="CL56" s="17">
        <f t="shared" si="175"/>
        <v>1.0676326199895144E-2</v>
      </c>
      <c r="CM56" s="61">
        <f t="shared" si="176"/>
        <v>1378</v>
      </c>
      <c r="CN56" s="38">
        <f t="shared" si="177"/>
        <v>61</v>
      </c>
      <c r="CO56" s="17">
        <f t="shared" si="178"/>
        <v>4.4267053701015968E-2</v>
      </c>
      <c r="CP56" s="61">
        <f t="shared" si="47"/>
        <v>562</v>
      </c>
      <c r="CQ56" s="47">
        <f t="shared" si="48"/>
        <v>1</v>
      </c>
      <c r="CR56" s="17">
        <f t="shared" si="49"/>
        <v>1.7793594306049821E-3</v>
      </c>
      <c r="CS56" s="61">
        <f t="shared" si="179"/>
        <v>22921</v>
      </c>
      <c r="CT56" s="38">
        <f t="shared" si="180"/>
        <v>286</v>
      </c>
      <c r="CU56" s="17">
        <f t="shared" si="181"/>
        <v>1.2477640591597226E-2</v>
      </c>
      <c r="DP56" s="4"/>
      <c r="DQ56" s="4"/>
      <c r="DR56" s="4"/>
      <c r="DS56" s="4"/>
      <c r="DT56" s="4"/>
      <c r="DU56" s="4"/>
      <c r="DV56" s="4"/>
      <c r="DW56" s="4"/>
      <c r="DX56" s="4"/>
      <c r="DY56" s="4"/>
      <c r="DZ56" s="4"/>
      <c r="EA56" s="4"/>
      <c r="EB56" s="4"/>
      <c r="EC56" s="4"/>
      <c r="ED56" s="4"/>
    </row>
    <row r="57" spans="2:134" s="15" customFormat="1" ht="13.5" customHeight="1">
      <c r="B57" s="65">
        <v>52</v>
      </c>
      <c r="C57" s="37" t="s">
        <v>4</v>
      </c>
      <c r="D57" s="61">
        <v>7</v>
      </c>
      <c r="E57" s="47">
        <v>0</v>
      </c>
      <c r="F57" s="17">
        <f t="shared" si="152"/>
        <v>0</v>
      </c>
      <c r="G57" s="61">
        <v>0</v>
      </c>
      <c r="H57" s="47">
        <v>0</v>
      </c>
      <c r="I57" s="17" t="str">
        <f t="shared" si="153"/>
        <v>-</v>
      </c>
      <c r="J57" s="61">
        <v>0</v>
      </c>
      <c r="K57" s="47">
        <v>0</v>
      </c>
      <c r="L57" s="17" t="str">
        <f t="shared" si="3"/>
        <v>-</v>
      </c>
      <c r="M57" s="61">
        <f t="shared" si="4"/>
        <v>7</v>
      </c>
      <c r="N57" s="47">
        <f t="shared" si="5"/>
        <v>0</v>
      </c>
      <c r="O57" s="17">
        <f t="shared" si="154"/>
        <v>0</v>
      </c>
      <c r="P57" s="61">
        <v>18</v>
      </c>
      <c r="Q57" s="47">
        <v>0</v>
      </c>
      <c r="R57" s="17">
        <f t="shared" si="155"/>
        <v>0</v>
      </c>
      <c r="S57" s="61">
        <v>1</v>
      </c>
      <c r="T57" s="38">
        <v>0</v>
      </c>
      <c r="U57" s="17">
        <f t="shared" si="156"/>
        <v>0</v>
      </c>
      <c r="V57" s="61">
        <v>1</v>
      </c>
      <c r="W57" s="47">
        <v>0</v>
      </c>
      <c r="X57" s="17">
        <f t="shared" si="9"/>
        <v>0</v>
      </c>
      <c r="Y57" s="61">
        <f t="shared" si="10"/>
        <v>20</v>
      </c>
      <c r="Z57" s="38">
        <f t="shared" si="11"/>
        <v>0</v>
      </c>
      <c r="AA57" s="17">
        <f t="shared" si="157"/>
        <v>0</v>
      </c>
      <c r="AB57" s="61">
        <v>6041</v>
      </c>
      <c r="AC57" s="47">
        <v>198</v>
      </c>
      <c r="AD57" s="17">
        <f t="shared" si="158"/>
        <v>3.2776030458533355E-2</v>
      </c>
      <c r="AE57" s="61">
        <v>1037</v>
      </c>
      <c r="AF57" s="47">
        <v>66</v>
      </c>
      <c r="AG57" s="17">
        <f t="shared" si="159"/>
        <v>6.3645130183220835E-2</v>
      </c>
      <c r="AH57" s="61">
        <v>56</v>
      </c>
      <c r="AI57" s="47">
        <v>0</v>
      </c>
      <c r="AJ57" s="17">
        <f t="shared" si="15"/>
        <v>0</v>
      </c>
      <c r="AK57" s="61">
        <f t="shared" si="16"/>
        <v>7134</v>
      </c>
      <c r="AL57" s="38">
        <f t="shared" si="78"/>
        <v>264</v>
      </c>
      <c r="AM57" s="17">
        <f t="shared" si="160"/>
        <v>3.700588730025231E-2</v>
      </c>
      <c r="AN57" s="61">
        <v>4981</v>
      </c>
      <c r="AO57" s="47">
        <v>103</v>
      </c>
      <c r="AP57" s="17">
        <f t="shared" si="161"/>
        <v>2.0678578598674963E-2</v>
      </c>
      <c r="AQ57" s="61">
        <v>696</v>
      </c>
      <c r="AR57" s="38">
        <v>52</v>
      </c>
      <c r="AS57" s="17">
        <f t="shared" si="162"/>
        <v>7.4712643678160925E-2</v>
      </c>
      <c r="AT57" s="61">
        <v>115</v>
      </c>
      <c r="AU57" s="47">
        <v>0</v>
      </c>
      <c r="AV57" s="17">
        <f t="shared" si="20"/>
        <v>0</v>
      </c>
      <c r="AW57" s="61">
        <f t="shared" si="79"/>
        <v>5792</v>
      </c>
      <c r="AX57" s="38">
        <f t="shared" si="21"/>
        <v>155</v>
      </c>
      <c r="AY57" s="17">
        <f t="shared" si="163"/>
        <v>2.6761049723756907E-2</v>
      </c>
      <c r="AZ57" s="61">
        <v>3013</v>
      </c>
      <c r="BA57" s="47">
        <v>29</v>
      </c>
      <c r="BB57" s="17">
        <f t="shared" si="164"/>
        <v>9.6249585131098579E-3</v>
      </c>
      <c r="BC57" s="61">
        <v>358</v>
      </c>
      <c r="BD57" s="38">
        <v>8</v>
      </c>
      <c r="BE57" s="17">
        <f t="shared" si="165"/>
        <v>2.23463687150838E-2</v>
      </c>
      <c r="BF57" s="61">
        <v>105</v>
      </c>
      <c r="BG57" s="47">
        <v>0</v>
      </c>
      <c r="BH57" s="17">
        <f t="shared" si="25"/>
        <v>0</v>
      </c>
      <c r="BI57" s="61">
        <f t="shared" si="26"/>
        <v>3476</v>
      </c>
      <c r="BJ57" s="38">
        <f t="shared" si="27"/>
        <v>37</v>
      </c>
      <c r="BK57" s="17">
        <f t="shared" si="166"/>
        <v>1.0644418872266973E-2</v>
      </c>
      <c r="BL57" s="61">
        <v>1483</v>
      </c>
      <c r="BM57" s="47">
        <v>1</v>
      </c>
      <c r="BN57" s="17">
        <f t="shared" si="167"/>
        <v>6.7430883344571813E-4</v>
      </c>
      <c r="BO57" s="61">
        <v>146</v>
      </c>
      <c r="BP57" s="38">
        <v>2</v>
      </c>
      <c r="BQ57" s="17">
        <f t="shared" si="168"/>
        <v>1.3698630136986301E-2</v>
      </c>
      <c r="BR57" s="61">
        <v>102</v>
      </c>
      <c r="BS57" s="47">
        <v>0</v>
      </c>
      <c r="BT57" s="17">
        <f t="shared" si="31"/>
        <v>0</v>
      </c>
      <c r="BU57" s="61">
        <f t="shared" si="32"/>
        <v>1731</v>
      </c>
      <c r="BV57" s="38">
        <f t="shared" si="33"/>
        <v>3</v>
      </c>
      <c r="BW57" s="17">
        <f t="shared" si="169"/>
        <v>1.7331022530329288E-3</v>
      </c>
      <c r="BX57" s="61">
        <v>486</v>
      </c>
      <c r="BY57" s="47">
        <v>1</v>
      </c>
      <c r="BZ57" s="17">
        <f t="shared" si="170"/>
        <v>2.05761316872428E-3</v>
      </c>
      <c r="CA57" s="61">
        <v>26</v>
      </c>
      <c r="CB57" s="38">
        <v>0</v>
      </c>
      <c r="CC57" s="17">
        <f t="shared" si="171"/>
        <v>0</v>
      </c>
      <c r="CD57" s="61">
        <v>95</v>
      </c>
      <c r="CE57" s="47">
        <v>0</v>
      </c>
      <c r="CF57" s="17">
        <f t="shared" si="37"/>
        <v>0</v>
      </c>
      <c r="CG57" s="61">
        <f t="shared" si="38"/>
        <v>607</v>
      </c>
      <c r="CH57" s="38">
        <f t="shared" si="39"/>
        <v>1</v>
      </c>
      <c r="CI57" s="17">
        <f t="shared" si="172"/>
        <v>1.6474464579901153E-3</v>
      </c>
      <c r="CJ57" s="61">
        <f t="shared" si="173"/>
        <v>16029</v>
      </c>
      <c r="CK57" s="47">
        <f t="shared" si="174"/>
        <v>332</v>
      </c>
      <c r="CL57" s="17">
        <f t="shared" si="175"/>
        <v>2.0712458668663048E-2</v>
      </c>
      <c r="CM57" s="61">
        <f t="shared" si="176"/>
        <v>2264</v>
      </c>
      <c r="CN57" s="38">
        <f t="shared" si="177"/>
        <v>128</v>
      </c>
      <c r="CO57" s="17">
        <f t="shared" si="178"/>
        <v>5.6537102473498232E-2</v>
      </c>
      <c r="CP57" s="61">
        <f t="shared" si="47"/>
        <v>474</v>
      </c>
      <c r="CQ57" s="47">
        <f t="shared" si="48"/>
        <v>0</v>
      </c>
      <c r="CR57" s="17">
        <f t="shared" si="49"/>
        <v>0</v>
      </c>
      <c r="CS57" s="61">
        <f t="shared" si="179"/>
        <v>18767</v>
      </c>
      <c r="CT57" s="38">
        <f t="shared" si="180"/>
        <v>460</v>
      </c>
      <c r="CU57" s="17">
        <f t="shared" si="181"/>
        <v>2.4511109926999522E-2</v>
      </c>
      <c r="DP57" s="4"/>
      <c r="DQ57" s="4"/>
      <c r="DR57" s="4"/>
      <c r="DS57" s="4"/>
      <c r="DT57" s="4"/>
      <c r="DU57" s="4"/>
      <c r="DV57" s="4"/>
      <c r="DW57" s="4"/>
      <c r="DX57" s="4"/>
      <c r="DY57" s="4"/>
      <c r="DZ57" s="4"/>
      <c r="EA57" s="4"/>
      <c r="EB57" s="4"/>
      <c r="EC57" s="4"/>
      <c r="ED57" s="4"/>
    </row>
    <row r="58" spans="2:134" s="15" customFormat="1" ht="13.5" customHeight="1">
      <c r="B58" s="65">
        <v>53</v>
      </c>
      <c r="C58" s="37" t="s">
        <v>22</v>
      </c>
      <c r="D58" s="61">
        <v>29</v>
      </c>
      <c r="E58" s="47">
        <v>0</v>
      </c>
      <c r="F58" s="17">
        <f t="shared" si="152"/>
        <v>0</v>
      </c>
      <c r="G58" s="61">
        <v>0</v>
      </c>
      <c r="H58" s="47">
        <v>0</v>
      </c>
      <c r="I58" s="17" t="str">
        <f t="shared" si="153"/>
        <v>-</v>
      </c>
      <c r="J58" s="61">
        <v>1</v>
      </c>
      <c r="K58" s="47">
        <v>0</v>
      </c>
      <c r="L58" s="17">
        <f t="shared" si="3"/>
        <v>0</v>
      </c>
      <c r="M58" s="61">
        <f t="shared" si="4"/>
        <v>30</v>
      </c>
      <c r="N58" s="47">
        <f t="shared" si="5"/>
        <v>0</v>
      </c>
      <c r="O58" s="17">
        <f t="shared" si="154"/>
        <v>0</v>
      </c>
      <c r="P58" s="61">
        <v>65</v>
      </c>
      <c r="Q58" s="47">
        <v>0</v>
      </c>
      <c r="R58" s="17">
        <f t="shared" si="155"/>
        <v>0</v>
      </c>
      <c r="S58" s="61">
        <v>0</v>
      </c>
      <c r="T58" s="38">
        <v>0</v>
      </c>
      <c r="U58" s="17" t="str">
        <f t="shared" si="156"/>
        <v>-</v>
      </c>
      <c r="V58" s="61">
        <v>4</v>
      </c>
      <c r="W58" s="47">
        <v>0</v>
      </c>
      <c r="X58" s="17">
        <f t="shared" si="9"/>
        <v>0</v>
      </c>
      <c r="Y58" s="61">
        <f t="shared" si="10"/>
        <v>69</v>
      </c>
      <c r="Z58" s="38">
        <f t="shared" si="11"/>
        <v>0</v>
      </c>
      <c r="AA58" s="17">
        <f t="shared" si="157"/>
        <v>0</v>
      </c>
      <c r="AB58" s="61">
        <v>3568</v>
      </c>
      <c r="AC58" s="47">
        <v>16</v>
      </c>
      <c r="AD58" s="17">
        <f t="shared" si="158"/>
        <v>4.4843049327354259E-3</v>
      </c>
      <c r="AE58" s="61">
        <v>327</v>
      </c>
      <c r="AF58" s="47">
        <v>7</v>
      </c>
      <c r="AG58" s="17">
        <f t="shared" si="159"/>
        <v>2.1406727828746176E-2</v>
      </c>
      <c r="AH58" s="61">
        <v>38</v>
      </c>
      <c r="AI58" s="47">
        <v>0</v>
      </c>
      <c r="AJ58" s="17">
        <f t="shared" si="15"/>
        <v>0</v>
      </c>
      <c r="AK58" s="61">
        <f t="shared" si="16"/>
        <v>3933</v>
      </c>
      <c r="AL58" s="38">
        <f t="shared" si="78"/>
        <v>23</v>
      </c>
      <c r="AM58" s="17">
        <f t="shared" si="160"/>
        <v>5.8479532163742687E-3</v>
      </c>
      <c r="AN58" s="61">
        <v>3125</v>
      </c>
      <c r="AO58" s="47">
        <v>4</v>
      </c>
      <c r="AP58" s="17">
        <f t="shared" si="161"/>
        <v>1.2800000000000001E-3</v>
      </c>
      <c r="AQ58" s="61">
        <v>178</v>
      </c>
      <c r="AR58" s="38">
        <v>5</v>
      </c>
      <c r="AS58" s="17">
        <f t="shared" si="162"/>
        <v>2.8089887640449437E-2</v>
      </c>
      <c r="AT58" s="61">
        <v>67</v>
      </c>
      <c r="AU58" s="47">
        <v>0</v>
      </c>
      <c r="AV58" s="17">
        <f t="shared" si="20"/>
        <v>0</v>
      </c>
      <c r="AW58" s="61">
        <f t="shared" si="79"/>
        <v>3370</v>
      </c>
      <c r="AX58" s="38">
        <f t="shared" si="21"/>
        <v>9</v>
      </c>
      <c r="AY58" s="17">
        <f t="shared" si="163"/>
        <v>2.6706231454005935E-3</v>
      </c>
      <c r="AZ58" s="61">
        <v>1803</v>
      </c>
      <c r="BA58" s="47">
        <v>2</v>
      </c>
      <c r="BB58" s="17">
        <f t="shared" si="164"/>
        <v>1.1092623405435386E-3</v>
      </c>
      <c r="BC58" s="61">
        <v>84</v>
      </c>
      <c r="BD58" s="38">
        <v>2</v>
      </c>
      <c r="BE58" s="17">
        <f t="shared" si="165"/>
        <v>2.3809523809523808E-2</v>
      </c>
      <c r="BF58" s="61">
        <v>76</v>
      </c>
      <c r="BG58" s="47">
        <v>0</v>
      </c>
      <c r="BH58" s="17">
        <f t="shared" si="25"/>
        <v>0</v>
      </c>
      <c r="BI58" s="61">
        <f t="shared" si="26"/>
        <v>1963</v>
      </c>
      <c r="BJ58" s="38">
        <f t="shared" si="27"/>
        <v>4</v>
      </c>
      <c r="BK58" s="17">
        <f t="shared" si="166"/>
        <v>2.0376974019358125E-3</v>
      </c>
      <c r="BL58" s="61">
        <v>696</v>
      </c>
      <c r="BM58" s="47">
        <v>0</v>
      </c>
      <c r="BN58" s="17">
        <f t="shared" si="167"/>
        <v>0</v>
      </c>
      <c r="BO58" s="61">
        <v>28</v>
      </c>
      <c r="BP58" s="38">
        <v>0</v>
      </c>
      <c r="BQ58" s="17">
        <f t="shared" si="168"/>
        <v>0</v>
      </c>
      <c r="BR58" s="61">
        <v>71</v>
      </c>
      <c r="BS58" s="47">
        <v>0</v>
      </c>
      <c r="BT58" s="17">
        <f t="shared" si="31"/>
        <v>0</v>
      </c>
      <c r="BU58" s="61">
        <f t="shared" si="32"/>
        <v>795</v>
      </c>
      <c r="BV58" s="38">
        <f t="shared" si="33"/>
        <v>0</v>
      </c>
      <c r="BW58" s="17">
        <f t="shared" si="169"/>
        <v>0</v>
      </c>
      <c r="BX58" s="61">
        <v>211</v>
      </c>
      <c r="BY58" s="47">
        <v>0</v>
      </c>
      <c r="BZ58" s="17">
        <f t="shared" si="170"/>
        <v>0</v>
      </c>
      <c r="CA58" s="61">
        <v>6</v>
      </c>
      <c r="CB58" s="38">
        <v>0</v>
      </c>
      <c r="CC58" s="17">
        <f t="shared" si="171"/>
        <v>0</v>
      </c>
      <c r="CD58" s="61">
        <v>51</v>
      </c>
      <c r="CE58" s="47">
        <v>0</v>
      </c>
      <c r="CF58" s="17">
        <f t="shared" si="37"/>
        <v>0</v>
      </c>
      <c r="CG58" s="61">
        <f t="shared" si="38"/>
        <v>268</v>
      </c>
      <c r="CH58" s="38">
        <f t="shared" si="39"/>
        <v>0</v>
      </c>
      <c r="CI58" s="17">
        <f t="shared" si="172"/>
        <v>0</v>
      </c>
      <c r="CJ58" s="61">
        <f t="shared" si="173"/>
        <v>9497</v>
      </c>
      <c r="CK58" s="47">
        <f t="shared" si="174"/>
        <v>22</v>
      </c>
      <c r="CL58" s="17">
        <f t="shared" si="175"/>
        <v>2.3165210066336739E-3</v>
      </c>
      <c r="CM58" s="61">
        <f t="shared" si="176"/>
        <v>623</v>
      </c>
      <c r="CN58" s="38">
        <f t="shared" si="177"/>
        <v>14</v>
      </c>
      <c r="CO58" s="17">
        <f t="shared" si="178"/>
        <v>2.247191011235955E-2</v>
      </c>
      <c r="CP58" s="61">
        <f t="shared" si="47"/>
        <v>308</v>
      </c>
      <c r="CQ58" s="47">
        <f t="shared" si="48"/>
        <v>0</v>
      </c>
      <c r="CR58" s="17">
        <f t="shared" si="49"/>
        <v>0</v>
      </c>
      <c r="CS58" s="61">
        <f t="shared" si="179"/>
        <v>10428</v>
      </c>
      <c r="CT58" s="38">
        <f t="shared" si="180"/>
        <v>36</v>
      </c>
      <c r="CU58" s="17">
        <f t="shared" si="181"/>
        <v>3.4522439585730723E-3</v>
      </c>
      <c r="DP58" s="4"/>
      <c r="DQ58" s="4"/>
      <c r="DR58" s="4"/>
      <c r="DS58" s="4"/>
      <c r="DT58" s="4"/>
      <c r="DU58" s="4"/>
      <c r="DV58" s="4"/>
      <c r="DW58" s="4"/>
      <c r="DX58" s="4"/>
      <c r="DY58" s="4"/>
      <c r="DZ58" s="4"/>
      <c r="EA58" s="4"/>
      <c r="EB58" s="4"/>
      <c r="EC58" s="4"/>
      <c r="ED58" s="4"/>
    </row>
    <row r="59" spans="2:134" s="15" customFormat="1" ht="13.5" customHeight="1">
      <c r="B59" s="65">
        <v>54</v>
      </c>
      <c r="C59" s="37" t="s">
        <v>28</v>
      </c>
      <c r="D59" s="61">
        <v>40</v>
      </c>
      <c r="E59" s="47">
        <v>0</v>
      </c>
      <c r="F59" s="17">
        <f t="shared" si="152"/>
        <v>0</v>
      </c>
      <c r="G59" s="61">
        <v>0</v>
      </c>
      <c r="H59" s="47">
        <v>0</v>
      </c>
      <c r="I59" s="17" t="str">
        <f t="shared" si="153"/>
        <v>-</v>
      </c>
      <c r="J59" s="61">
        <v>0</v>
      </c>
      <c r="K59" s="47">
        <v>0</v>
      </c>
      <c r="L59" s="17" t="str">
        <f t="shared" si="3"/>
        <v>-</v>
      </c>
      <c r="M59" s="61">
        <f t="shared" si="4"/>
        <v>40</v>
      </c>
      <c r="N59" s="47">
        <f t="shared" si="5"/>
        <v>0</v>
      </c>
      <c r="O59" s="17">
        <f t="shared" si="154"/>
        <v>0</v>
      </c>
      <c r="P59" s="61">
        <v>119</v>
      </c>
      <c r="Q59" s="47">
        <v>0</v>
      </c>
      <c r="R59" s="17">
        <f t="shared" si="155"/>
        <v>0</v>
      </c>
      <c r="S59" s="61">
        <v>3</v>
      </c>
      <c r="T59" s="38">
        <v>0</v>
      </c>
      <c r="U59" s="17">
        <f t="shared" si="156"/>
        <v>0</v>
      </c>
      <c r="V59" s="61">
        <v>8</v>
      </c>
      <c r="W59" s="47">
        <v>0</v>
      </c>
      <c r="X59" s="17">
        <f t="shared" si="9"/>
        <v>0</v>
      </c>
      <c r="Y59" s="61">
        <f t="shared" si="10"/>
        <v>130</v>
      </c>
      <c r="Z59" s="38">
        <f t="shared" si="11"/>
        <v>0</v>
      </c>
      <c r="AA59" s="17">
        <f t="shared" si="157"/>
        <v>0</v>
      </c>
      <c r="AB59" s="61">
        <v>5998</v>
      </c>
      <c r="AC59" s="47">
        <v>69</v>
      </c>
      <c r="AD59" s="17">
        <f t="shared" si="158"/>
        <v>1.150383461153718E-2</v>
      </c>
      <c r="AE59" s="61">
        <v>495</v>
      </c>
      <c r="AF59" s="47">
        <v>22</v>
      </c>
      <c r="AG59" s="17">
        <f t="shared" si="159"/>
        <v>4.4444444444444446E-2</v>
      </c>
      <c r="AH59" s="61">
        <v>63</v>
      </c>
      <c r="AI59" s="47">
        <v>0</v>
      </c>
      <c r="AJ59" s="17">
        <f t="shared" si="15"/>
        <v>0</v>
      </c>
      <c r="AK59" s="61">
        <f t="shared" si="16"/>
        <v>6556</v>
      </c>
      <c r="AL59" s="38">
        <f t="shared" si="78"/>
        <v>91</v>
      </c>
      <c r="AM59" s="17">
        <f t="shared" si="160"/>
        <v>1.3880414887126297E-2</v>
      </c>
      <c r="AN59" s="61">
        <v>4992</v>
      </c>
      <c r="AO59" s="47">
        <v>42</v>
      </c>
      <c r="AP59" s="17">
        <f t="shared" si="161"/>
        <v>8.4134615384615381E-3</v>
      </c>
      <c r="AQ59" s="61">
        <v>340</v>
      </c>
      <c r="AR59" s="38">
        <v>16</v>
      </c>
      <c r="AS59" s="17">
        <f t="shared" si="162"/>
        <v>4.7058823529411764E-2</v>
      </c>
      <c r="AT59" s="61">
        <v>116</v>
      </c>
      <c r="AU59" s="47">
        <v>0</v>
      </c>
      <c r="AV59" s="17">
        <f t="shared" si="20"/>
        <v>0</v>
      </c>
      <c r="AW59" s="61">
        <f t="shared" si="79"/>
        <v>5448</v>
      </c>
      <c r="AX59" s="38">
        <f t="shared" si="21"/>
        <v>58</v>
      </c>
      <c r="AY59" s="17">
        <f t="shared" si="163"/>
        <v>1.0646108663729809E-2</v>
      </c>
      <c r="AZ59" s="61">
        <v>2940</v>
      </c>
      <c r="BA59" s="47">
        <v>10</v>
      </c>
      <c r="BB59" s="17">
        <f t="shared" si="164"/>
        <v>3.4013605442176869E-3</v>
      </c>
      <c r="BC59" s="61">
        <v>199</v>
      </c>
      <c r="BD59" s="38">
        <v>2</v>
      </c>
      <c r="BE59" s="17">
        <f t="shared" si="165"/>
        <v>1.0050251256281407E-2</v>
      </c>
      <c r="BF59" s="61">
        <v>134</v>
      </c>
      <c r="BG59" s="47">
        <v>0</v>
      </c>
      <c r="BH59" s="17">
        <f t="shared" si="25"/>
        <v>0</v>
      </c>
      <c r="BI59" s="61">
        <f t="shared" si="26"/>
        <v>3273</v>
      </c>
      <c r="BJ59" s="38">
        <f t="shared" si="27"/>
        <v>12</v>
      </c>
      <c r="BK59" s="17">
        <f t="shared" si="166"/>
        <v>3.6663611365719525E-3</v>
      </c>
      <c r="BL59" s="61">
        <v>1270</v>
      </c>
      <c r="BM59" s="47">
        <v>1</v>
      </c>
      <c r="BN59" s="17">
        <f t="shared" si="167"/>
        <v>7.874015748031496E-4</v>
      </c>
      <c r="BO59" s="61">
        <v>72</v>
      </c>
      <c r="BP59" s="38">
        <v>0</v>
      </c>
      <c r="BQ59" s="17">
        <f t="shared" si="168"/>
        <v>0</v>
      </c>
      <c r="BR59" s="61">
        <v>121</v>
      </c>
      <c r="BS59" s="47">
        <v>0</v>
      </c>
      <c r="BT59" s="17">
        <f t="shared" si="31"/>
        <v>0</v>
      </c>
      <c r="BU59" s="61">
        <f t="shared" si="32"/>
        <v>1463</v>
      </c>
      <c r="BV59" s="38">
        <f t="shared" si="33"/>
        <v>1</v>
      </c>
      <c r="BW59" s="17">
        <f t="shared" si="169"/>
        <v>6.8352699931647305E-4</v>
      </c>
      <c r="BX59" s="61">
        <v>360</v>
      </c>
      <c r="BY59" s="47">
        <v>0</v>
      </c>
      <c r="BZ59" s="17">
        <f t="shared" si="170"/>
        <v>0</v>
      </c>
      <c r="CA59" s="61">
        <v>19</v>
      </c>
      <c r="CB59" s="38">
        <v>0</v>
      </c>
      <c r="CC59" s="17">
        <f t="shared" si="171"/>
        <v>0</v>
      </c>
      <c r="CD59" s="61">
        <v>94</v>
      </c>
      <c r="CE59" s="47">
        <v>0</v>
      </c>
      <c r="CF59" s="17">
        <f t="shared" si="37"/>
        <v>0</v>
      </c>
      <c r="CG59" s="61">
        <f t="shared" si="38"/>
        <v>473</v>
      </c>
      <c r="CH59" s="38">
        <f t="shared" si="39"/>
        <v>0</v>
      </c>
      <c r="CI59" s="17">
        <f t="shared" si="172"/>
        <v>0</v>
      </c>
      <c r="CJ59" s="61">
        <f t="shared" si="173"/>
        <v>15719</v>
      </c>
      <c r="CK59" s="47">
        <f t="shared" si="174"/>
        <v>122</v>
      </c>
      <c r="CL59" s="17">
        <f t="shared" si="175"/>
        <v>7.7613079712449901E-3</v>
      </c>
      <c r="CM59" s="61">
        <f t="shared" si="176"/>
        <v>1128</v>
      </c>
      <c r="CN59" s="38">
        <f t="shared" si="177"/>
        <v>40</v>
      </c>
      <c r="CO59" s="17">
        <f t="shared" si="178"/>
        <v>3.5460992907801421E-2</v>
      </c>
      <c r="CP59" s="61">
        <f t="shared" si="47"/>
        <v>536</v>
      </c>
      <c r="CQ59" s="47">
        <f t="shared" si="48"/>
        <v>0</v>
      </c>
      <c r="CR59" s="17">
        <f t="shared" si="49"/>
        <v>0</v>
      </c>
      <c r="CS59" s="61">
        <f t="shared" si="179"/>
        <v>17383</v>
      </c>
      <c r="CT59" s="38">
        <f t="shared" si="180"/>
        <v>162</v>
      </c>
      <c r="CU59" s="17">
        <f t="shared" si="181"/>
        <v>9.3194500373928544E-3</v>
      </c>
      <c r="DP59" s="4"/>
      <c r="DQ59" s="4"/>
      <c r="DR59" s="4"/>
      <c r="DS59" s="4"/>
      <c r="DT59" s="4"/>
      <c r="DU59" s="4"/>
      <c r="DV59" s="4"/>
      <c r="DW59" s="4"/>
      <c r="DX59" s="4"/>
      <c r="DY59" s="4"/>
      <c r="DZ59" s="4"/>
      <c r="EA59" s="4"/>
      <c r="EB59" s="4"/>
      <c r="EC59" s="4"/>
      <c r="ED59" s="4"/>
    </row>
    <row r="60" spans="2:134" s="15" customFormat="1" ht="13.5" customHeight="1">
      <c r="B60" s="65">
        <v>55</v>
      </c>
      <c r="C60" s="37" t="s">
        <v>17</v>
      </c>
      <c r="D60" s="61">
        <v>21</v>
      </c>
      <c r="E60" s="47">
        <v>0</v>
      </c>
      <c r="F60" s="17">
        <f t="shared" si="152"/>
        <v>0</v>
      </c>
      <c r="G60" s="61">
        <v>0</v>
      </c>
      <c r="H60" s="47">
        <v>0</v>
      </c>
      <c r="I60" s="17" t="str">
        <f t="shared" si="153"/>
        <v>-</v>
      </c>
      <c r="J60" s="61">
        <v>2</v>
      </c>
      <c r="K60" s="47">
        <v>0</v>
      </c>
      <c r="L60" s="17">
        <f t="shared" si="3"/>
        <v>0</v>
      </c>
      <c r="M60" s="61">
        <f t="shared" si="4"/>
        <v>23</v>
      </c>
      <c r="N60" s="47">
        <f t="shared" si="5"/>
        <v>0</v>
      </c>
      <c r="O60" s="17">
        <f t="shared" si="154"/>
        <v>0</v>
      </c>
      <c r="P60" s="61">
        <v>80</v>
      </c>
      <c r="Q60" s="47">
        <v>0</v>
      </c>
      <c r="R60" s="17">
        <f t="shared" si="155"/>
        <v>0</v>
      </c>
      <c r="S60" s="61">
        <v>3</v>
      </c>
      <c r="T60" s="38">
        <v>0</v>
      </c>
      <c r="U60" s="17">
        <f t="shared" si="156"/>
        <v>0</v>
      </c>
      <c r="V60" s="61">
        <v>6</v>
      </c>
      <c r="W60" s="47">
        <v>0</v>
      </c>
      <c r="X60" s="17">
        <f t="shared" si="9"/>
        <v>0</v>
      </c>
      <c r="Y60" s="61">
        <f t="shared" si="10"/>
        <v>89</v>
      </c>
      <c r="Z60" s="38">
        <f t="shared" si="11"/>
        <v>0</v>
      </c>
      <c r="AA60" s="17">
        <f t="shared" si="157"/>
        <v>0</v>
      </c>
      <c r="AB60" s="61">
        <v>6326</v>
      </c>
      <c r="AC60" s="47">
        <v>15</v>
      </c>
      <c r="AD60" s="17">
        <f t="shared" si="158"/>
        <v>2.3711666139740752E-3</v>
      </c>
      <c r="AE60" s="61">
        <v>451</v>
      </c>
      <c r="AF60" s="47">
        <v>7</v>
      </c>
      <c r="AG60" s="17">
        <f t="shared" si="159"/>
        <v>1.5521064301552107E-2</v>
      </c>
      <c r="AH60" s="61">
        <v>96</v>
      </c>
      <c r="AI60" s="47">
        <v>0</v>
      </c>
      <c r="AJ60" s="17">
        <f t="shared" si="15"/>
        <v>0</v>
      </c>
      <c r="AK60" s="61">
        <f t="shared" si="16"/>
        <v>6873</v>
      </c>
      <c r="AL60" s="38">
        <f t="shared" si="78"/>
        <v>22</v>
      </c>
      <c r="AM60" s="17">
        <f t="shared" si="160"/>
        <v>3.2009311799796303E-3</v>
      </c>
      <c r="AN60" s="61">
        <v>5711</v>
      </c>
      <c r="AO60" s="47">
        <v>11</v>
      </c>
      <c r="AP60" s="17">
        <f t="shared" si="161"/>
        <v>1.9261075118192962E-3</v>
      </c>
      <c r="AQ60" s="61">
        <v>325</v>
      </c>
      <c r="AR60" s="38">
        <v>2</v>
      </c>
      <c r="AS60" s="17">
        <f t="shared" si="162"/>
        <v>6.1538461538461538E-3</v>
      </c>
      <c r="AT60" s="61">
        <v>174</v>
      </c>
      <c r="AU60" s="47">
        <v>0</v>
      </c>
      <c r="AV60" s="17">
        <f t="shared" si="20"/>
        <v>0</v>
      </c>
      <c r="AW60" s="61">
        <f t="shared" si="79"/>
        <v>6210</v>
      </c>
      <c r="AX60" s="38">
        <f t="shared" si="21"/>
        <v>13</v>
      </c>
      <c r="AY60" s="17">
        <f t="shared" si="163"/>
        <v>2.0933977455716585E-3</v>
      </c>
      <c r="AZ60" s="61">
        <v>3123</v>
      </c>
      <c r="BA60" s="47">
        <v>1</v>
      </c>
      <c r="BB60" s="17">
        <f t="shared" si="164"/>
        <v>3.2020493115593977E-4</v>
      </c>
      <c r="BC60" s="61">
        <v>161</v>
      </c>
      <c r="BD60" s="38">
        <v>2</v>
      </c>
      <c r="BE60" s="17">
        <f t="shared" si="165"/>
        <v>1.2422360248447204E-2</v>
      </c>
      <c r="BF60" s="61">
        <v>152</v>
      </c>
      <c r="BG60" s="47">
        <v>0</v>
      </c>
      <c r="BH60" s="17">
        <f t="shared" si="25"/>
        <v>0</v>
      </c>
      <c r="BI60" s="61">
        <f t="shared" si="26"/>
        <v>3436</v>
      </c>
      <c r="BJ60" s="38">
        <f t="shared" si="27"/>
        <v>3</v>
      </c>
      <c r="BK60" s="17">
        <f t="shared" si="166"/>
        <v>8.7310826542491267E-4</v>
      </c>
      <c r="BL60" s="61">
        <v>1010</v>
      </c>
      <c r="BM60" s="47">
        <v>0</v>
      </c>
      <c r="BN60" s="17">
        <f t="shared" si="167"/>
        <v>0</v>
      </c>
      <c r="BO60" s="61">
        <v>81</v>
      </c>
      <c r="BP60" s="38">
        <v>0</v>
      </c>
      <c r="BQ60" s="17">
        <f t="shared" si="168"/>
        <v>0</v>
      </c>
      <c r="BR60" s="61">
        <v>119</v>
      </c>
      <c r="BS60" s="47">
        <v>0</v>
      </c>
      <c r="BT60" s="17">
        <f t="shared" si="31"/>
        <v>0</v>
      </c>
      <c r="BU60" s="61">
        <f t="shared" si="32"/>
        <v>1210</v>
      </c>
      <c r="BV60" s="38">
        <f t="shared" si="33"/>
        <v>0</v>
      </c>
      <c r="BW60" s="17">
        <f t="shared" si="169"/>
        <v>0</v>
      </c>
      <c r="BX60" s="61">
        <v>262</v>
      </c>
      <c r="BY60" s="47">
        <v>0</v>
      </c>
      <c r="BZ60" s="17">
        <f t="shared" si="170"/>
        <v>0</v>
      </c>
      <c r="CA60" s="61">
        <v>14</v>
      </c>
      <c r="CB60" s="38">
        <v>0</v>
      </c>
      <c r="CC60" s="17">
        <f t="shared" si="171"/>
        <v>0</v>
      </c>
      <c r="CD60" s="61">
        <v>79</v>
      </c>
      <c r="CE60" s="47">
        <v>0</v>
      </c>
      <c r="CF60" s="17">
        <f t="shared" si="37"/>
        <v>0</v>
      </c>
      <c r="CG60" s="61">
        <f t="shared" si="38"/>
        <v>355</v>
      </c>
      <c r="CH60" s="38">
        <f t="shared" si="39"/>
        <v>0</v>
      </c>
      <c r="CI60" s="17">
        <f t="shared" si="172"/>
        <v>0</v>
      </c>
      <c r="CJ60" s="61">
        <f t="shared" si="173"/>
        <v>16533</v>
      </c>
      <c r="CK60" s="47">
        <f t="shared" si="174"/>
        <v>27</v>
      </c>
      <c r="CL60" s="17">
        <f t="shared" si="175"/>
        <v>1.633097441480675E-3</v>
      </c>
      <c r="CM60" s="61">
        <f t="shared" si="176"/>
        <v>1035</v>
      </c>
      <c r="CN60" s="38">
        <f t="shared" si="177"/>
        <v>11</v>
      </c>
      <c r="CO60" s="17">
        <f t="shared" si="178"/>
        <v>1.0628019323671498E-2</v>
      </c>
      <c r="CP60" s="61">
        <f t="shared" si="47"/>
        <v>628</v>
      </c>
      <c r="CQ60" s="47">
        <f t="shared" si="48"/>
        <v>0</v>
      </c>
      <c r="CR60" s="17">
        <f t="shared" si="49"/>
        <v>0</v>
      </c>
      <c r="CS60" s="61">
        <f t="shared" si="179"/>
        <v>18196</v>
      </c>
      <c r="CT60" s="38">
        <f t="shared" si="180"/>
        <v>38</v>
      </c>
      <c r="CU60" s="17">
        <f t="shared" si="181"/>
        <v>2.0883710705649591E-3</v>
      </c>
      <c r="DP60" s="4"/>
      <c r="DQ60" s="4"/>
      <c r="DR60" s="4"/>
      <c r="DS60" s="4"/>
      <c r="DT60" s="4"/>
      <c r="DU60" s="4"/>
      <c r="DV60" s="4"/>
      <c r="DW60" s="4"/>
      <c r="DX60" s="4"/>
      <c r="DY60" s="4"/>
      <c r="DZ60" s="4"/>
      <c r="EA60" s="4"/>
      <c r="EB60" s="4"/>
      <c r="EC60" s="4"/>
      <c r="ED60" s="4"/>
    </row>
    <row r="61" spans="2:134" s="15" customFormat="1" ht="13.5" customHeight="1">
      <c r="B61" s="65">
        <v>56</v>
      </c>
      <c r="C61" s="37" t="s">
        <v>10</v>
      </c>
      <c r="D61" s="61">
        <v>7</v>
      </c>
      <c r="E61" s="47">
        <v>0</v>
      </c>
      <c r="F61" s="17">
        <f t="shared" ref="F61:F66" si="185">IFERROR(E61/D61,"-")</f>
        <v>0</v>
      </c>
      <c r="G61" s="61">
        <v>0</v>
      </c>
      <c r="H61" s="47">
        <v>0</v>
      </c>
      <c r="I61" s="17" t="str">
        <f t="shared" ref="I61:I66" si="186">IFERROR(H61/G61,"-")</f>
        <v>-</v>
      </c>
      <c r="J61" s="61">
        <v>0</v>
      </c>
      <c r="K61" s="47">
        <v>0</v>
      </c>
      <c r="L61" s="17" t="str">
        <f t="shared" si="3"/>
        <v>-</v>
      </c>
      <c r="M61" s="61">
        <f t="shared" si="4"/>
        <v>7</v>
      </c>
      <c r="N61" s="47">
        <f t="shared" si="5"/>
        <v>0</v>
      </c>
      <c r="O61" s="17">
        <f t="shared" ref="O61:O66" si="187">IFERROR(N61/M61,"-")</f>
        <v>0</v>
      </c>
      <c r="P61" s="61">
        <v>47</v>
      </c>
      <c r="Q61" s="47">
        <v>0</v>
      </c>
      <c r="R61" s="17">
        <f t="shared" ref="R61:R66" si="188">IFERROR(Q61/P61,"-")</f>
        <v>0</v>
      </c>
      <c r="S61" s="61">
        <v>2</v>
      </c>
      <c r="T61" s="38">
        <v>0</v>
      </c>
      <c r="U61" s="17">
        <f t="shared" ref="U61:U66" si="189">IFERROR(T61/S61,"-")</f>
        <v>0</v>
      </c>
      <c r="V61" s="61">
        <v>1</v>
      </c>
      <c r="W61" s="47">
        <v>0</v>
      </c>
      <c r="X61" s="17">
        <f t="shared" si="9"/>
        <v>0</v>
      </c>
      <c r="Y61" s="61">
        <f t="shared" si="10"/>
        <v>50</v>
      </c>
      <c r="Z61" s="38">
        <f t="shared" si="11"/>
        <v>0</v>
      </c>
      <c r="AA61" s="17">
        <f t="shared" ref="AA61:AA66" si="190">IFERROR(Z61/Y61,"-")</f>
        <v>0</v>
      </c>
      <c r="AB61" s="61">
        <v>4283</v>
      </c>
      <c r="AC61" s="47">
        <v>13</v>
      </c>
      <c r="AD61" s="17">
        <f t="shared" ref="AD61:AD66" si="191">IFERROR(AC61/AB61,"-")</f>
        <v>3.0352556619192153E-3</v>
      </c>
      <c r="AE61" s="61">
        <v>399</v>
      </c>
      <c r="AF61" s="47">
        <v>5</v>
      </c>
      <c r="AG61" s="17">
        <f t="shared" ref="AG61:AG66" si="192">IFERROR(AF61/AE61,"-")</f>
        <v>1.2531328320802004E-2</v>
      </c>
      <c r="AH61" s="61">
        <v>48</v>
      </c>
      <c r="AI61" s="47">
        <v>0</v>
      </c>
      <c r="AJ61" s="17">
        <f t="shared" si="15"/>
        <v>0</v>
      </c>
      <c r="AK61" s="61">
        <f t="shared" si="16"/>
        <v>4730</v>
      </c>
      <c r="AL61" s="38">
        <f t="shared" si="78"/>
        <v>18</v>
      </c>
      <c r="AM61" s="17">
        <f t="shared" ref="AM61:AM66" si="193">IFERROR(AL61/AK61,"-")</f>
        <v>3.8054968287526427E-3</v>
      </c>
      <c r="AN61" s="61">
        <v>3417</v>
      </c>
      <c r="AO61" s="47">
        <v>11</v>
      </c>
      <c r="AP61" s="17">
        <f t="shared" ref="AP61:AP66" si="194">IFERROR(AO61/AN61,"-")</f>
        <v>3.2191981270119989E-3</v>
      </c>
      <c r="AQ61" s="61">
        <v>267</v>
      </c>
      <c r="AR61" s="38">
        <v>3</v>
      </c>
      <c r="AS61" s="17">
        <f t="shared" ref="AS61:AS66" si="195">IFERROR(AR61/AQ61,"-")</f>
        <v>1.1235955056179775E-2</v>
      </c>
      <c r="AT61" s="61">
        <v>97</v>
      </c>
      <c r="AU61" s="47">
        <v>0</v>
      </c>
      <c r="AV61" s="17">
        <f t="shared" si="20"/>
        <v>0</v>
      </c>
      <c r="AW61" s="61">
        <f t="shared" si="79"/>
        <v>3781</v>
      </c>
      <c r="AX61" s="38">
        <f t="shared" si="21"/>
        <v>14</v>
      </c>
      <c r="AY61" s="17">
        <f t="shared" ref="AY61:AY66" si="196">IFERROR(AX61/AW61,"-")</f>
        <v>3.7027241470510446E-3</v>
      </c>
      <c r="AZ61" s="61">
        <v>1740</v>
      </c>
      <c r="BA61" s="47">
        <v>1</v>
      </c>
      <c r="BB61" s="17">
        <f t="shared" ref="BB61:BB66" si="197">IFERROR(BA61/AZ61,"-")</f>
        <v>5.7471264367816091E-4</v>
      </c>
      <c r="BC61" s="61">
        <v>137</v>
      </c>
      <c r="BD61" s="38">
        <v>1</v>
      </c>
      <c r="BE61" s="17">
        <f t="shared" ref="BE61:BE66" si="198">IFERROR(BD61/BC61,"-")</f>
        <v>7.2992700729927005E-3</v>
      </c>
      <c r="BF61" s="61">
        <v>95</v>
      </c>
      <c r="BG61" s="47">
        <v>0</v>
      </c>
      <c r="BH61" s="17">
        <f t="shared" si="25"/>
        <v>0</v>
      </c>
      <c r="BI61" s="61">
        <f t="shared" si="26"/>
        <v>1972</v>
      </c>
      <c r="BJ61" s="38">
        <f t="shared" si="27"/>
        <v>2</v>
      </c>
      <c r="BK61" s="17">
        <f t="shared" ref="BK61:BK66" si="199">IFERROR(BJ61/BI61,"-")</f>
        <v>1.0141987829614604E-3</v>
      </c>
      <c r="BL61" s="61">
        <v>625</v>
      </c>
      <c r="BM61" s="47">
        <v>0</v>
      </c>
      <c r="BN61" s="17">
        <f t="shared" ref="BN61:BN66" si="200">IFERROR(BM61/BL61,"-")</f>
        <v>0</v>
      </c>
      <c r="BO61" s="61">
        <v>72</v>
      </c>
      <c r="BP61" s="38">
        <v>0</v>
      </c>
      <c r="BQ61" s="17">
        <f t="shared" ref="BQ61:BQ66" si="201">IFERROR(BP61/BO61,"-")</f>
        <v>0</v>
      </c>
      <c r="BR61" s="61">
        <v>67</v>
      </c>
      <c r="BS61" s="47">
        <v>0</v>
      </c>
      <c r="BT61" s="17">
        <f t="shared" si="31"/>
        <v>0</v>
      </c>
      <c r="BU61" s="61">
        <f t="shared" si="32"/>
        <v>764</v>
      </c>
      <c r="BV61" s="38">
        <f t="shared" si="33"/>
        <v>0</v>
      </c>
      <c r="BW61" s="17">
        <f t="shared" ref="BW61:BW66" si="202">IFERROR(BV61/BU61,"-")</f>
        <v>0</v>
      </c>
      <c r="BX61" s="61">
        <v>196</v>
      </c>
      <c r="BY61" s="47">
        <v>0</v>
      </c>
      <c r="BZ61" s="17">
        <f t="shared" ref="BZ61:BZ66" si="203">IFERROR(BY61/BX61,"-")</f>
        <v>0</v>
      </c>
      <c r="CA61" s="61">
        <v>12</v>
      </c>
      <c r="CB61" s="38">
        <v>0</v>
      </c>
      <c r="CC61" s="17">
        <f t="shared" ref="CC61:CC66" si="204">IFERROR(CB61/CA61,"-")</f>
        <v>0</v>
      </c>
      <c r="CD61" s="61">
        <v>55</v>
      </c>
      <c r="CE61" s="47">
        <v>0</v>
      </c>
      <c r="CF61" s="17">
        <f t="shared" si="37"/>
        <v>0</v>
      </c>
      <c r="CG61" s="61">
        <f t="shared" si="38"/>
        <v>263</v>
      </c>
      <c r="CH61" s="38">
        <f t="shared" si="39"/>
        <v>0</v>
      </c>
      <c r="CI61" s="17">
        <f t="shared" ref="CI61:CI66" si="205">IFERROR(CH61/CG61,"-")</f>
        <v>0</v>
      </c>
      <c r="CJ61" s="61">
        <f t="shared" ref="CJ61:CJ66" si="206">SUM(D61,P61,AB61,AN61,AZ61,BL61,BX61)</f>
        <v>10315</v>
      </c>
      <c r="CK61" s="47">
        <f t="shared" ref="CK61:CK66" si="207">SUM(E61,Q61,AC61,AO61,BA61,BM61,BY61)</f>
        <v>25</v>
      </c>
      <c r="CL61" s="17">
        <f t="shared" ref="CL61:CL66" si="208">IFERROR(CK61/CJ61,"-")</f>
        <v>2.4236548715462916E-3</v>
      </c>
      <c r="CM61" s="61">
        <f t="shared" ref="CM61:CM66" si="209">SUM(G61,S61,AE61,AQ61,BC61,BO61,CA61)</f>
        <v>889</v>
      </c>
      <c r="CN61" s="38">
        <f t="shared" ref="CN61:CN66" si="210">SUM(H61,T61,AF61,AR61,BD61,BP61,CB61)</f>
        <v>9</v>
      </c>
      <c r="CO61" s="17">
        <f t="shared" ref="CO61:CO66" si="211">IFERROR(CN61/CM61,"-")</f>
        <v>1.0123734533183352E-2</v>
      </c>
      <c r="CP61" s="61">
        <f t="shared" si="47"/>
        <v>363</v>
      </c>
      <c r="CQ61" s="47">
        <f t="shared" si="48"/>
        <v>0</v>
      </c>
      <c r="CR61" s="17">
        <f t="shared" si="49"/>
        <v>0</v>
      </c>
      <c r="CS61" s="61">
        <f t="shared" ref="CS61:CS66" si="212">SUM(M61,Y61,AK61,AW61,BI61,BU61,CG61)</f>
        <v>11567</v>
      </c>
      <c r="CT61" s="38">
        <f t="shared" ref="CT61:CT66" si="213">SUM(N61,Z61,AL61,AX61,BJ61,BV61,CH61)</f>
        <v>34</v>
      </c>
      <c r="CU61" s="17">
        <f t="shared" ref="CU61:CU66" si="214">IFERROR(CT61/CS61,"-")</f>
        <v>2.939396559176969E-3</v>
      </c>
      <c r="DP61" s="4"/>
      <c r="DQ61" s="4"/>
      <c r="DR61" s="4"/>
      <c r="DS61" s="4"/>
      <c r="DT61" s="4"/>
      <c r="DU61" s="4"/>
      <c r="DV61" s="4"/>
      <c r="DW61" s="4"/>
      <c r="DX61" s="4"/>
      <c r="DY61" s="4"/>
      <c r="DZ61" s="4"/>
      <c r="EA61" s="4"/>
      <c r="EB61" s="4"/>
      <c r="EC61" s="4"/>
      <c r="ED61" s="4"/>
    </row>
    <row r="62" spans="2:134" s="15" customFormat="1" ht="13.5" customHeight="1">
      <c r="B62" s="65">
        <v>57</v>
      </c>
      <c r="C62" s="37" t="s">
        <v>49</v>
      </c>
      <c r="D62" s="61">
        <v>15</v>
      </c>
      <c r="E62" s="47">
        <v>0</v>
      </c>
      <c r="F62" s="17">
        <f t="shared" si="185"/>
        <v>0</v>
      </c>
      <c r="G62" s="61">
        <v>1</v>
      </c>
      <c r="H62" s="47">
        <v>0</v>
      </c>
      <c r="I62" s="17">
        <f t="shared" si="186"/>
        <v>0</v>
      </c>
      <c r="J62" s="61">
        <v>0</v>
      </c>
      <c r="K62" s="47">
        <v>0</v>
      </c>
      <c r="L62" s="17" t="str">
        <f t="shared" si="3"/>
        <v>-</v>
      </c>
      <c r="M62" s="61">
        <f t="shared" si="4"/>
        <v>16</v>
      </c>
      <c r="N62" s="47">
        <f t="shared" si="5"/>
        <v>0</v>
      </c>
      <c r="O62" s="17">
        <f t="shared" si="187"/>
        <v>0</v>
      </c>
      <c r="P62" s="61">
        <v>44</v>
      </c>
      <c r="Q62" s="47">
        <v>2</v>
      </c>
      <c r="R62" s="17">
        <f t="shared" si="188"/>
        <v>4.5454545454545456E-2</v>
      </c>
      <c r="S62" s="61">
        <v>3</v>
      </c>
      <c r="T62" s="38">
        <v>0</v>
      </c>
      <c r="U62" s="17">
        <f t="shared" si="189"/>
        <v>0</v>
      </c>
      <c r="V62" s="61">
        <v>1</v>
      </c>
      <c r="W62" s="47">
        <v>0</v>
      </c>
      <c r="X62" s="17">
        <f t="shared" si="9"/>
        <v>0</v>
      </c>
      <c r="Y62" s="61">
        <f t="shared" si="10"/>
        <v>48</v>
      </c>
      <c r="Z62" s="38">
        <f t="shared" si="11"/>
        <v>2</v>
      </c>
      <c r="AA62" s="17">
        <f t="shared" si="190"/>
        <v>4.1666666666666664E-2</v>
      </c>
      <c r="AB62" s="61">
        <v>2722</v>
      </c>
      <c r="AC62" s="47">
        <v>36</v>
      </c>
      <c r="AD62" s="17">
        <f t="shared" si="191"/>
        <v>1.3225569434239529E-2</v>
      </c>
      <c r="AE62" s="61">
        <v>268</v>
      </c>
      <c r="AF62" s="47">
        <v>13</v>
      </c>
      <c r="AG62" s="17">
        <f t="shared" si="192"/>
        <v>4.8507462686567165E-2</v>
      </c>
      <c r="AH62" s="61">
        <v>26</v>
      </c>
      <c r="AI62" s="47">
        <v>0</v>
      </c>
      <c r="AJ62" s="17">
        <f t="shared" si="15"/>
        <v>0</v>
      </c>
      <c r="AK62" s="61">
        <f t="shared" si="16"/>
        <v>3016</v>
      </c>
      <c r="AL62" s="38">
        <f t="shared" si="78"/>
        <v>49</v>
      </c>
      <c r="AM62" s="17">
        <f t="shared" si="193"/>
        <v>1.6246684350132625E-2</v>
      </c>
      <c r="AN62" s="61">
        <v>2370</v>
      </c>
      <c r="AO62" s="47">
        <v>18</v>
      </c>
      <c r="AP62" s="17">
        <f t="shared" si="194"/>
        <v>7.5949367088607592E-3</v>
      </c>
      <c r="AQ62" s="61">
        <v>170</v>
      </c>
      <c r="AR62" s="38">
        <v>5</v>
      </c>
      <c r="AS62" s="17">
        <f t="shared" si="195"/>
        <v>2.9411764705882353E-2</v>
      </c>
      <c r="AT62" s="61">
        <v>58</v>
      </c>
      <c r="AU62" s="47">
        <v>0</v>
      </c>
      <c r="AV62" s="17">
        <f t="shared" si="20"/>
        <v>0</v>
      </c>
      <c r="AW62" s="61">
        <f t="shared" si="79"/>
        <v>2598</v>
      </c>
      <c r="AX62" s="38">
        <f t="shared" si="21"/>
        <v>23</v>
      </c>
      <c r="AY62" s="17">
        <f t="shared" si="196"/>
        <v>8.8529638183217855E-3</v>
      </c>
      <c r="AZ62" s="61">
        <v>1506</v>
      </c>
      <c r="BA62" s="47">
        <v>3</v>
      </c>
      <c r="BB62" s="17">
        <f t="shared" si="197"/>
        <v>1.9920318725099601E-3</v>
      </c>
      <c r="BC62" s="61">
        <v>71</v>
      </c>
      <c r="BD62" s="38">
        <v>1</v>
      </c>
      <c r="BE62" s="17">
        <f t="shared" si="198"/>
        <v>1.4084507042253521E-2</v>
      </c>
      <c r="BF62" s="61">
        <v>69</v>
      </c>
      <c r="BG62" s="47">
        <v>0</v>
      </c>
      <c r="BH62" s="17">
        <f t="shared" si="25"/>
        <v>0</v>
      </c>
      <c r="BI62" s="61">
        <f t="shared" si="26"/>
        <v>1646</v>
      </c>
      <c r="BJ62" s="38">
        <f t="shared" si="27"/>
        <v>4</v>
      </c>
      <c r="BK62" s="17">
        <f t="shared" si="199"/>
        <v>2.4301336573511541E-3</v>
      </c>
      <c r="BL62" s="61">
        <v>675</v>
      </c>
      <c r="BM62" s="47">
        <v>0</v>
      </c>
      <c r="BN62" s="17">
        <f t="shared" si="200"/>
        <v>0</v>
      </c>
      <c r="BO62" s="61">
        <v>40</v>
      </c>
      <c r="BP62" s="38">
        <v>0</v>
      </c>
      <c r="BQ62" s="17">
        <f t="shared" si="201"/>
        <v>0</v>
      </c>
      <c r="BR62" s="61">
        <v>46</v>
      </c>
      <c r="BS62" s="47">
        <v>0</v>
      </c>
      <c r="BT62" s="17">
        <f t="shared" si="31"/>
        <v>0</v>
      </c>
      <c r="BU62" s="61">
        <f t="shared" si="32"/>
        <v>761</v>
      </c>
      <c r="BV62" s="38">
        <f t="shared" si="33"/>
        <v>0</v>
      </c>
      <c r="BW62" s="17">
        <f t="shared" si="202"/>
        <v>0</v>
      </c>
      <c r="BX62" s="61">
        <v>202</v>
      </c>
      <c r="BY62" s="47">
        <v>0</v>
      </c>
      <c r="BZ62" s="17">
        <f t="shared" si="203"/>
        <v>0</v>
      </c>
      <c r="CA62" s="61">
        <v>7</v>
      </c>
      <c r="CB62" s="38">
        <v>0</v>
      </c>
      <c r="CC62" s="17">
        <f t="shared" si="204"/>
        <v>0</v>
      </c>
      <c r="CD62" s="61">
        <v>39</v>
      </c>
      <c r="CE62" s="47">
        <v>0</v>
      </c>
      <c r="CF62" s="17">
        <f t="shared" si="37"/>
        <v>0</v>
      </c>
      <c r="CG62" s="61">
        <f t="shared" si="38"/>
        <v>248</v>
      </c>
      <c r="CH62" s="38">
        <f t="shared" si="39"/>
        <v>0</v>
      </c>
      <c r="CI62" s="17">
        <f t="shared" si="205"/>
        <v>0</v>
      </c>
      <c r="CJ62" s="61">
        <f t="shared" si="206"/>
        <v>7534</v>
      </c>
      <c r="CK62" s="47">
        <f t="shared" si="207"/>
        <v>59</v>
      </c>
      <c r="CL62" s="17">
        <f t="shared" si="208"/>
        <v>7.8311653835943726E-3</v>
      </c>
      <c r="CM62" s="61">
        <f t="shared" si="209"/>
        <v>560</v>
      </c>
      <c r="CN62" s="38">
        <f t="shared" si="210"/>
        <v>19</v>
      </c>
      <c r="CO62" s="17">
        <f t="shared" si="211"/>
        <v>3.3928571428571426E-2</v>
      </c>
      <c r="CP62" s="61">
        <f t="shared" si="47"/>
        <v>239</v>
      </c>
      <c r="CQ62" s="47">
        <f t="shared" si="48"/>
        <v>0</v>
      </c>
      <c r="CR62" s="17">
        <f t="shared" si="49"/>
        <v>0</v>
      </c>
      <c r="CS62" s="61">
        <f t="shared" si="212"/>
        <v>8333</v>
      </c>
      <c r="CT62" s="38">
        <f t="shared" si="213"/>
        <v>78</v>
      </c>
      <c r="CU62" s="17">
        <f t="shared" si="214"/>
        <v>9.3603744149765994E-3</v>
      </c>
      <c r="DP62" s="4"/>
      <c r="DQ62" s="4"/>
      <c r="DR62" s="4"/>
      <c r="DS62" s="4"/>
      <c r="DT62" s="4"/>
      <c r="DU62" s="4"/>
      <c r="DV62" s="4"/>
      <c r="DW62" s="4"/>
      <c r="DX62" s="4"/>
      <c r="DY62" s="4"/>
      <c r="DZ62" s="4"/>
      <c r="EA62" s="4"/>
      <c r="EB62" s="4"/>
      <c r="EC62" s="4"/>
      <c r="ED62" s="4"/>
    </row>
    <row r="63" spans="2:134" s="15" customFormat="1" ht="13.5" customHeight="1">
      <c r="B63" s="65">
        <v>58</v>
      </c>
      <c r="C63" s="37" t="s">
        <v>29</v>
      </c>
      <c r="D63" s="61">
        <v>5</v>
      </c>
      <c r="E63" s="47">
        <v>0</v>
      </c>
      <c r="F63" s="17">
        <f t="shared" si="185"/>
        <v>0</v>
      </c>
      <c r="G63" s="61">
        <v>0</v>
      </c>
      <c r="H63" s="47">
        <v>0</v>
      </c>
      <c r="I63" s="17" t="str">
        <f t="shared" si="186"/>
        <v>-</v>
      </c>
      <c r="J63" s="61">
        <v>0</v>
      </c>
      <c r="K63" s="47">
        <v>0</v>
      </c>
      <c r="L63" s="17" t="str">
        <f t="shared" si="3"/>
        <v>-</v>
      </c>
      <c r="M63" s="61">
        <f t="shared" si="4"/>
        <v>5</v>
      </c>
      <c r="N63" s="47">
        <f t="shared" si="5"/>
        <v>0</v>
      </c>
      <c r="O63" s="17">
        <f t="shared" si="187"/>
        <v>0</v>
      </c>
      <c r="P63" s="61">
        <v>44</v>
      </c>
      <c r="Q63" s="47">
        <v>0</v>
      </c>
      <c r="R63" s="17">
        <f t="shared" si="188"/>
        <v>0</v>
      </c>
      <c r="S63" s="61">
        <v>0</v>
      </c>
      <c r="T63" s="38">
        <v>0</v>
      </c>
      <c r="U63" s="17" t="str">
        <f t="shared" si="189"/>
        <v>-</v>
      </c>
      <c r="V63" s="61">
        <v>1</v>
      </c>
      <c r="W63" s="47">
        <v>0</v>
      </c>
      <c r="X63" s="17">
        <f t="shared" si="9"/>
        <v>0</v>
      </c>
      <c r="Y63" s="61">
        <f t="shared" si="10"/>
        <v>45</v>
      </c>
      <c r="Z63" s="38">
        <f t="shared" si="11"/>
        <v>0</v>
      </c>
      <c r="AA63" s="17">
        <f t="shared" si="190"/>
        <v>0</v>
      </c>
      <c r="AB63" s="61">
        <v>3221</v>
      </c>
      <c r="AC63" s="47">
        <v>15</v>
      </c>
      <c r="AD63" s="17">
        <f t="shared" si="191"/>
        <v>4.6569388388699165E-3</v>
      </c>
      <c r="AE63" s="61">
        <v>301</v>
      </c>
      <c r="AF63" s="47">
        <v>5</v>
      </c>
      <c r="AG63" s="17">
        <f t="shared" si="192"/>
        <v>1.6611295681063124E-2</v>
      </c>
      <c r="AH63" s="61">
        <v>31</v>
      </c>
      <c r="AI63" s="47">
        <v>1</v>
      </c>
      <c r="AJ63" s="17">
        <f t="shared" si="15"/>
        <v>3.2258064516129031E-2</v>
      </c>
      <c r="AK63" s="61">
        <f t="shared" si="16"/>
        <v>3553</v>
      </c>
      <c r="AL63" s="38">
        <f t="shared" si="78"/>
        <v>21</v>
      </c>
      <c r="AM63" s="17">
        <f t="shared" si="193"/>
        <v>5.9104981705600905E-3</v>
      </c>
      <c r="AN63" s="61">
        <v>2794</v>
      </c>
      <c r="AO63" s="47">
        <v>11</v>
      </c>
      <c r="AP63" s="17">
        <f t="shared" si="194"/>
        <v>3.937007874015748E-3</v>
      </c>
      <c r="AQ63" s="61">
        <v>194</v>
      </c>
      <c r="AR63" s="38">
        <v>2</v>
      </c>
      <c r="AS63" s="17">
        <f t="shared" si="195"/>
        <v>1.0309278350515464E-2</v>
      </c>
      <c r="AT63" s="61">
        <v>71</v>
      </c>
      <c r="AU63" s="47">
        <v>0</v>
      </c>
      <c r="AV63" s="17">
        <f t="shared" si="20"/>
        <v>0</v>
      </c>
      <c r="AW63" s="61">
        <f t="shared" si="79"/>
        <v>3059</v>
      </c>
      <c r="AX63" s="38">
        <f t="shared" si="21"/>
        <v>13</v>
      </c>
      <c r="AY63" s="17">
        <f t="shared" si="196"/>
        <v>4.2497548218372013E-3</v>
      </c>
      <c r="AZ63" s="61">
        <v>1707</v>
      </c>
      <c r="BA63" s="47">
        <v>7</v>
      </c>
      <c r="BB63" s="17">
        <f t="shared" si="197"/>
        <v>4.1007615700058581E-3</v>
      </c>
      <c r="BC63" s="61">
        <v>86</v>
      </c>
      <c r="BD63" s="38">
        <v>1</v>
      </c>
      <c r="BE63" s="17">
        <f t="shared" si="198"/>
        <v>1.1627906976744186E-2</v>
      </c>
      <c r="BF63" s="61">
        <v>95</v>
      </c>
      <c r="BG63" s="47">
        <v>0</v>
      </c>
      <c r="BH63" s="17">
        <f t="shared" si="25"/>
        <v>0</v>
      </c>
      <c r="BI63" s="61">
        <f t="shared" si="26"/>
        <v>1888</v>
      </c>
      <c r="BJ63" s="38">
        <f t="shared" si="27"/>
        <v>8</v>
      </c>
      <c r="BK63" s="17">
        <f t="shared" si="199"/>
        <v>4.2372881355932203E-3</v>
      </c>
      <c r="BL63" s="61">
        <v>736</v>
      </c>
      <c r="BM63" s="47">
        <v>1</v>
      </c>
      <c r="BN63" s="17">
        <f t="shared" si="200"/>
        <v>1.358695652173913E-3</v>
      </c>
      <c r="BO63" s="61">
        <v>54</v>
      </c>
      <c r="BP63" s="38">
        <v>0</v>
      </c>
      <c r="BQ63" s="17">
        <f t="shared" si="201"/>
        <v>0</v>
      </c>
      <c r="BR63" s="61">
        <v>78</v>
      </c>
      <c r="BS63" s="47">
        <v>0</v>
      </c>
      <c r="BT63" s="17">
        <f t="shared" si="31"/>
        <v>0</v>
      </c>
      <c r="BU63" s="61">
        <f t="shared" si="32"/>
        <v>868</v>
      </c>
      <c r="BV63" s="38">
        <f t="shared" si="33"/>
        <v>1</v>
      </c>
      <c r="BW63" s="17">
        <f t="shared" si="202"/>
        <v>1.152073732718894E-3</v>
      </c>
      <c r="BX63" s="61">
        <v>225</v>
      </c>
      <c r="BY63" s="47">
        <v>0</v>
      </c>
      <c r="BZ63" s="17">
        <f t="shared" si="203"/>
        <v>0</v>
      </c>
      <c r="CA63" s="61">
        <v>11</v>
      </c>
      <c r="CB63" s="38">
        <v>0</v>
      </c>
      <c r="CC63" s="17">
        <f t="shared" si="204"/>
        <v>0</v>
      </c>
      <c r="CD63" s="61">
        <v>56</v>
      </c>
      <c r="CE63" s="47">
        <v>0</v>
      </c>
      <c r="CF63" s="17">
        <f t="shared" si="37"/>
        <v>0</v>
      </c>
      <c r="CG63" s="61">
        <f t="shared" si="38"/>
        <v>292</v>
      </c>
      <c r="CH63" s="38">
        <f t="shared" si="39"/>
        <v>0</v>
      </c>
      <c r="CI63" s="17">
        <f t="shared" si="205"/>
        <v>0</v>
      </c>
      <c r="CJ63" s="61">
        <f t="shared" si="206"/>
        <v>8732</v>
      </c>
      <c r="CK63" s="47">
        <f t="shared" si="207"/>
        <v>34</v>
      </c>
      <c r="CL63" s="17">
        <f t="shared" si="208"/>
        <v>3.8937242327072834E-3</v>
      </c>
      <c r="CM63" s="61">
        <f t="shared" si="209"/>
        <v>646</v>
      </c>
      <c r="CN63" s="38">
        <f t="shared" si="210"/>
        <v>8</v>
      </c>
      <c r="CO63" s="17">
        <f t="shared" si="211"/>
        <v>1.238390092879257E-2</v>
      </c>
      <c r="CP63" s="61">
        <f t="shared" si="47"/>
        <v>332</v>
      </c>
      <c r="CQ63" s="47">
        <f t="shared" si="48"/>
        <v>1</v>
      </c>
      <c r="CR63" s="17">
        <f t="shared" si="49"/>
        <v>3.0120481927710845E-3</v>
      </c>
      <c r="CS63" s="61">
        <f t="shared" si="212"/>
        <v>9710</v>
      </c>
      <c r="CT63" s="38">
        <f t="shared" si="213"/>
        <v>43</v>
      </c>
      <c r="CU63" s="17">
        <f t="shared" si="214"/>
        <v>4.4284243048403711E-3</v>
      </c>
      <c r="DP63" s="4"/>
      <c r="DQ63" s="4"/>
      <c r="DR63" s="4"/>
      <c r="DS63" s="4"/>
      <c r="DT63" s="4"/>
      <c r="DU63" s="4"/>
      <c r="DV63" s="4"/>
      <c r="DW63" s="4"/>
      <c r="DX63" s="4"/>
      <c r="DY63" s="4"/>
      <c r="DZ63" s="4"/>
      <c r="EA63" s="4"/>
      <c r="EB63" s="4"/>
      <c r="EC63" s="4"/>
      <c r="ED63" s="4"/>
    </row>
    <row r="64" spans="2:134" s="15" customFormat="1" ht="13.5" customHeight="1">
      <c r="B64" s="65">
        <v>59</v>
      </c>
      <c r="C64" s="37" t="s">
        <v>23</v>
      </c>
      <c r="D64" s="61">
        <v>42</v>
      </c>
      <c r="E64" s="47">
        <v>0</v>
      </c>
      <c r="F64" s="17">
        <f t="shared" si="185"/>
        <v>0</v>
      </c>
      <c r="G64" s="61">
        <v>1</v>
      </c>
      <c r="H64" s="47">
        <v>0</v>
      </c>
      <c r="I64" s="17">
        <f t="shared" si="186"/>
        <v>0</v>
      </c>
      <c r="J64" s="61">
        <v>1</v>
      </c>
      <c r="K64" s="47">
        <v>0</v>
      </c>
      <c r="L64" s="17">
        <f t="shared" si="3"/>
        <v>0</v>
      </c>
      <c r="M64" s="61">
        <f t="shared" si="4"/>
        <v>44</v>
      </c>
      <c r="N64" s="47">
        <f t="shared" si="5"/>
        <v>0</v>
      </c>
      <c r="O64" s="17">
        <f t="shared" si="187"/>
        <v>0</v>
      </c>
      <c r="P64" s="61">
        <v>132</v>
      </c>
      <c r="Q64" s="47">
        <v>1</v>
      </c>
      <c r="R64" s="17">
        <f t="shared" si="188"/>
        <v>7.575757575757576E-3</v>
      </c>
      <c r="S64" s="61">
        <v>2</v>
      </c>
      <c r="T64" s="38">
        <v>0</v>
      </c>
      <c r="U64" s="17">
        <f t="shared" si="189"/>
        <v>0</v>
      </c>
      <c r="V64" s="61">
        <v>2</v>
      </c>
      <c r="W64" s="47">
        <v>0</v>
      </c>
      <c r="X64" s="17">
        <f t="shared" si="9"/>
        <v>0</v>
      </c>
      <c r="Y64" s="61">
        <f t="shared" si="10"/>
        <v>136</v>
      </c>
      <c r="Z64" s="38">
        <f t="shared" si="11"/>
        <v>1</v>
      </c>
      <c r="AA64" s="17">
        <f t="shared" si="190"/>
        <v>7.3529411764705881E-3</v>
      </c>
      <c r="AB64" s="61">
        <v>23943</v>
      </c>
      <c r="AC64" s="47">
        <v>80</v>
      </c>
      <c r="AD64" s="17">
        <f t="shared" si="191"/>
        <v>3.3412688468445893E-3</v>
      </c>
      <c r="AE64" s="61">
        <v>2272</v>
      </c>
      <c r="AF64" s="47">
        <v>24</v>
      </c>
      <c r="AG64" s="17">
        <f t="shared" si="192"/>
        <v>1.0563380281690141E-2</v>
      </c>
      <c r="AH64" s="61">
        <v>266</v>
      </c>
      <c r="AI64" s="47">
        <v>0</v>
      </c>
      <c r="AJ64" s="17">
        <f t="shared" si="15"/>
        <v>0</v>
      </c>
      <c r="AK64" s="61">
        <f t="shared" si="16"/>
        <v>26481</v>
      </c>
      <c r="AL64" s="38">
        <f t="shared" si="78"/>
        <v>104</v>
      </c>
      <c r="AM64" s="17">
        <f t="shared" si="193"/>
        <v>3.9273441335297005E-3</v>
      </c>
      <c r="AN64" s="61">
        <v>21090</v>
      </c>
      <c r="AO64" s="47">
        <v>38</v>
      </c>
      <c r="AP64" s="17">
        <f t="shared" si="194"/>
        <v>1.8018018018018018E-3</v>
      </c>
      <c r="AQ64" s="61">
        <v>1475</v>
      </c>
      <c r="AR64" s="38">
        <v>23</v>
      </c>
      <c r="AS64" s="17">
        <f t="shared" si="195"/>
        <v>1.5593220338983051E-2</v>
      </c>
      <c r="AT64" s="61">
        <v>549</v>
      </c>
      <c r="AU64" s="47">
        <v>0</v>
      </c>
      <c r="AV64" s="17">
        <f t="shared" si="20"/>
        <v>0</v>
      </c>
      <c r="AW64" s="61">
        <f t="shared" si="79"/>
        <v>23114</v>
      </c>
      <c r="AX64" s="38">
        <f t="shared" si="21"/>
        <v>61</v>
      </c>
      <c r="AY64" s="17">
        <f t="shared" si="196"/>
        <v>2.6390931902742928E-3</v>
      </c>
      <c r="AZ64" s="61">
        <v>12547</v>
      </c>
      <c r="BA64" s="47">
        <v>12</v>
      </c>
      <c r="BB64" s="17">
        <f t="shared" si="197"/>
        <v>9.5640392125607716E-4</v>
      </c>
      <c r="BC64" s="61">
        <v>708</v>
      </c>
      <c r="BD64" s="38">
        <v>6</v>
      </c>
      <c r="BE64" s="17">
        <f t="shared" si="198"/>
        <v>8.4745762711864406E-3</v>
      </c>
      <c r="BF64" s="61">
        <v>485</v>
      </c>
      <c r="BG64" s="47">
        <v>0</v>
      </c>
      <c r="BH64" s="17">
        <f t="shared" si="25"/>
        <v>0</v>
      </c>
      <c r="BI64" s="61">
        <f t="shared" si="26"/>
        <v>13740</v>
      </c>
      <c r="BJ64" s="38">
        <f t="shared" si="27"/>
        <v>18</v>
      </c>
      <c r="BK64" s="17">
        <f t="shared" si="199"/>
        <v>1.3100436681222707E-3</v>
      </c>
      <c r="BL64" s="61">
        <v>4596</v>
      </c>
      <c r="BM64" s="47">
        <v>0</v>
      </c>
      <c r="BN64" s="17">
        <f t="shared" si="200"/>
        <v>0</v>
      </c>
      <c r="BO64" s="61">
        <v>273</v>
      </c>
      <c r="BP64" s="38">
        <v>1</v>
      </c>
      <c r="BQ64" s="17">
        <f t="shared" si="201"/>
        <v>3.663003663003663E-3</v>
      </c>
      <c r="BR64" s="61">
        <v>408</v>
      </c>
      <c r="BS64" s="47">
        <v>0</v>
      </c>
      <c r="BT64" s="17">
        <f t="shared" si="31"/>
        <v>0</v>
      </c>
      <c r="BU64" s="61">
        <f t="shared" si="32"/>
        <v>5277</v>
      </c>
      <c r="BV64" s="38">
        <f t="shared" si="33"/>
        <v>1</v>
      </c>
      <c r="BW64" s="17">
        <f t="shared" si="202"/>
        <v>1.8950161076369148E-4</v>
      </c>
      <c r="BX64" s="61">
        <v>1339</v>
      </c>
      <c r="BY64" s="47">
        <v>0</v>
      </c>
      <c r="BZ64" s="17">
        <f t="shared" si="203"/>
        <v>0</v>
      </c>
      <c r="CA64" s="61">
        <v>73</v>
      </c>
      <c r="CB64" s="38">
        <v>0</v>
      </c>
      <c r="CC64" s="17">
        <f t="shared" si="204"/>
        <v>0</v>
      </c>
      <c r="CD64" s="61">
        <v>281</v>
      </c>
      <c r="CE64" s="47">
        <v>0</v>
      </c>
      <c r="CF64" s="17">
        <f t="shared" si="37"/>
        <v>0</v>
      </c>
      <c r="CG64" s="61">
        <f t="shared" si="38"/>
        <v>1693</v>
      </c>
      <c r="CH64" s="38">
        <f t="shared" si="39"/>
        <v>0</v>
      </c>
      <c r="CI64" s="17">
        <f t="shared" si="205"/>
        <v>0</v>
      </c>
      <c r="CJ64" s="61">
        <f t="shared" si="206"/>
        <v>63689</v>
      </c>
      <c r="CK64" s="47">
        <f t="shared" si="207"/>
        <v>131</v>
      </c>
      <c r="CL64" s="17">
        <f t="shared" si="208"/>
        <v>2.0568701031575313E-3</v>
      </c>
      <c r="CM64" s="61">
        <f t="shared" si="209"/>
        <v>4804</v>
      </c>
      <c r="CN64" s="38">
        <f t="shared" si="210"/>
        <v>54</v>
      </c>
      <c r="CO64" s="17">
        <f t="shared" si="211"/>
        <v>1.1240632805995004E-2</v>
      </c>
      <c r="CP64" s="61">
        <f t="shared" si="47"/>
        <v>1992</v>
      </c>
      <c r="CQ64" s="47">
        <f t="shared" si="48"/>
        <v>0</v>
      </c>
      <c r="CR64" s="17">
        <f t="shared" si="49"/>
        <v>0</v>
      </c>
      <c r="CS64" s="61">
        <f t="shared" si="212"/>
        <v>70485</v>
      </c>
      <c r="CT64" s="38">
        <f t="shared" si="213"/>
        <v>185</v>
      </c>
      <c r="CU64" s="17">
        <f t="shared" si="214"/>
        <v>2.6246719160104987E-3</v>
      </c>
      <c r="DP64" s="4"/>
      <c r="DQ64" s="4"/>
      <c r="DR64" s="4"/>
      <c r="DS64" s="4"/>
      <c r="DT64" s="4"/>
      <c r="DU64" s="4"/>
      <c r="DV64" s="4"/>
      <c r="DW64" s="4"/>
      <c r="DX64" s="4"/>
      <c r="DY64" s="4"/>
      <c r="DZ64" s="4"/>
      <c r="EA64" s="4"/>
      <c r="EB64" s="4"/>
      <c r="EC64" s="4"/>
      <c r="ED64" s="4"/>
    </row>
    <row r="65" spans="2:134" s="15" customFormat="1" ht="13.5" customHeight="1">
      <c r="B65" s="65">
        <v>60</v>
      </c>
      <c r="C65" s="37" t="s">
        <v>50</v>
      </c>
      <c r="D65" s="61">
        <v>25</v>
      </c>
      <c r="E65" s="47">
        <v>1</v>
      </c>
      <c r="F65" s="17">
        <f t="shared" si="185"/>
        <v>0.04</v>
      </c>
      <c r="G65" s="61">
        <v>1</v>
      </c>
      <c r="H65" s="47">
        <v>0</v>
      </c>
      <c r="I65" s="17">
        <f t="shared" si="186"/>
        <v>0</v>
      </c>
      <c r="J65" s="61">
        <v>0</v>
      </c>
      <c r="K65" s="47">
        <v>0</v>
      </c>
      <c r="L65" s="17" t="str">
        <f t="shared" si="3"/>
        <v>-</v>
      </c>
      <c r="M65" s="61">
        <f t="shared" si="4"/>
        <v>26</v>
      </c>
      <c r="N65" s="47">
        <f t="shared" si="5"/>
        <v>1</v>
      </c>
      <c r="O65" s="17">
        <f t="shared" si="187"/>
        <v>3.8461538461538464E-2</v>
      </c>
      <c r="P65" s="61">
        <v>52</v>
      </c>
      <c r="Q65" s="47">
        <v>1</v>
      </c>
      <c r="R65" s="17">
        <f t="shared" si="188"/>
        <v>1.9230769230769232E-2</v>
      </c>
      <c r="S65" s="61">
        <v>0</v>
      </c>
      <c r="T65" s="38">
        <v>0</v>
      </c>
      <c r="U65" s="17" t="str">
        <f t="shared" si="189"/>
        <v>-</v>
      </c>
      <c r="V65" s="61">
        <v>0</v>
      </c>
      <c r="W65" s="47">
        <v>0</v>
      </c>
      <c r="X65" s="17" t="str">
        <f t="shared" si="9"/>
        <v>-</v>
      </c>
      <c r="Y65" s="61">
        <f t="shared" si="10"/>
        <v>52</v>
      </c>
      <c r="Z65" s="38">
        <f t="shared" si="11"/>
        <v>1</v>
      </c>
      <c r="AA65" s="17">
        <f t="shared" si="190"/>
        <v>1.9230769230769232E-2</v>
      </c>
      <c r="AB65" s="61">
        <v>3352</v>
      </c>
      <c r="AC65" s="47">
        <v>114</v>
      </c>
      <c r="AD65" s="17">
        <f t="shared" si="191"/>
        <v>3.4009546539379473E-2</v>
      </c>
      <c r="AE65" s="61">
        <v>222</v>
      </c>
      <c r="AF65" s="47">
        <v>9</v>
      </c>
      <c r="AG65" s="17">
        <f t="shared" si="192"/>
        <v>4.0540540540540543E-2</v>
      </c>
      <c r="AH65" s="61">
        <v>29</v>
      </c>
      <c r="AI65" s="47">
        <v>0</v>
      </c>
      <c r="AJ65" s="17">
        <f t="shared" si="15"/>
        <v>0</v>
      </c>
      <c r="AK65" s="61">
        <f t="shared" si="16"/>
        <v>3603</v>
      </c>
      <c r="AL65" s="38">
        <f t="shared" si="78"/>
        <v>123</v>
      </c>
      <c r="AM65" s="17">
        <f t="shared" si="193"/>
        <v>3.4138218151540382E-2</v>
      </c>
      <c r="AN65" s="61">
        <v>2649</v>
      </c>
      <c r="AO65" s="47">
        <v>70</v>
      </c>
      <c r="AP65" s="17">
        <f t="shared" si="194"/>
        <v>2.6425066062665158E-2</v>
      </c>
      <c r="AQ65" s="61">
        <v>122</v>
      </c>
      <c r="AR65" s="38">
        <v>5</v>
      </c>
      <c r="AS65" s="17">
        <f t="shared" si="195"/>
        <v>4.0983606557377046E-2</v>
      </c>
      <c r="AT65" s="61">
        <v>49</v>
      </c>
      <c r="AU65" s="47">
        <v>0</v>
      </c>
      <c r="AV65" s="17">
        <f t="shared" si="20"/>
        <v>0</v>
      </c>
      <c r="AW65" s="61">
        <f t="shared" si="79"/>
        <v>2820</v>
      </c>
      <c r="AX65" s="38">
        <f t="shared" si="21"/>
        <v>75</v>
      </c>
      <c r="AY65" s="17">
        <f t="shared" si="196"/>
        <v>2.6595744680851064E-2</v>
      </c>
      <c r="AZ65" s="61">
        <v>1540</v>
      </c>
      <c r="BA65" s="47">
        <v>11</v>
      </c>
      <c r="BB65" s="17">
        <f t="shared" si="197"/>
        <v>7.1428571428571426E-3</v>
      </c>
      <c r="BC65" s="61">
        <v>57</v>
      </c>
      <c r="BD65" s="38">
        <v>1</v>
      </c>
      <c r="BE65" s="17">
        <f t="shared" si="198"/>
        <v>1.7543859649122806E-2</v>
      </c>
      <c r="BF65" s="61">
        <v>63</v>
      </c>
      <c r="BG65" s="47">
        <v>0</v>
      </c>
      <c r="BH65" s="17">
        <f t="shared" si="25"/>
        <v>0</v>
      </c>
      <c r="BI65" s="61">
        <f t="shared" si="26"/>
        <v>1660</v>
      </c>
      <c r="BJ65" s="38">
        <f t="shared" si="27"/>
        <v>12</v>
      </c>
      <c r="BK65" s="17">
        <f t="shared" si="199"/>
        <v>7.2289156626506026E-3</v>
      </c>
      <c r="BL65" s="61">
        <v>653</v>
      </c>
      <c r="BM65" s="47">
        <v>0</v>
      </c>
      <c r="BN65" s="17">
        <f t="shared" si="200"/>
        <v>0</v>
      </c>
      <c r="BO65" s="61">
        <v>15</v>
      </c>
      <c r="BP65" s="38">
        <v>0</v>
      </c>
      <c r="BQ65" s="17">
        <f t="shared" si="201"/>
        <v>0</v>
      </c>
      <c r="BR65" s="61">
        <v>43</v>
      </c>
      <c r="BS65" s="47">
        <v>0</v>
      </c>
      <c r="BT65" s="17">
        <f t="shared" si="31"/>
        <v>0</v>
      </c>
      <c r="BU65" s="61">
        <f t="shared" si="32"/>
        <v>711</v>
      </c>
      <c r="BV65" s="38">
        <f t="shared" si="33"/>
        <v>0</v>
      </c>
      <c r="BW65" s="17">
        <f t="shared" si="202"/>
        <v>0</v>
      </c>
      <c r="BX65" s="61">
        <v>193</v>
      </c>
      <c r="BY65" s="47">
        <v>0</v>
      </c>
      <c r="BZ65" s="17">
        <f t="shared" si="203"/>
        <v>0</v>
      </c>
      <c r="CA65" s="61">
        <v>2</v>
      </c>
      <c r="CB65" s="38">
        <v>0</v>
      </c>
      <c r="CC65" s="17">
        <f t="shared" si="204"/>
        <v>0</v>
      </c>
      <c r="CD65" s="61">
        <v>27</v>
      </c>
      <c r="CE65" s="47">
        <v>0</v>
      </c>
      <c r="CF65" s="17">
        <f t="shared" si="37"/>
        <v>0</v>
      </c>
      <c r="CG65" s="61">
        <f t="shared" si="38"/>
        <v>222</v>
      </c>
      <c r="CH65" s="38">
        <f t="shared" si="39"/>
        <v>0</v>
      </c>
      <c r="CI65" s="17">
        <f t="shared" si="205"/>
        <v>0</v>
      </c>
      <c r="CJ65" s="61">
        <f t="shared" si="206"/>
        <v>8464</v>
      </c>
      <c r="CK65" s="47">
        <f t="shared" si="207"/>
        <v>197</v>
      </c>
      <c r="CL65" s="17">
        <f t="shared" si="208"/>
        <v>2.3275047258979206E-2</v>
      </c>
      <c r="CM65" s="61">
        <f t="shared" si="209"/>
        <v>419</v>
      </c>
      <c r="CN65" s="38">
        <f t="shared" si="210"/>
        <v>15</v>
      </c>
      <c r="CO65" s="17">
        <f t="shared" si="211"/>
        <v>3.5799522673031027E-2</v>
      </c>
      <c r="CP65" s="61">
        <f t="shared" si="47"/>
        <v>211</v>
      </c>
      <c r="CQ65" s="47">
        <f t="shared" si="48"/>
        <v>0</v>
      </c>
      <c r="CR65" s="17">
        <f t="shared" si="49"/>
        <v>0</v>
      </c>
      <c r="CS65" s="61">
        <f t="shared" si="212"/>
        <v>9094</v>
      </c>
      <c r="CT65" s="38">
        <f t="shared" si="213"/>
        <v>212</v>
      </c>
      <c r="CU65" s="17">
        <f t="shared" si="214"/>
        <v>2.3312073894875742E-2</v>
      </c>
      <c r="DP65" s="4"/>
      <c r="DQ65" s="4"/>
      <c r="DR65" s="4"/>
      <c r="DS65" s="4"/>
      <c r="DT65" s="4"/>
      <c r="DU65" s="4"/>
      <c r="DV65" s="4"/>
      <c r="DW65" s="4"/>
      <c r="DX65" s="4"/>
      <c r="DY65" s="4"/>
      <c r="DZ65" s="4"/>
      <c r="EA65" s="4"/>
      <c r="EB65" s="4"/>
      <c r="EC65" s="4"/>
      <c r="ED65" s="4"/>
    </row>
    <row r="66" spans="2:134" s="15" customFormat="1" ht="13.5" customHeight="1">
      <c r="B66" s="65">
        <v>61</v>
      </c>
      <c r="C66" s="37" t="s">
        <v>18</v>
      </c>
      <c r="D66" s="61">
        <v>0</v>
      </c>
      <c r="E66" s="47">
        <v>0</v>
      </c>
      <c r="F66" s="17" t="str">
        <f t="shared" si="185"/>
        <v>-</v>
      </c>
      <c r="G66" s="61">
        <v>0</v>
      </c>
      <c r="H66" s="47">
        <v>0</v>
      </c>
      <c r="I66" s="17" t="str">
        <f t="shared" si="186"/>
        <v>-</v>
      </c>
      <c r="J66" s="61">
        <v>0</v>
      </c>
      <c r="K66" s="47">
        <v>0</v>
      </c>
      <c r="L66" s="17" t="str">
        <f t="shared" si="3"/>
        <v>-</v>
      </c>
      <c r="M66" s="61">
        <f t="shared" si="4"/>
        <v>0</v>
      </c>
      <c r="N66" s="47">
        <f t="shared" si="5"/>
        <v>0</v>
      </c>
      <c r="O66" s="17" t="str">
        <f t="shared" si="187"/>
        <v>-</v>
      </c>
      <c r="P66" s="61">
        <v>10</v>
      </c>
      <c r="Q66" s="47">
        <v>0</v>
      </c>
      <c r="R66" s="17">
        <f t="shared" si="188"/>
        <v>0</v>
      </c>
      <c r="S66" s="61">
        <v>0</v>
      </c>
      <c r="T66" s="38">
        <v>0</v>
      </c>
      <c r="U66" s="17" t="str">
        <f t="shared" si="189"/>
        <v>-</v>
      </c>
      <c r="V66" s="61">
        <v>2</v>
      </c>
      <c r="W66" s="47">
        <v>0</v>
      </c>
      <c r="X66" s="17">
        <f t="shared" si="9"/>
        <v>0</v>
      </c>
      <c r="Y66" s="61">
        <f t="shared" si="10"/>
        <v>12</v>
      </c>
      <c r="Z66" s="38">
        <f t="shared" si="11"/>
        <v>0</v>
      </c>
      <c r="AA66" s="17">
        <f t="shared" si="190"/>
        <v>0</v>
      </c>
      <c r="AB66" s="61">
        <v>2953</v>
      </c>
      <c r="AC66" s="47">
        <v>37</v>
      </c>
      <c r="AD66" s="17">
        <f t="shared" si="191"/>
        <v>1.2529630883846935E-2</v>
      </c>
      <c r="AE66" s="61">
        <v>295</v>
      </c>
      <c r="AF66" s="47">
        <v>11</v>
      </c>
      <c r="AG66" s="17">
        <f t="shared" si="192"/>
        <v>3.7288135593220341E-2</v>
      </c>
      <c r="AH66" s="61">
        <v>30</v>
      </c>
      <c r="AI66" s="47">
        <v>0</v>
      </c>
      <c r="AJ66" s="17">
        <f t="shared" si="15"/>
        <v>0</v>
      </c>
      <c r="AK66" s="61">
        <f t="shared" si="16"/>
        <v>3278</v>
      </c>
      <c r="AL66" s="38">
        <f t="shared" si="78"/>
        <v>48</v>
      </c>
      <c r="AM66" s="17">
        <f t="shared" si="193"/>
        <v>1.464307504575961E-2</v>
      </c>
      <c r="AN66" s="61">
        <v>2386</v>
      </c>
      <c r="AO66" s="47">
        <v>14</v>
      </c>
      <c r="AP66" s="17">
        <f t="shared" si="194"/>
        <v>5.86756077116513E-3</v>
      </c>
      <c r="AQ66" s="61">
        <v>157</v>
      </c>
      <c r="AR66" s="38">
        <v>7</v>
      </c>
      <c r="AS66" s="17">
        <f t="shared" si="195"/>
        <v>4.4585987261146494E-2</v>
      </c>
      <c r="AT66" s="61">
        <v>57</v>
      </c>
      <c r="AU66" s="47">
        <v>0</v>
      </c>
      <c r="AV66" s="17">
        <f t="shared" si="20"/>
        <v>0</v>
      </c>
      <c r="AW66" s="61">
        <f t="shared" si="79"/>
        <v>2600</v>
      </c>
      <c r="AX66" s="38">
        <f t="shared" si="21"/>
        <v>21</v>
      </c>
      <c r="AY66" s="17">
        <f t="shared" si="196"/>
        <v>8.076923076923077E-3</v>
      </c>
      <c r="AZ66" s="61">
        <v>1239</v>
      </c>
      <c r="BA66" s="47">
        <v>1</v>
      </c>
      <c r="BB66" s="17">
        <f t="shared" si="197"/>
        <v>8.0710250201775622E-4</v>
      </c>
      <c r="BC66" s="61">
        <v>93</v>
      </c>
      <c r="BD66" s="38">
        <v>1</v>
      </c>
      <c r="BE66" s="17">
        <f t="shared" si="198"/>
        <v>1.0752688172043012E-2</v>
      </c>
      <c r="BF66" s="61">
        <v>67</v>
      </c>
      <c r="BG66" s="47">
        <v>0</v>
      </c>
      <c r="BH66" s="17">
        <f t="shared" si="25"/>
        <v>0</v>
      </c>
      <c r="BI66" s="61">
        <f t="shared" si="26"/>
        <v>1399</v>
      </c>
      <c r="BJ66" s="38">
        <f t="shared" si="27"/>
        <v>2</v>
      </c>
      <c r="BK66" s="17">
        <f t="shared" si="199"/>
        <v>1.4295925661186562E-3</v>
      </c>
      <c r="BL66" s="61">
        <v>451</v>
      </c>
      <c r="BM66" s="47">
        <v>0</v>
      </c>
      <c r="BN66" s="17">
        <f t="shared" si="200"/>
        <v>0</v>
      </c>
      <c r="BO66" s="61">
        <v>40</v>
      </c>
      <c r="BP66" s="38">
        <v>1</v>
      </c>
      <c r="BQ66" s="17">
        <f t="shared" si="201"/>
        <v>2.5000000000000001E-2</v>
      </c>
      <c r="BR66" s="61">
        <v>48</v>
      </c>
      <c r="BS66" s="47">
        <v>0</v>
      </c>
      <c r="BT66" s="17">
        <f t="shared" si="31"/>
        <v>0</v>
      </c>
      <c r="BU66" s="61">
        <f t="shared" si="32"/>
        <v>539</v>
      </c>
      <c r="BV66" s="38">
        <f t="shared" si="33"/>
        <v>1</v>
      </c>
      <c r="BW66" s="17">
        <f t="shared" si="202"/>
        <v>1.8552875695732839E-3</v>
      </c>
      <c r="BX66" s="61">
        <v>136</v>
      </c>
      <c r="BY66" s="47">
        <v>0</v>
      </c>
      <c r="BZ66" s="17">
        <f t="shared" si="203"/>
        <v>0</v>
      </c>
      <c r="CA66" s="61">
        <v>13</v>
      </c>
      <c r="CB66" s="38">
        <v>0</v>
      </c>
      <c r="CC66" s="17">
        <f t="shared" si="204"/>
        <v>0</v>
      </c>
      <c r="CD66" s="61">
        <v>30</v>
      </c>
      <c r="CE66" s="47">
        <v>0</v>
      </c>
      <c r="CF66" s="17">
        <f t="shared" si="37"/>
        <v>0</v>
      </c>
      <c r="CG66" s="61">
        <f t="shared" si="38"/>
        <v>179</v>
      </c>
      <c r="CH66" s="38">
        <f t="shared" si="39"/>
        <v>0</v>
      </c>
      <c r="CI66" s="17">
        <f t="shared" si="205"/>
        <v>0</v>
      </c>
      <c r="CJ66" s="61">
        <f t="shared" si="206"/>
        <v>7175</v>
      </c>
      <c r="CK66" s="47">
        <f t="shared" si="207"/>
        <v>52</v>
      </c>
      <c r="CL66" s="17">
        <f t="shared" si="208"/>
        <v>7.2473867595818815E-3</v>
      </c>
      <c r="CM66" s="61">
        <f t="shared" si="209"/>
        <v>598</v>
      </c>
      <c r="CN66" s="38">
        <f t="shared" si="210"/>
        <v>20</v>
      </c>
      <c r="CO66" s="17">
        <f t="shared" si="211"/>
        <v>3.3444816053511704E-2</v>
      </c>
      <c r="CP66" s="61">
        <f t="shared" si="47"/>
        <v>234</v>
      </c>
      <c r="CQ66" s="47">
        <f t="shared" si="48"/>
        <v>0</v>
      </c>
      <c r="CR66" s="17">
        <f t="shared" si="49"/>
        <v>0</v>
      </c>
      <c r="CS66" s="61">
        <f t="shared" si="212"/>
        <v>8007</v>
      </c>
      <c r="CT66" s="38">
        <f t="shared" si="213"/>
        <v>72</v>
      </c>
      <c r="CU66" s="17">
        <f t="shared" si="214"/>
        <v>8.9921318846009745E-3</v>
      </c>
      <c r="DP66" s="4"/>
      <c r="DQ66" s="4"/>
      <c r="DR66" s="4"/>
      <c r="DS66" s="4"/>
      <c r="DT66" s="4"/>
      <c r="DU66" s="4"/>
      <c r="DV66" s="4"/>
      <c r="DW66" s="4"/>
      <c r="DX66" s="4"/>
      <c r="DY66" s="4"/>
      <c r="DZ66" s="4"/>
      <c r="EA66" s="4"/>
      <c r="EB66" s="4"/>
      <c r="EC66" s="4"/>
      <c r="ED66" s="4"/>
    </row>
    <row r="67" spans="2:134" s="15" customFormat="1" ht="13.5" customHeight="1">
      <c r="B67" s="65">
        <v>62</v>
      </c>
      <c r="C67" s="37" t="s">
        <v>19</v>
      </c>
      <c r="D67" s="61">
        <v>16</v>
      </c>
      <c r="E67" s="47">
        <v>0</v>
      </c>
      <c r="F67" s="17">
        <f t="shared" ref="F67:F72" si="215">IFERROR(E67/D67,"-")</f>
        <v>0</v>
      </c>
      <c r="G67" s="61">
        <v>1</v>
      </c>
      <c r="H67" s="47">
        <v>0</v>
      </c>
      <c r="I67" s="17">
        <f t="shared" ref="I67:I72" si="216">IFERROR(H67/G67,"-")</f>
        <v>0</v>
      </c>
      <c r="J67" s="61">
        <v>0</v>
      </c>
      <c r="K67" s="47">
        <v>0</v>
      </c>
      <c r="L67" s="17" t="str">
        <f t="shared" si="3"/>
        <v>-</v>
      </c>
      <c r="M67" s="61">
        <f t="shared" si="4"/>
        <v>17</v>
      </c>
      <c r="N67" s="47">
        <f t="shared" si="5"/>
        <v>0</v>
      </c>
      <c r="O67" s="17">
        <f t="shared" ref="O67:O72" si="217">IFERROR(N67/M67,"-")</f>
        <v>0</v>
      </c>
      <c r="P67" s="61">
        <v>39</v>
      </c>
      <c r="Q67" s="47">
        <v>0</v>
      </c>
      <c r="R67" s="17">
        <f t="shared" ref="R67:R72" si="218">IFERROR(Q67/P67,"-")</f>
        <v>0</v>
      </c>
      <c r="S67" s="61">
        <v>0</v>
      </c>
      <c r="T67" s="38">
        <v>0</v>
      </c>
      <c r="U67" s="17" t="str">
        <f t="shared" ref="U67:U72" si="219">IFERROR(T67/S67,"-")</f>
        <v>-</v>
      </c>
      <c r="V67" s="61">
        <v>2</v>
      </c>
      <c r="W67" s="47">
        <v>0</v>
      </c>
      <c r="X67" s="17">
        <f t="shared" si="9"/>
        <v>0</v>
      </c>
      <c r="Y67" s="61">
        <f t="shared" si="10"/>
        <v>41</v>
      </c>
      <c r="Z67" s="38">
        <f t="shared" si="11"/>
        <v>0</v>
      </c>
      <c r="AA67" s="17">
        <f t="shared" ref="AA67:AA72" si="220">IFERROR(Z67/Y67,"-")</f>
        <v>0</v>
      </c>
      <c r="AB67" s="61">
        <v>4224</v>
      </c>
      <c r="AC67" s="47">
        <v>55</v>
      </c>
      <c r="AD67" s="17">
        <f t="shared" ref="AD67:AD72" si="221">IFERROR(AC67/AB67,"-")</f>
        <v>1.3020833333333334E-2</v>
      </c>
      <c r="AE67" s="61">
        <v>489</v>
      </c>
      <c r="AF67" s="47">
        <v>22</v>
      </c>
      <c r="AG67" s="17">
        <f t="shared" ref="AG67:AG72" si="222">IFERROR(AF67/AE67,"-")</f>
        <v>4.4989775051124746E-2</v>
      </c>
      <c r="AH67" s="61">
        <v>32</v>
      </c>
      <c r="AI67" s="47">
        <v>0</v>
      </c>
      <c r="AJ67" s="17">
        <f t="shared" si="15"/>
        <v>0</v>
      </c>
      <c r="AK67" s="61">
        <f t="shared" si="16"/>
        <v>4745</v>
      </c>
      <c r="AL67" s="38">
        <f t="shared" si="78"/>
        <v>77</v>
      </c>
      <c r="AM67" s="17">
        <f t="shared" ref="AM67:AM72" si="223">IFERROR(AL67/AK67,"-")</f>
        <v>1.6227608008429928E-2</v>
      </c>
      <c r="AN67" s="61">
        <v>3542</v>
      </c>
      <c r="AO67" s="47">
        <v>24</v>
      </c>
      <c r="AP67" s="17">
        <f t="shared" ref="AP67:AP72" si="224">IFERROR(AO67/AN67,"-")</f>
        <v>6.7758328627893849E-3</v>
      </c>
      <c r="AQ67" s="61">
        <v>396</v>
      </c>
      <c r="AR67" s="38">
        <v>20</v>
      </c>
      <c r="AS67" s="17">
        <f t="shared" ref="AS67:AS72" si="225">IFERROR(AR67/AQ67,"-")</f>
        <v>5.0505050505050504E-2</v>
      </c>
      <c r="AT67" s="61">
        <v>65</v>
      </c>
      <c r="AU67" s="47">
        <v>0</v>
      </c>
      <c r="AV67" s="17">
        <f t="shared" si="20"/>
        <v>0</v>
      </c>
      <c r="AW67" s="61">
        <f t="shared" si="79"/>
        <v>4003</v>
      </c>
      <c r="AX67" s="38">
        <f t="shared" si="21"/>
        <v>44</v>
      </c>
      <c r="AY67" s="17">
        <f t="shared" ref="AY67:AY72" si="226">IFERROR(AX67/AW67,"-")</f>
        <v>1.0991756182862853E-2</v>
      </c>
      <c r="AZ67" s="61">
        <v>1816</v>
      </c>
      <c r="BA67" s="47">
        <v>6</v>
      </c>
      <c r="BB67" s="17">
        <f t="shared" ref="BB67:BB72" si="227">IFERROR(BA67/AZ67,"-")</f>
        <v>3.3039647577092512E-3</v>
      </c>
      <c r="BC67" s="61">
        <v>196</v>
      </c>
      <c r="BD67" s="38">
        <v>5</v>
      </c>
      <c r="BE67" s="17">
        <f t="shared" ref="BE67:BE72" si="228">IFERROR(BD67/BC67,"-")</f>
        <v>2.5510204081632654E-2</v>
      </c>
      <c r="BF67" s="61">
        <v>62</v>
      </c>
      <c r="BG67" s="47">
        <v>0</v>
      </c>
      <c r="BH67" s="17">
        <f t="shared" si="25"/>
        <v>0</v>
      </c>
      <c r="BI67" s="61">
        <f t="shared" si="26"/>
        <v>2074</v>
      </c>
      <c r="BJ67" s="38">
        <f t="shared" si="27"/>
        <v>11</v>
      </c>
      <c r="BK67" s="17">
        <f t="shared" ref="BK67:BK72" si="229">IFERROR(BJ67/BI67,"-")</f>
        <v>5.303760848601736E-3</v>
      </c>
      <c r="BL67" s="61">
        <v>762</v>
      </c>
      <c r="BM67" s="47">
        <v>1</v>
      </c>
      <c r="BN67" s="17">
        <f t="shared" ref="BN67:BN72" si="230">IFERROR(BM67/BL67,"-")</f>
        <v>1.3123359580052493E-3</v>
      </c>
      <c r="BO67" s="61">
        <v>52</v>
      </c>
      <c r="BP67" s="38">
        <v>1</v>
      </c>
      <c r="BQ67" s="17">
        <f t="shared" ref="BQ67:BQ72" si="231">IFERROR(BP67/BO67,"-")</f>
        <v>1.9230769230769232E-2</v>
      </c>
      <c r="BR67" s="61">
        <v>61</v>
      </c>
      <c r="BS67" s="47">
        <v>0</v>
      </c>
      <c r="BT67" s="17">
        <f t="shared" si="31"/>
        <v>0</v>
      </c>
      <c r="BU67" s="61">
        <f t="shared" si="32"/>
        <v>875</v>
      </c>
      <c r="BV67" s="38">
        <f t="shared" si="33"/>
        <v>2</v>
      </c>
      <c r="BW67" s="17">
        <f t="shared" ref="BW67:BW72" si="232">IFERROR(BV67/BU67,"-")</f>
        <v>2.2857142857142859E-3</v>
      </c>
      <c r="BX67" s="61">
        <v>251</v>
      </c>
      <c r="BY67" s="47">
        <v>0</v>
      </c>
      <c r="BZ67" s="17">
        <f t="shared" ref="BZ67:BZ72" si="233">IFERROR(BY67/BX67,"-")</f>
        <v>0</v>
      </c>
      <c r="CA67" s="61">
        <v>9</v>
      </c>
      <c r="CB67" s="38">
        <v>0</v>
      </c>
      <c r="CC67" s="17">
        <f t="shared" ref="CC67:CC72" si="234">IFERROR(CB67/CA67,"-")</f>
        <v>0</v>
      </c>
      <c r="CD67" s="61">
        <v>34</v>
      </c>
      <c r="CE67" s="47">
        <v>0</v>
      </c>
      <c r="CF67" s="17">
        <f t="shared" si="37"/>
        <v>0</v>
      </c>
      <c r="CG67" s="61">
        <f t="shared" si="38"/>
        <v>294</v>
      </c>
      <c r="CH67" s="38">
        <f t="shared" si="39"/>
        <v>0</v>
      </c>
      <c r="CI67" s="17">
        <f t="shared" ref="CI67:CI72" si="235">IFERROR(CH67/CG67,"-")</f>
        <v>0</v>
      </c>
      <c r="CJ67" s="61">
        <f t="shared" ref="CJ67:CJ72" si="236">SUM(D67,P67,AB67,AN67,AZ67,BL67,BX67)</f>
        <v>10650</v>
      </c>
      <c r="CK67" s="47">
        <f t="shared" ref="CK67:CK72" si="237">SUM(E67,Q67,AC67,AO67,BA67,BM67,BY67)</f>
        <v>86</v>
      </c>
      <c r="CL67" s="17">
        <f t="shared" ref="CL67:CL72" si="238">IFERROR(CK67/CJ67,"-")</f>
        <v>8.0751173708920182E-3</v>
      </c>
      <c r="CM67" s="61">
        <f t="shared" ref="CM67:CM72" si="239">SUM(G67,S67,AE67,AQ67,BC67,BO67,CA67)</f>
        <v>1143</v>
      </c>
      <c r="CN67" s="38">
        <f t="shared" ref="CN67:CN72" si="240">SUM(H67,T67,AF67,AR67,BD67,BP67,CB67)</f>
        <v>48</v>
      </c>
      <c r="CO67" s="17">
        <f t="shared" ref="CO67:CO72" si="241">IFERROR(CN67/CM67,"-")</f>
        <v>4.1994750656167978E-2</v>
      </c>
      <c r="CP67" s="61">
        <f t="shared" si="47"/>
        <v>256</v>
      </c>
      <c r="CQ67" s="47">
        <f t="shared" si="48"/>
        <v>0</v>
      </c>
      <c r="CR67" s="17">
        <f t="shared" si="49"/>
        <v>0</v>
      </c>
      <c r="CS67" s="61">
        <f t="shared" ref="CS67:CS72" si="242">SUM(M67,Y67,AK67,AW67,BI67,BU67,CG67)</f>
        <v>12049</v>
      </c>
      <c r="CT67" s="38">
        <f t="shared" ref="CT67:CT72" si="243">SUM(N67,Z67,AL67,AX67,BJ67,BV67,CH67)</f>
        <v>134</v>
      </c>
      <c r="CU67" s="17">
        <f t="shared" ref="CU67:CU72" si="244">IFERROR(CT67/CS67,"-")</f>
        <v>1.1121254875923314E-2</v>
      </c>
      <c r="DP67" s="4"/>
      <c r="DQ67" s="4"/>
      <c r="DR67" s="4"/>
      <c r="DS67" s="4"/>
      <c r="DT67" s="4"/>
      <c r="DU67" s="4"/>
      <c r="DV67" s="4"/>
      <c r="DW67" s="4"/>
      <c r="DX67" s="4"/>
      <c r="DY67" s="4"/>
      <c r="DZ67" s="4"/>
      <c r="EA67" s="4"/>
      <c r="EB67" s="4"/>
      <c r="EC67" s="4"/>
      <c r="ED67" s="4"/>
    </row>
    <row r="68" spans="2:134" s="15" customFormat="1" ht="13.5" customHeight="1">
      <c r="B68" s="65">
        <v>63</v>
      </c>
      <c r="C68" s="37" t="s">
        <v>30</v>
      </c>
      <c r="D68" s="61">
        <v>8</v>
      </c>
      <c r="E68" s="47">
        <v>0</v>
      </c>
      <c r="F68" s="17">
        <f t="shared" si="215"/>
        <v>0</v>
      </c>
      <c r="G68" s="61">
        <v>0</v>
      </c>
      <c r="H68" s="47">
        <v>0</v>
      </c>
      <c r="I68" s="17" t="str">
        <f t="shared" si="216"/>
        <v>-</v>
      </c>
      <c r="J68" s="61">
        <v>0</v>
      </c>
      <c r="K68" s="47">
        <v>0</v>
      </c>
      <c r="L68" s="17" t="str">
        <f t="shared" si="3"/>
        <v>-</v>
      </c>
      <c r="M68" s="61">
        <f t="shared" si="4"/>
        <v>8</v>
      </c>
      <c r="N68" s="47">
        <f t="shared" si="5"/>
        <v>0</v>
      </c>
      <c r="O68" s="17">
        <f t="shared" si="217"/>
        <v>0</v>
      </c>
      <c r="P68" s="61">
        <v>9</v>
      </c>
      <c r="Q68" s="47">
        <v>0</v>
      </c>
      <c r="R68" s="17">
        <f t="shared" si="218"/>
        <v>0</v>
      </c>
      <c r="S68" s="61">
        <v>1</v>
      </c>
      <c r="T68" s="38">
        <v>0</v>
      </c>
      <c r="U68" s="17">
        <f t="shared" si="219"/>
        <v>0</v>
      </c>
      <c r="V68" s="61">
        <v>0</v>
      </c>
      <c r="W68" s="47">
        <v>0</v>
      </c>
      <c r="X68" s="17" t="str">
        <f t="shared" si="9"/>
        <v>-</v>
      </c>
      <c r="Y68" s="61">
        <f t="shared" si="10"/>
        <v>10</v>
      </c>
      <c r="Z68" s="38">
        <f t="shared" si="11"/>
        <v>0</v>
      </c>
      <c r="AA68" s="17">
        <f t="shared" si="220"/>
        <v>0</v>
      </c>
      <c r="AB68" s="61">
        <v>2911</v>
      </c>
      <c r="AC68" s="47">
        <v>4</v>
      </c>
      <c r="AD68" s="17">
        <f t="shared" si="221"/>
        <v>1.3740982480247338E-3</v>
      </c>
      <c r="AE68" s="61">
        <v>379</v>
      </c>
      <c r="AF68" s="47">
        <v>8</v>
      </c>
      <c r="AG68" s="17">
        <f t="shared" si="222"/>
        <v>2.1108179419525065E-2</v>
      </c>
      <c r="AH68" s="61">
        <v>27</v>
      </c>
      <c r="AI68" s="47">
        <v>0</v>
      </c>
      <c r="AJ68" s="17">
        <f t="shared" si="15"/>
        <v>0</v>
      </c>
      <c r="AK68" s="61">
        <f t="shared" si="16"/>
        <v>3317</v>
      </c>
      <c r="AL68" s="38">
        <f t="shared" si="78"/>
        <v>12</v>
      </c>
      <c r="AM68" s="17">
        <f t="shared" si="223"/>
        <v>3.6177268616219473E-3</v>
      </c>
      <c r="AN68" s="61">
        <v>2378</v>
      </c>
      <c r="AO68" s="47">
        <v>12</v>
      </c>
      <c r="AP68" s="17">
        <f t="shared" si="224"/>
        <v>5.0462573591253156E-3</v>
      </c>
      <c r="AQ68" s="61">
        <v>244</v>
      </c>
      <c r="AR68" s="38">
        <v>5</v>
      </c>
      <c r="AS68" s="17">
        <f t="shared" si="225"/>
        <v>2.0491803278688523E-2</v>
      </c>
      <c r="AT68" s="61">
        <v>50</v>
      </c>
      <c r="AU68" s="47">
        <v>0</v>
      </c>
      <c r="AV68" s="17">
        <f t="shared" si="20"/>
        <v>0</v>
      </c>
      <c r="AW68" s="61">
        <f t="shared" si="79"/>
        <v>2672</v>
      </c>
      <c r="AX68" s="38">
        <f t="shared" si="21"/>
        <v>17</v>
      </c>
      <c r="AY68" s="17">
        <f t="shared" si="226"/>
        <v>6.3622754491017963E-3</v>
      </c>
      <c r="AZ68" s="61">
        <v>1469</v>
      </c>
      <c r="BA68" s="47">
        <v>1</v>
      </c>
      <c r="BB68" s="17">
        <f t="shared" si="227"/>
        <v>6.8073519400953025E-4</v>
      </c>
      <c r="BC68" s="61">
        <v>127</v>
      </c>
      <c r="BD68" s="38">
        <v>1</v>
      </c>
      <c r="BE68" s="17">
        <f t="shared" si="228"/>
        <v>7.874015748031496E-3</v>
      </c>
      <c r="BF68" s="61">
        <v>56</v>
      </c>
      <c r="BG68" s="47">
        <v>0</v>
      </c>
      <c r="BH68" s="17">
        <f t="shared" si="25"/>
        <v>0</v>
      </c>
      <c r="BI68" s="61">
        <f t="shared" si="26"/>
        <v>1652</v>
      </c>
      <c r="BJ68" s="38">
        <f t="shared" si="27"/>
        <v>2</v>
      </c>
      <c r="BK68" s="17">
        <f t="shared" si="229"/>
        <v>1.2106537530266344E-3</v>
      </c>
      <c r="BL68" s="61">
        <v>700</v>
      </c>
      <c r="BM68" s="47">
        <v>1</v>
      </c>
      <c r="BN68" s="17">
        <f t="shared" si="230"/>
        <v>1.4285714285714286E-3</v>
      </c>
      <c r="BO68" s="61">
        <v>52</v>
      </c>
      <c r="BP68" s="38">
        <v>0</v>
      </c>
      <c r="BQ68" s="17">
        <f t="shared" si="231"/>
        <v>0</v>
      </c>
      <c r="BR68" s="61">
        <v>55</v>
      </c>
      <c r="BS68" s="47">
        <v>0</v>
      </c>
      <c r="BT68" s="17">
        <f t="shared" si="31"/>
        <v>0</v>
      </c>
      <c r="BU68" s="61">
        <f t="shared" si="32"/>
        <v>807</v>
      </c>
      <c r="BV68" s="38">
        <f t="shared" si="33"/>
        <v>1</v>
      </c>
      <c r="BW68" s="17">
        <f t="shared" si="232"/>
        <v>1.2391573729863693E-3</v>
      </c>
      <c r="BX68" s="61">
        <v>203</v>
      </c>
      <c r="BY68" s="47">
        <v>0</v>
      </c>
      <c r="BZ68" s="17">
        <f t="shared" si="233"/>
        <v>0</v>
      </c>
      <c r="CA68" s="61">
        <v>10</v>
      </c>
      <c r="CB68" s="38">
        <v>0</v>
      </c>
      <c r="CC68" s="17">
        <f t="shared" si="234"/>
        <v>0</v>
      </c>
      <c r="CD68" s="61">
        <v>37</v>
      </c>
      <c r="CE68" s="47">
        <v>0</v>
      </c>
      <c r="CF68" s="17">
        <f t="shared" si="37"/>
        <v>0</v>
      </c>
      <c r="CG68" s="61">
        <f t="shared" si="38"/>
        <v>250</v>
      </c>
      <c r="CH68" s="38">
        <f t="shared" si="39"/>
        <v>0</v>
      </c>
      <c r="CI68" s="17">
        <f t="shared" si="235"/>
        <v>0</v>
      </c>
      <c r="CJ68" s="61">
        <f t="shared" si="236"/>
        <v>7678</v>
      </c>
      <c r="CK68" s="47">
        <f t="shared" si="237"/>
        <v>18</v>
      </c>
      <c r="CL68" s="17">
        <f t="shared" si="238"/>
        <v>2.3443605105496223E-3</v>
      </c>
      <c r="CM68" s="61">
        <f t="shared" si="239"/>
        <v>813</v>
      </c>
      <c r="CN68" s="38">
        <f t="shared" si="240"/>
        <v>14</v>
      </c>
      <c r="CO68" s="17">
        <f t="shared" si="241"/>
        <v>1.7220172201722016E-2</v>
      </c>
      <c r="CP68" s="61">
        <f t="shared" si="47"/>
        <v>225</v>
      </c>
      <c r="CQ68" s="47">
        <f t="shared" si="48"/>
        <v>0</v>
      </c>
      <c r="CR68" s="17">
        <f t="shared" si="49"/>
        <v>0</v>
      </c>
      <c r="CS68" s="61">
        <f t="shared" si="242"/>
        <v>8716</v>
      </c>
      <c r="CT68" s="38">
        <f t="shared" si="243"/>
        <v>32</v>
      </c>
      <c r="CU68" s="17">
        <f t="shared" si="244"/>
        <v>3.6714089031665903E-3</v>
      </c>
      <c r="DP68" s="4"/>
      <c r="DQ68" s="4"/>
      <c r="DR68" s="4"/>
      <c r="DS68" s="4"/>
      <c r="DT68" s="4"/>
      <c r="DU68" s="4"/>
      <c r="DV68" s="4"/>
      <c r="DW68" s="4"/>
      <c r="DX68" s="4"/>
      <c r="DY68" s="4"/>
      <c r="DZ68" s="4"/>
      <c r="EA68" s="4"/>
      <c r="EB68" s="4"/>
      <c r="EC68" s="4"/>
      <c r="ED68" s="4"/>
    </row>
    <row r="69" spans="2:134" s="15" customFormat="1" ht="13.5" customHeight="1">
      <c r="B69" s="65">
        <v>64</v>
      </c>
      <c r="C69" s="37" t="s">
        <v>51</v>
      </c>
      <c r="D69" s="61">
        <v>57</v>
      </c>
      <c r="E69" s="47">
        <v>1</v>
      </c>
      <c r="F69" s="17">
        <f t="shared" si="215"/>
        <v>1.7543859649122806E-2</v>
      </c>
      <c r="G69" s="61">
        <v>0</v>
      </c>
      <c r="H69" s="47">
        <v>0</v>
      </c>
      <c r="I69" s="17" t="str">
        <f t="shared" si="216"/>
        <v>-</v>
      </c>
      <c r="J69" s="61">
        <v>3</v>
      </c>
      <c r="K69" s="47">
        <v>0</v>
      </c>
      <c r="L69" s="17">
        <f t="shared" si="3"/>
        <v>0</v>
      </c>
      <c r="M69" s="61">
        <f t="shared" si="4"/>
        <v>60</v>
      </c>
      <c r="N69" s="47">
        <f t="shared" si="5"/>
        <v>1</v>
      </c>
      <c r="O69" s="17">
        <f t="shared" si="217"/>
        <v>1.6666666666666666E-2</v>
      </c>
      <c r="P69" s="61">
        <v>113</v>
      </c>
      <c r="Q69" s="47">
        <v>0</v>
      </c>
      <c r="R69" s="17">
        <f t="shared" si="218"/>
        <v>0</v>
      </c>
      <c r="S69" s="61">
        <v>3</v>
      </c>
      <c r="T69" s="38">
        <v>1</v>
      </c>
      <c r="U69" s="17">
        <f t="shared" si="219"/>
        <v>0.33333333333333331</v>
      </c>
      <c r="V69" s="61">
        <v>6</v>
      </c>
      <c r="W69" s="47">
        <v>0</v>
      </c>
      <c r="X69" s="17">
        <f t="shared" si="9"/>
        <v>0</v>
      </c>
      <c r="Y69" s="61">
        <f t="shared" si="10"/>
        <v>122</v>
      </c>
      <c r="Z69" s="38">
        <f t="shared" si="11"/>
        <v>1</v>
      </c>
      <c r="AA69" s="17">
        <f t="shared" si="220"/>
        <v>8.1967213114754103E-3</v>
      </c>
      <c r="AB69" s="61">
        <v>3395</v>
      </c>
      <c r="AC69" s="47">
        <v>37</v>
      </c>
      <c r="AD69" s="17">
        <f t="shared" si="221"/>
        <v>1.0898379970544918E-2</v>
      </c>
      <c r="AE69" s="61">
        <v>186</v>
      </c>
      <c r="AF69" s="47">
        <v>4</v>
      </c>
      <c r="AG69" s="17">
        <f t="shared" si="222"/>
        <v>2.1505376344086023E-2</v>
      </c>
      <c r="AH69" s="61">
        <v>34</v>
      </c>
      <c r="AI69" s="47">
        <v>0</v>
      </c>
      <c r="AJ69" s="17">
        <f t="shared" si="15"/>
        <v>0</v>
      </c>
      <c r="AK69" s="61">
        <f t="shared" si="16"/>
        <v>3615</v>
      </c>
      <c r="AL69" s="38">
        <f t="shared" si="78"/>
        <v>41</v>
      </c>
      <c r="AM69" s="17">
        <f t="shared" si="223"/>
        <v>1.1341632088520055E-2</v>
      </c>
      <c r="AN69" s="61">
        <v>2596</v>
      </c>
      <c r="AO69" s="47">
        <v>14</v>
      </c>
      <c r="AP69" s="17">
        <f t="shared" si="224"/>
        <v>5.3929121725731898E-3</v>
      </c>
      <c r="AQ69" s="61">
        <v>120</v>
      </c>
      <c r="AR69" s="38">
        <v>3</v>
      </c>
      <c r="AS69" s="17">
        <f t="shared" si="225"/>
        <v>2.5000000000000001E-2</v>
      </c>
      <c r="AT69" s="61">
        <v>55</v>
      </c>
      <c r="AU69" s="47">
        <v>0</v>
      </c>
      <c r="AV69" s="17">
        <f t="shared" si="20"/>
        <v>0</v>
      </c>
      <c r="AW69" s="61">
        <f t="shared" si="79"/>
        <v>2771</v>
      </c>
      <c r="AX69" s="38">
        <f t="shared" si="21"/>
        <v>17</v>
      </c>
      <c r="AY69" s="17">
        <f t="shared" si="226"/>
        <v>6.1349693251533744E-3</v>
      </c>
      <c r="AZ69" s="61">
        <v>1428</v>
      </c>
      <c r="BA69" s="47">
        <v>0</v>
      </c>
      <c r="BB69" s="17">
        <f t="shared" si="227"/>
        <v>0</v>
      </c>
      <c r="BC69" s="61">
        <v>52</v>
      </c>
      <c r="BD69" s="38">
        <v>1</v>
      </c>
      <c r="BE69" s="17">
        <f t="shared" si="228"/>
        <v>1.9230769230769232E-2</v>
      </c>
      <c r="BF69" s="61">
        <v>49</v>
      </c>
      <c r="BG69" s="47">
        <v>0</v>
      </c>
      <c r="BH69" s="17">
        <f t="shared" si="25"/>
        <v>0</v>
      </c>
      <c r="BI69" s="61">
        <f t="shared" si="26"/>
        <v>1529</v>
      </c>
      <c r="BJ69" s="38">
        <f t="shared" si="27"/>
        <v>1</v>
      </c>
      <c r="BK69" s="17">
        <f t="shared" si="229"/>
        <v>6.5402223675604975E-4</v>
      </c>
      <c r="BL69" s="61">
        <v>625</v>
      </c>
      <c r="BM69" s="47">
        <v>0</v>
      </c>
      <c r="BN69" s="17">
        <f t="shared" si="230"/>
        <v>0</v>
      </c>
      <c r="BO69" s="61">
        <v>7</v>
      </c>
      <c r="BP69" s="38">
        <v>0</v>
      </c>
      <c r="BQ69" s="17">
        <f t="shared" si="231"/>
        <v>0</v>
      </c>
      <c r="BR69" s="61">
        <v>51</v>
      </c>
      <c r="BS69" s="47">
        <v>0</v>
      </c>
      <c r="BT69" s="17">
        <f t="shared" si="31"/>
        <v>0</v>
      </c>
      <c r="BU69" s="61">
        <f t="shared" si="32"/>
        <v>683</v>
      </c>
      <c r="BV69" s="38">
        <f t="shared" si="33"/>
        <v>0</v>
      </c>
      <c r="BW69" s="17">
        <f t="shared" si="232"/>
        <v>0</v>
      </c>
      <c r="BX69" s="61">
        <v>195</v>
      </c>
      <c r="BY69" s="47">
        <v>0</v>
      </c>
      <c r="BZ69" s="17">
        <f t="shared" si="233"/>
        <v>0</v>
      </c>
      <c r="CA69" s="61">
        <v>7</v>
      </c>
      <c r="CB69" s="38">
        <v>0</v>
      </c>
      <c r="CC69" s="17">
        <f t="shared" si="234"/>
        <v>0</v>
      </c>
      <c r="CD69" s="61">
        <v>38</v>
      </c>
      <c r="CE69" s="47">
        <v>0</v>
      </c>
      <c r="CF69" s="17">
        <f t="shared" si="37"/>
        <v>0</v>
      </c>
      <c r="CG69" s="61">
        <f t="shared" si="38"/>
        <v>240</v>
      </c>
      <c r="CH69" s="38">
        <f t="shared" si="39"/>
        <v>0</v>
      </c>
      <c r="CI69" s="17">
        <f t="shared" si="235"/>
        <v>0</v>
      </c>
      <c r="CJ69" s="61">
        <f t="shared" si="236"/>
        <v>8409</v>
      </c>
      <c r="CK69" s="47">
        <f t="shared" si="237"/>
        <v>52</v>
      </c>
      <c r="CL69" s="17">
        <f t="shared" si="238"/>
        <v>6.1838506362230945E-3</v>
      </c>
      <c r="CM69" s="61">
        <f t="shared" si="239"/>
        <v>375</v>
      </c>
      <c r="CN69" s="38">
        <f t="shared" si="240"/>
        <v>9</v>
      </c>
      <c r="CO69" s="17">
        <f t="shared" si="241"/>
        <v>2.4E-2</v>
      </c>
      <c r="CP69" s="61">
        <f t="shared" si="47"/>
        <v>236</v>
      </c>
      <c r="CQ69" s="47">
        <f t="shared" si="48"/>
        <v>0</v>
      </c>
      <c r="CR69" s="17">
        <f t="shared" si="49"/>
        <v>0</v>
      </c>
      <c r="CS69" s="61">
        <f t="shared" si="242"/>
        <v>9020</v>
      </c>
      <c r="CT69" s="38">
        <f t="shared" si="243"/>
        <v>61</v>
      </c>
      <c r="CU69" s="17">
        <f t="shared" si="244"/>
        <v>6.7627494456762747E-3</v>
      </c>
      <c r="DP69" s="4"/>
      <c r="DQ69" s="4"/>
      <c r="DR69" s="4"/>
      <c r="DS69" s="4"/>
      <c r="DT69" s="4"/>
      <c r="DU69" s="4"/>
      <c r="DV69" s="4"/>
      <c r="DW69" s="4"/>
      <c r="DX69" s="4"/>
      <c r="DY69" s="4"/>
      <c r="DZ69" s="4"/>
      <c r="EA69" s="4"/>
      <c r="EB69" s="4"/>
      <c r="EC69" s="4"/>
      <c r="ED69" s="4"/>
    </row>
    <row r="70" spans="2:134" s="15" customFormat="1" ht="13.5" customHeight="1">
      <c r="B70" s="65">
        <v>65</v>
      </c>
      <c r="C70" s="37" t="s">
        <v>11</v>
      </c>
      <c r="D70" s="61">
        <v>5</v>
      </c>
      <c r="E70" s="47">
        <v>0</v>
      </c>
      <c r="F70" s="17">
        <f t="shared" si="215"/>
        <v>0</v>
      </c>
      <c r="G70" s="61">
        <v>0</v>
      </c>
      <c r="H70" s="47">
        <v>0</v>
      </c>
      <c r="I70" s="17" t="str">
        <f t="shared" si="216"/>
        <v>-</v>
      </c>
      <c r="J70" s="61">
        <v>0</v>
      </c>
      <c r="K70" s="47">
        <v>0</v>
      </c>
      <c r="L70" s="17" t="str">
        <f t="shared" si="3"/>
        <v>-</v>
      </c>
      <c r="M70" s="61">
        <f t="shared" si="4"/>
        <v>5</v>
      </c>
      <c r="N70" s="47">
        <f t="shared" si="5"/>
        <v>0</v>
      </c>
      <c r="O70" s="17">
        <f t="shared" si="217"/>
        <v>0</v>
      </c>
      <c r="P70" s="61">
        <v>28</v>
      </c>
      <c r="Q70" s="47">
        <v>0</v>
      </c>
      <c r="R70" s="17">
        <f t="shared" si="218"/>
        <v>0</v>
      </c>
      <c r="S70" s="61">
        <v>0</v>
      </c>
      <c r="T70" s="38">
        <v>0</v>
      </c>
      <c r="U70" s="17" t="str">
        <f t="shared" si="219"/>
        <v>-</v>
      </c>
      <c r="V70" s="61">
        <v>1</v>
      </c>
      <c r="W70" s="47">
        <v>0</v>
      </c>
      <c r="X70" s="17">
        <f t="shared" si="9"/>
        <v>0</v>
      </c>
      <c r="Y70" s="61">
        <f t="shared" si="10"/>
        <v>29</v>
      </c>
      <c r="Z70" s="38">
        <f t="shared" si="11"/>
        <v>0</v>
      </c>
      <c r="AA70" s="17">
        <f t="shared" si="220"/>
        <v>0</v>
      </c>
      <c r="AB70" s="61">
        <v>1657</v>
      </c>
      <c r="AC70" s="47">
        <v>12</v>
      </c>
      <c r="AD70" s="17">
        <f t="shared" si="221"/>
        <v>7.2420036210018102E-3</v>
      </c>
      <c r="AE70" s="61">
        <v>160</v>
      </c>
      <c r="AF70" s="47">
        <v>0</v>
      </c>
      <c r="AG70" s="17">
        <f t="shared" si="222"/>
        <v>0</v>
      </c>
      <c r="AH70" s="61">
        <v>15</v>
      </c>
      <c r="AI70" s="47">
        <v>0</v>
      </c>
      <c r="AJ70" s="17">
        <f t="shared" si="15"/>
        <v>0</v>
      </c>
      <c r="AK70" s="61">
        <f t="shared" si="16"/>
        <v>1832</v>
      </c>
      <c r="AL70" s="38">
        <f t="shared" si="78"/>
        <v>12</v>
      </c>
      <c r="AM70" s="17">
        <f t="shared" si="223"/>
        <v>6.5502183406113534E-3</v>
      </c>
      <c r="AN70" s="61">
        <v>1227</v>
      </c>
      <c r="AO70" s="47">
        <v>3</v>
      </c>
      <c r="AP70" s="17">
        <f t="shared" si="224"/>
        <v>2.4449877750611247E-3</v>
      </c>
      <c r="AQ70" s="61">
        <v>76</v>
      </c>
      <c r="AR70" s="38">
        <v>4</v>
      </c>
      <c r="AS70" s="17">
        <f t="shared" si="225"/>
        <v>5.2631578947368418E-2</v>
      </c>
      <c r="AT70" s="61">
        <v>18</v>
      </c>
      <c r="AU70" s="47">
        <v>0</v>
      </c>
      <c r="AV70" s="17">
        <f t="shared" si="20"/>
        <v>0</v>
      </c>
      <c r="AW70" s="61">
        <f t="shared" si="79"/>
        <v>1321</v>
      </c>
      <c r="AX70" s="38">
        <f t="shared" si="21"/>
        <v>7</v>
      </c>
      <c r="AY70" s="17">
        <f t="shared" si="226"/>
        <v>5.2990158970476911E-3</v>
      </c>
      <c r="AZ70" s="61">
        <v>758</v>
      </c>
      <c r="BA70" s="47">
        <v>0</v>
      </c>
      <c r="BB70" s="17">
        <f t="shared" si="227"/>
        <v>0</v>
      </c>
      <c r="BC70" s="61">
        <v>49</v>
      </c>
      <c r="BD70" s="38">
        <v>1</v>
      </c>
      <c r="BE70" s="17">
        <f t="shared" si="228"/>
        <v>2.0408163265306121E-2</v>
      </c>
      <c r="BF70" s="61">
        <v>20</v>
      </c>
      <c r="BG70" s="47">
        <v>0</v>
      </c>
      <c r="BH70" s="17">
        <f t="shared" si="25"/>
        <v>0</v>
      </c>
      <c r="BI70" s="61">
        <f t="shared" si="26"/>
        <v>827</v>
      </c>
      <c r="BJ70" s="38">
        <f t="shared" si="27"/>
        <v>1</v>
      </c>
      <c r="BK70" s="17">
        <f t="shared" si="229"/>
        <v>1.2091898428053204E-3</v>
      </c>
      <c r="BL70" s="61">
        <v>344</v>
      </c>
      <c r="BM70" s="47">
        <v>0</v>
      </c>
      <c r="BN70" s="17">
        <f t="shared" si="230"/>
        <v>0</v>
      </c>
      <c r="BO70" s="61">
        <v>33</v>
      </c>
      <c r="BP70" s="38">
        <v>0</v>
      </c>
      <c r="BQ70" s="17">
        <f t="shared" si="231"/>
        <v>0</v>
      </c>
      <c r="BR70" s="61">
        <v>17</v>
      </c>
      <c r="BS70" s="47">
        <v>0</v>
      </c>
      <c r="BT70" s="17">
        <f t="shared" si="31"/>
        <v>0</v>
      </c>
      <c r="BU70" s="61">
        <f t="shared" si="32"/>
        <v>394</v>
      </c>
      <c r="BV70" s="38">
        <f t="shared" si="33"/>
        <v>0</v>
      </c>
      <c r="BW70" s="17">
        <f t="shared" si="232"/>
        <v>0</v>
      </c>
      <c r="BX70" s="61">
        <v>134</v>
      </c>
      <c r="BY70" s="47">
        <v>0</v>
      </c>
      <c r="BZ70" s="17">
        <f t="shared" si="233"/>
        <v>0</v>
      </c>
      <c r="CA70" s="61">
        <v>5</v>
      </c>
      <c r="CB70" s="38">
        <v>0</v>
      </c>
      <c r="CC70" s="17">
        <f t="shared" si="234"/>
        <v>0</v>
      </c>
      <c r="CD70" s="61">
        <v>17</v>
      </c>
      <c r="CE70" s="47">
        <v>0</v>
      </c>
      <c r="CF70" s="17">
        <f t="shared" si="37"/>
        <v>0</v>
      </c>
      <c r="CG70" s="61">
        <f t="shared" si="38"/>
        <v>156</v>
      </c>
      <c r="CH70" s="38">
        <f t="shared" si="39"/>
        <v>0</v>
      </c>
      <c r="CI70" s="17">
        <f t="shared" si="235"/>
        <v>0</v>
      </c>
      <c r="CJ70" s="61">
        <f t="shared" si="236"/>
        <v>4153</v>
      </c>
      <c r="CK70" s="47">
        <f t="shared" si="237"/>
        <v>15</v>
      </c>
      <c r="CL70" s="17">
        <f t="shared" si="238"/>
        <v>3.6118468576932339E-3</v>
      </c>
      <c r="CM70" s="61">
        <f t="shared" si="239"/>
        <v>323</v>
      </c>
      <c r="CN70" s="38">
        <f t="shared" si="240"/>
        <v>5</v>
      </c>
      <c r="CO70" s="17">
        <f t="shared" si="241"/>
        <v>1.5479876160990712E-2</v>
      </c>
      <c r="CP70" s="61">
        <f t="shared" si="47"/>
        <v>88</v>
      </c>
      <c r="CQ70" s="47">
        <f t="shared" si="48"/>
        <v>0</v>
      </c>
      <c r="CR70" s="17">
        <f t="shared" si="49"/>
        <v>0</v>
      </c>
      <c r="CS70" s="61">
        <f t="shared" si="242"/>
        <v>4564</v>
      </c>
      <c r="CT70" s="38">
        <f t="shared" si="243"/>
        <v>20</v>
      </c>
      <c r="CU70" s="17">
        <f t="shared" si="244"/>
        <v>4.3821209465381246E-3</v>
      </c>
      <c r="DP70" s="4"/>
      <c r="DQ70" s="4"/>
      <c r="DR70" s="4"/>
      <c r="DS70" s="4"/>
      <c r="DT70" s="4"/>
      <c r="DU70" s="4"/>
      <c r="DV70" s="4"/>
      <c r="DW70" s="4"/>
      <c r="DX70" s="4"/>
      <c r="DY70" s="4"/>
      <c r="DZ70" s="4"/>
      <c r="EA70" s="4"/>
      <c r="EB70" s="4"/>
      <c r="EC70" s="4"/>
      <c r="ED70" s="4"/>
    </row>
    <row r="71" spans="2:134" s="15" customFormat="1" ht="13.5" customHeight="1">
      <c r="B71" s="65">
        <v>66</v>
      </c>
      <c r="C71" s="37" t="s">
        <v>5</v>
      </c>
      <c r="D71" s="61">
        <v>2</v>
      </c>
      <c r="E71" s="47">
        <v>0</v>
      </c>
      <c r="F71" s="17">
        <f t="shared" si="215"/>
        <v>0</v>
      </c>
      <c r="G71" s="61">
        <v>0</v>
      </c>
      <c r="H71" s="47">
        <v>0</v>
      </c>
      <c r="I71" s="17" t="str">
        <f t="shared" si="216"/>
        <v>-</v>
      </c>
      <c r="J71" s="61">
        <v>0</v>
      </c>
      <c r="K71" s="47">
        <v>0</v>
      </c>
      <c r="L71" s="17" t="str">
        <f t="shared" ref="L71:L79" si="245">IFERROR(K71/J71,"-")</f>
        <v>-</v>
      </c>
      <c r="M71" s="61">
        <f t="shared" ref="M71:M79" si="246">SUM(D71,G71,J71)</f>
        <v>2</v>
      </c>
      <c r="N71" s="47">
        <f t="shared" ref="N71:N79" si="247">SUM(E71,H71,K71)</f>
        <v>0</v>
      </c>
      <c r="O71" s="17">
        <f t="shared" si="217"/>
        <v>0</v>
      </c>
      <c r="P71" s="61">
        <v>4</v>
      </c>
      <c r="Q71" s="47">
        <v>0</v>
      </c>
      <c r="R71" s="17">
        <f t="shared" si="218"/>
        <v>0</v>
      </c>
      <c r="S71" s="61">
        <v>0</v>
      </c>
      <c r="T71" s="38">
        <v>0</v>
      </c>
      <c r="U71" s="17" t="str">
        <f t="shared" si="219"/>
        <v>-</v>
      </c>
      <c r="V71" s="61">
        <v>0</v>
      </c>
      <c r="W71" s="47">
        <v>0</v>
      </c>
      <c r="X71" s="17" t="str">
        <f t="shared" ref="X71:X79" si="248">IFERROR(W71/V71,"-")</f>
        <v>-</v>
      </c>
      <c r="Y71" s="61">
        <f t="shared" ref="Y71:Y79" si="249">SUM(P71,S71,V71)</f>
        <v>4</v>
      </c>
      <c r="Z71" s="38">
        <f t="shared" ref="Z71:Z79" si="250">SUM(Q71,T71,W71)</f>
        <v>0</v>
      </c>
      <c r="AA71" s="17">
        <f t="shared" si="220"/>
        <v>0</v>
      </c>
      <c r="AB71" s="61">
        <v>1683</v>
      </c>
      <c r="AC71" s="47">
        <v>16</v>
      </c>
      <c r="AD71" s="17">
        <f t="shared" si="221"/>
        <v>9.5068330362448016E-3</v>
      </c>
      <c r="AE71" s="61">
        <v>227</v>
      </c>
      <c r="AF71" s="47">
        <v>6</v>
      </c>
      <c r="AG71" s="17">
        <f t="shared" si="222"/>
        <v>2.643171806167401E-2</v>
      </c>
      <c r="AH71" s="61">
        <v>7</v>
      </c>
      <c r="AI71" s="47">
        <v>1</v>
      </c>
      <c r="AJ71" s="17">
        <f t="shared" ref="AJ71:AJ79" si="251">IFERROR(AI71/AH71,"-")</f>
        <v>0.14285714285714285</v>
      </c>
      <c r="AK71" s="61">
        <f t="shared" ref="AK71:AK79" si="252">SUM(AB71,AE71,AH71)</f>
        <v>1917</v>
      </c>
      <c r="AL71" s="38">
        <f t="shared" ref="AL71:AL79" si="253">SUM(AC71,AF71,AI71)</f>
        <v>23</v>
      </c>
      <c r="AM71" s="17">
        <f t="shared" si="223"/>
        <v>1.1997913406364111E-2</v>
      </c>
      <c r="AN71" s="61">
        <v>1271</v>
      </c>
      <c r="AO71" s="47">
        <v>13</v>
      </c>
      <c r="AP71" s="17">
        <f t="shared" si="224"/>
        <v>1.0228166797797011E-2</v>
      </c>
      <c r="AQ71" s="61">
        <v>122</v>
      </c>
      <c r="AR71" s="38">
        <v>0</v>
      </c>
      <c r="AS71" s="17">
        <f t="shared" si="225"/>
        <v>0</v>
      </c>
      <c r="AT71" s="61">
        <v>15</v>
      </c>
      <c r="AU71" s="47">
        <v>0</v>
      </c>
      <c r="AV71" s="17">
        <f t="shared" ref="AV71:AV79" si="254">IFERROR(AU71/AT71,"-")</f>
        <v>0</v>
      </c>
      <c r="AW71" s="61">
        <f t="shared" ref="AW71:AW79" si="255">SUM(AN71,AQ71,AT71)</f>
        <v>1408</v>
      </c>
      <c r="AX71" s="38">
        <f t="shared" ref="AX71:AX79" si="256">SUM(AO71,AR71,AU71)</f>
        <v>13</v>
      </c>
      <c r="AY71" s="17">
        <f t="shared" si="226"/>
        <v>9.2329545454545459E-3</v>
      </c>
      <c r="AZ71" s="61">
        <v>743</v>
      </c>
      <c r="BA71" s="47">
        <v>4</v>
      </c>
      <c r="BB71" s="17">
        <f t="shared" si="227"/>
        <v>5.3835800807537013E-3</v>
      </c>
      <c r="BC71" s="61">
        <v>38</v>
      </c>
      <c r="BD71" s="38">
        <v>0</v>
      </c>
      <c r="BE71" s="17">
        <f t="shared" si="228"/>
        <v>0</v>
      </c>
      <c r="BF71" s="61">
        <v>26</v>
      </c>
      <c r="BG71" s="47">
        <v>0</v>
      </c>
      <c r="BH71" s="17">
        <f t="shared" ref="BH71:BH79" si="257">IFERROR(BG71/BF71,"-")</f>
        <v>0</v>
      </c>
      <c r="BI71" s="61">
        <f t="shared" ref="BI71:BI79" si="258">SUM(AZ71,BC71,BF71)</f>
        <v>807</v>
      </c>
      <c r="BJ71" s="38">
        <f t="shared" ref="BJ71:BJ79" si="259">SUM(BA71,BD71,BG71)</f>
        <v>4</v>
      </c>
      <c r="BK71" s="17">
        <f t="shared" si="229"/>
        <v>4.9566294919454771E-3</v>
      </c>
      <c r="BL71" s="61">
        <v>351</v>
      </c>
      <c r="BM71" s="47">
        <v>1</v>
      </c>
      <c r="BN71" s="17">
        <f t="shared" si="230"/>
        <v>2.8490028490028491E-3</v>
      </c>
      <c r="BO71" s="61">
        <v>9</v>
      </c>
      <c r="BP71" s="38">
        <v>0</v>
      </c>
      <c r="BQ71" s="17">
        <f t="shared" si="231"/>
        <v>0</v>
      </c>
      <c r="BR71" s="61">
        <v>31</v>
      </c>
      <c r="BS71" s="47">
        <v>0</v>
      </c>
      <c r="BT71" s="17">
        <f t="shared" ref="BT71:BT79" si="260">IFERROR(BS71/BR71,"-")</f>
        <v>0</v>
      </c>
      <c r="BU71" s="61">
        <f t="shared" ref="BU71:BU79" si="261">SUM(BL71,BO71,BR71)</f>
        <v>391</v>
      </c>
      <c r="BV71" s="38">
        <f t="shared" ref="BV71:BV79" si="262">SUM(BM71,BP71,BS71)</f>
        <v>1</v>
      </c>
      <c r="BW71" s="17">
        <f t="shared" si="232"/>
        <v>2.5575447570332483E-3</v>
      </c>
      <c r="BX71" s="61">
        <v>123</v>
      </c>
      <c r="BY71" s="47">
        <v>0</v>
      </c>
      <c r="BZ71" s="17">
        <f t="shared" si="233"/>
        <v>0</v>
      </c>
      <c r="CA71" s="61">
        <v>3</v>
      </c>
      <c r="CB71" s="38">
        <v>0</v>
      </c>
      <c r="CC71" s="17">
        <f t="shared" si="234"/>
        <v>0</v>
      </c>
      <c r="CD71" s="61">
        <v>24</v>
      </c>
      <c r="CE71" s="47">
        <v>0</v>
      </c>
      <c r="CF71" s="17">
        <f t="shared" ref="CF71:CF79" si="263">IFERROR(CE71/CD71,"-")</f>
        <v>0</v>
      </c>
      <c r="CG71" s="61">
        <f t="shared" ref="CG71:CG79" si="264">SUM(BX71,CA71,CD71)</f>
        <v>150</v>
      </c>
      <c r="CH71" s="38">
        <f t="shared" ref="CH71:CH79" si="265">SUM(BY71,CB71,CE71)</f>
        <v>0</v>
      </c>
      <c r="CI71" s="17">
        <f t="shared" si="235"/>
        <v>0</v>
      </c>
      <c r="CJ71" s="61">
        <f t="shared" si="236"/>
        <v>4177</v>
      </c>
      <c r="CK71" s="47">
        <f t="shared" si="237"/>
        <v>34</v>
      </c>
      <c r="CL71" s="17">
        <f t="shared" si="238"/>
        <v>8.1398132631074933E-3</v>
      </c>
      <c r="CM71" s="61">
        <f t="shared" si="239"/>
        <v>399</v>
      </c>
      <c r="CN71" s="38">
        <f t="shared" si="240"/>
        <v>6</v>
      </c>
      <c r="CO71" s="17">
        <f t="shared" si="241"/>
        <v>1.5037593984962405E-2</v>
      </c>
      <c r="CP71" s="61">
        <f t="shared" ref="CP71:CP79" si="266">SUM(J71,V71,AH71,AT71,BF71,BR71,CD71)</f>
        <v>103</v>
      </c>
      <c r="CQ71" s="47">
        <f t="shared" ref="CQ71:CQ79" si="267">SUM(K71,W71,AI71,AU71,BG71,BS71,CE71)</f>
        <v>1</v>
      </c>
      <c r="CR71" s="17">
        <f t="shared" ref="CR71:CR79" si="268">IFERROR(CQ71/CP71,"-")</f>
        <v>9.7087378640776691E-3</v>
      </c>
      <c r="CS71" s="61">
        <f t="shared" si="242"/>
        <v>4679</v>
      </c>
      <c r="CT71" s="38">
        <f t="shared" si="243"/>
        <v>41</v>
      </c>
      <c r="CU71" s="17">
        <f t="shared" si="244"/>
        <v>8.7625561017311386E-3</v>
      </c>
      <c r="DP71" s="4"/>
      <c r="DQ71" s="4"/>
      <c r="DR71" s="4"/>
      <c r="DS71" s="4"/>
      <c r="DT71" s="4"/>
      <c r="DU71" s="4"/>
      <c r="DV71" s="4"/>
      <c r="DW71" s="4"/>
      <c r="DX71" s="4"/>
      <c r="DY71" s="4"/>
      <c r="DZ71" s="4"/>
      <c r="EA71" s="4"/>
      <c r="EB71" s="4"/>
      <c r="EC71" s="4"/>
      <c r="ED71" s="4"/>
    </row>
    <row r="72" spans="2:134" s="15" customFormat="1" ht="13.5" customHeight="1">
      <c r="B72" s="65">
        <v>67</v>
      </c>
      <c r="C72" s="37" t="s">
        <v>6</v>
      </c>
      <c r="D72" s="61">
        <v>13</v>
      </c>
      <c r="E72" s="47">
        <v>0</v>
      </c>
      <c r="F72" s="17">
        <f t="shared" si="215"/>
        <v>0</v>
      </c>
      <c r="G72" s="61">
        <v>0</v>
      </c>
      <c r="H72" s="47">
        <v>0</v>
      </c>
      <c r="I72" s="17" t="str">
        <f t="shared" si="216"/>
        <v>-</v>
      </c>
      <c r="J72" s="61">
        <v>0</v>
      </c>
      <c r="K72" s="47">
        <v>0</v>
      </c>
      <c r="L72" s="17" t="str">
        <f t="shared" si="245"/>
        <v>-</v>
      </c>
      <c r="M72" s="61">
        <f t="shared" si="246"/>
        <v>13</v>
      </c>
      <c r="N72" s="47">
        <f t="shared" si="247"/>
        <v>0</v>
      </c>
      <c r="O72" s="17">
        <f t="shared" si="217"/>
        <v>0</v>
      </c>
      <c r="P72" s="61">
        <v>21</v>
      </c>
      <c r="Q72" s="47">
        <v>0</v>
      </c>
      <c r="R72" s="17">
        <f t="shared" si="218"/>
        <v>0</v>
      </c>
      <c r="S72" s="61">
        <v>0</v>
      </c>
      <c r="T72" s="38">
        <v>0</v>
      </c>
      <c r="U72" s="17" t="str">
        <f t="shared" si="219"/>
        <v>-</v>
      </c>
      <c r="V72" s="61">
        <v>3</v>
      </c>
      <c r="W72" s="47">
        <v>0</v>
      </c>
      <c r="X72" s="17">
        <f t="shared" si="248"/>
        <v>0</v>
      </c>
      <c r="Y72" s="61">
        <f t="shared" si="249"/>
        <v>24</v>
      </c>
      <c r="Z72" s="38">
        <f t="shared" si="250"/>
        <v>0</v>
      </c>
      <c r="AA72" s="17">
        <f t="shared" si="220"/>
        <v>0</v>
      </c>
      <c r="AB72" s="61">
        <v>673</v>
      </c>
      <c r="AC72" s="47">
        <v>2</v>
      </c>
      <c r="AD72" s="17">
        <f t="shared" si="221"/>
        <v>2.9717682020802376E-3</v>
      </c>
      <c r="AE72" s="61">
        <v>41</v>
      </c>
      <c r="AF72" s="47">
        <v>4</v>
      </c>
      <c r="AG72" s="17">
        <f t="shared" si="222"/>
        <v>9.7560975609756101E-2</v>
      </c>
      <c r="AH72" s="61">
        <v>7</v>
      </c>
      <c r="AI72" s="47">
        <v>0</v>
      </c>
      <c r="AJ72" s="17">
        <f t="shared" si="251"/>
        <v>0</v>
      </c>
      <c r="AK72" s="61">
        <f t="shared" si="252"/>
        <v>721</v>
      </c>
      <c r="AL72" s="38">
        <f t="shared" si="253"/>
        <v>6</v>
      </c>
      <c r="AM72" s="17">
        <f t="shared" si="223"/>
        <v>8.321775312066574E-3</v>
      </c>
      <c r="AN72" s="61">
        <v>535</v>
      </c>
      <c r="AO72" s="47">
        <v>2</v>
      </c>
      <c r="AP72" s="17">
        <f t="shared" si="224"/>
        <v>3.7383177570093459E-3</v>
      </c>
      <c r="AQ72" s="61">
        <v>9</v>
      </c>
      <c r="AR72" s="38">
        <v>0</v>
      </c>
      <c r="AS72" s="17">
        <f t="shared" si="225"/>
        <v>0</v>
      </c>
      <c r="AT72" s="61">
        <v>9</v>
      </c>
      <c r="AU72" s="47">
        <v>0</v>
      </c>
      <c r="AV72" s="17">
        <f t="shared" si="254"/>
        <v>0</v>
      </c>
      <c r="AW72" s="61">
        <f t="shared" si="255"/>
        <v>553</v>
      </c>
      <c r="AX72" s="38">
        <f t="shared" si="256"/>
        <v>2</v>
      </c>
      <c r="AY72" s="17">
        <f t="shared" si="226"/>
        <v>3.616636528028933E-3</v>
      </c>
      <c r="AZ72" s="61">
        <v>328</v>
      </c>
      <c r="BA72" s="47">
        <v>1</v>
      </c>
      <c r="BB72" s="17">
        <f t="shared" si="227"/>
        <v>3.0487804878048782E-3</v>
      </c>
      <c r="BC72" s="61">
        <v>6</v>
      </c>
      <c r="BD72" s="38">
        <v>0</v>
      </c>
      <c r="BE72" s="17">
        <f t="shared" si="228"/>
        <v>0</v>
      </c>
      <c r="BF72" s="61">
        <v>11</v>
      </c>
      <c r="BG72" s="47">
        <v>0</v>
      </c>
      <c r="BH72" s="17">
        <f t="shared" si="257"/>
        <v>0</v>
      </c>
      <c r="BI72" s="61">
        <f t="shared" si="258"/>
        <v>345</v>
      </c>
      <c r="BJ72" s="38">
        <f t="shared" si="259"/>
        <v>1</v>
      </c>
      <c r="BK72" s="17">
        <f t="shared" si="229"/>
        <v>2.8985507246376812E-3</v>
      </c>
      <c r="BL72" s="61">
        <v>202</v>
      </c>
      <c r="BM72" s="47">
        <v>0</v>
      </c>
      <c r="BN72" s="17">
        <f t="shared" si="230"/>
        <v>0</v>
      </c>
      <c r="BO72" s="61">
        <v>1</v>
      </c>
      <c r="BP72" s="38">
        <v>0</v>
      </c>
      <c r="BQ72" s="17">
        <f t="shared" si="231"/>
        <v>0</v>
      </c>
      <c r="BR72" s="61">
        <v>19</v>
      </c>
      <c r="BS72" s="47">
        <v>0</v>
      </c>
      <c r="BT72" s="17">
        <f t="shared" si="260"/>
        <v>0</v>
      </c>
      <c r="BU72" s="61">
        <f t="shared" si="261"/>
        <v>222</v>
      </c>
      <c r="BV72" s="38">
        <f t="shared" si="262"/>
        <v>0</v>
      </c>
      <c r="BW72" s="17">
        <f t="shared" si="232"/>
        <v>0</v>
      </c>
      <c r="BX72" s="61">
        <v>76</v>
      </c>
      <c r="BY72" s="47">
        <v>0</v>
      </c>
      <c r="BZ72" s="17">
        <f t="shared" si="233"/>
        <v>0</v>
      </c>
      <c r="CA72" s="61">
        <v>1</v>
      </c>
      <c r="CB72" s="38">
        <v>0</v>
      </c>
      <c r="CC72" s="17">
        <f t="shared" si="234"/>
        <v>0</v>
      </c>
      <c r="CD72" s="61">
        <v>10</v>
      </c>
      <c r="CE72" s="47">
        <v>0</v>
      </c>
      <c r="CF72" s="17">
        <f t="shared" si="263"/>
        <v>0</v>
      </c>
      <c r="CG72" s="61">
        <f t="shared" si="264"/>
        <v>87</v>
      </c>
      <c r="CH72" s="38">
        <f t="shared" si="265"/>
        <v>0</v>
      </c>
      <c r="CI72" s="17">
        <f t="shared" si="235"/>
        <v>0</v>
      </c>
      <c r="CJ72" s="61">
        <f t="shared" si="236"/>
        <v>1848</v>
      </c>
      <c r="CK72" s="47">
        <f t="shared" si="237"/>
        <v>5</v>
      </c>
      <c r="CL72" s="17">
        <f t="shared" si="238"/>
        <v>2.7056277056277055E-3</v>
      </c>
      <c r="CM72" s="61">
        <f t="shared" si="239"/>
        <v>58</v>
      </c>
      <c r="CN72" s="38">
        <f t="shared" si="240"/>
        <v>4</v>
      </c>
      <c r="CO72" s="17">
        <f t="shared" si="241"/>
        <v>6.8965517241379309E-2</v>
      </c>
      <c r="CP72" s="61">
        <f t="shared" si="266"/>
        <v>59</v>
      </c>
      <c r="CQ72" s="47">
        <f t="shared" si="267"/>
        <v>0</v>
      </c>
      <c r="CR72" s="17">
        <f t="shared" si="268"/>
        <v>0</v>
      </c>
      <c r="CS72" s="61">
        <f t="shared" si="242"/>
        <v>1965</v>
      </c>
      <c r="CT72" s="38">
        <f t="shared" si="243"/>
        <v>9</v>
      </c>
      <c r="CU72" s="17">
        <f t="shared" si="244"/>
        <v>4.5801526717557254E-3</v>
      </c>
      <c r="DP72" s="4"/>
      <c r="DQ72" s="4"/>
      <c r="DR72" s="4"/>
      <c r="DS72" s="4"/>
      <c r="DT72" s="4"/>
      <c r="DU72" s="4"/>
      <c r="DV72" s="4"/>
      <c r="DW72" s="4"/>
      <c r="DX72" s="4"/>
      <c r="DY72" s="4"/>
      <c r="DZ72" s="4"/>
      <c r="EA72" s="4"/>
      <c r="EB72" s="4"/>
      <c r="EC72" s="4"/>
      <c r="ED72" s="4"/>
    </row>
    <row r="73" spans="2:134" s="15" customFormat="1" ht="13.5" customHeight="1">
      <c r="B73" s="65">
        <v>68</v>
      </c>
      <c r="C73" s="37" t="s">
        <v>52</v>
      </c>
      <c r="D73" s="61">
        <v>11</v>
      </c>
      <c r="E73" s="47">
        <v>0</v>
      </c>
      <c r="F73" s="17">
        <f t="shared" ref="F73:F79" si="269">IFERROR(E73/D73,"-")</f>
        <v>0</v>
      </c>
      <c r="G73" s="61">
        <v>0</v>
      </c>
      <c r="H73" s="47">
        <v>0</v>
      </c>
      <c r="I73" s="17" t="str">
        <f t="shared" ref="I73:I79" si="270">IFERROR(H73/G73,"-")</f>
        <v>-</v>
      </c>
      <c r="J73" s="61">
        <v>0</v>
      </c>
      <c r="K73" s="47">
        <v>0</v>
      </c>
      <c r="L73" s="17" t="str">
        <f t="shared" si="245"/>
        <v>-</v>
      </c>
      <c r="M73" s="61">
        <f t="shared" si="246"/>
        <v>11</v>
      </c>
      <c r="N73" s="47">
        <f t="shared" si="247"/>
        <v>0</v>
      </c>
      <c r="O73" s="17">
        <f t="shared" ref="O73:O79" si="271">IFERROR(N73/M73,"-")</f>
        <v>0</v>
      </c>
      <c r="P73" s="61">
        <v>29</v>
      </c>
      <c r="Q73" s="47">
        <v>0</v>
      </c>
      <c r="R73" s="17">
        <f t="shared" ref="R73:R79" si="272">IFERROR(Q73/P73,"-")</f>
        <v>0</v>
      </c>
      <c r="S73" s="61">
        <v>0</v>
      </c>
      <c r="T73" s="38">
        <v>0</v>
      </c>
      <c r="U73" s="17" t="str">
        <f t="shared" ref="U73:U79" si="273">IFERROR(T73/S73,"-")</f>
        <v>-</v>
      </c>
      <c r="V73" s="61">
        <v>1</v>
      </c>
      <c r="W73" s="47">
        <v>0</v>
      </c>
      <c r="X73" s="17">
        <f t="shared" si="248"/>
        <v>0</v>
      </c>
      <c r="Y73" s="61">
        <f t="shared" si="249"/>
        <v>30</v>
      </c>
      <c r="Z73" s="38">
        <f t="shared" si="250"/>
        <v>0</v>
      </c>
      <c r="AA73" s="17">
        <f t="shared" ref="AA73:AA79" si="274">IFERROR(Z73/Y73,"-")</f>
        <v>0</v>
      </c>
      <c r="AB73" s="61">
        <v>873</v>
      </c>
      <c r="AC73" s="47">
        <v>3</v>
      </c>
      <c r="AD73" s="17">
        <f t="shared" ref="AD73:AD79" si="275">IFERROR(AC73/AB73,"-")</f>
        <v>3.4364261168384879E-3</v>
      </c>
      <c r="AE73" s="61">
        <v>51</v>
      </c>
      <c r="AF73" s="47">
        <v>1</v>
      </c>
      <c r="AG73" s="17">
        <f t="shared" ref="AG73:AG79" si="276">IFERROR(AF73/AE73,"-")</f>
        <v>1.9607843137254902E-2</v>
      </c>
      <c r="AH73" s="61">
        <v>34</v>
      </c>
      <c r="AI73" s="47">
        <v>0</v>
      </c>
      <c r="AJ73" s="17">
        <f t="shared" si="251"/>
        <v>0</v>
      </c>
      <c r="AK73" s="61">
        <f t="shared" si="252"/>
        <v>958</v>
      </c>
      <c r="AL73" s="38">
        <f t="shared" si="253"/>
        <v>4</v>
      </c>
      <c r="AM73" s="17">
        <f t="shared" ref="AM73:AM79" si="277">IFERROR(AL73/AK73,"-")</f>
        <v>4.1753653444676405E-3</v>
      </c>
      <c r="AN73" s="61">
        <v>707</v>
      </c>
      <c r="AO73" s="47">
        <v>1</v>
      </c>
      <c r="AP73" s="17">
        <f t="shared" ref="AP73:AP79" si="278">IFERROR(AO73/AN73,"-")</f>
        <v>1.4144271570014145E-3</v>
      </c>
      <c r="AQ73" s="61">
        <v>34</v>
      </c>
      <c r="AR73" s="38">
        <v>0</v>
      </c>
      <c r="AS73" s="17">
        <f t="shared" ref="AS73:AS79" si="279">IFERROR(AR73/AQ73,"-")</f>
        <v>0</v>
      </c>
      <c r="AT73" s="61">
        <v>27</v>
      </c>
      <c r="AU73" s="47">
        <v>0</v>
      </c>
      <c r="AV73" s="17">
        <f t="shared" si="254"/>
        <v>0</v>
      </c>
      <c r="AW73" s="61">
        <f t="shared" si="255"/>
        <v>768</v>
      </c>
      <c r="AX73" s="38">
        <f t="shared" si="256"/>
        <v>1</v>
      </c>
      <c r="AY73" s="17">
        <f t="shared" ref="AY73:AY79" si="280">IFERROR(AX73/AW73,"-")</f>
        <v>1.3020833333333333E-3</v>
      </c>
      <c r="AZ73" s="61">
        <v>486</v>
      </c>
      <c r="BA73" s="47">
        <v>0</v>
      </c>
      <c r="BB73" s="17">
        <f t="shared" ref="BB73:BB79" si="281">IFERROR(BA73/AZ73,"-")</f>
        <v>0</v>
      </c>
      <c r="BC73" s="61">
        <v>23</v>
      </c>
      <c r="BD73" s="38">
        <v>0</v>
      </c>
      <c r="BE73" s="17">
        <f t="shared" ref="BE73:BE79" si="282">IFERROR(BD73/BC73,"-")</f>
        <v>0</v>
      </c>
      <c r="BF73" s="61">
        <v>24</v>
      </c>
      <c r="BG73" s="47">
        <v>0</v>
      </c>
      <c r="BH73" s="17">
        <f t="shared" si="257"/>
        <v>0</v>
      </c>
      <c r="BI73" s="61">
        <f t="shared" si="258"/>
        <v>533</v>
      </c>
      <c r="BJ73" s="38">
        <f t="shared" si="259"/>
        <v>0</v>
      </c>
      <c r="BK73" s="17">
        <f t="shared" ref="BK73:BK79" si="283">IFERROR(BJ73/BI73,"-")</f>
        <v>0</v>
      </c>
      <c r="BL73" s="61">
        <v>233</v>
      </c>
      <c r="BM73" s="47">
        <v>0</v>
      </c>
      <c r="BN73" s="17">
        <f t="shared" ref="BN73:BN79" si="284">IFERROR(BM73/BL73,"-")</f>
        <v>0</v>
      </c>
      <c r="BO73" s="61">
        <v>5</v>
      </c>
      <c r="BP73" s="38">
        <v>0</v>
      </c>
      <c r="BQ73" s="17">
        <f t="shared" ref="BQ73:BQ79" si="285">IFERROR(BP73/BO73,"-")</f>
        <v>0</v>
      </c>
      <c r="BR73" s="61">
        <v>32</v>
      </c>
      <c r="BS73" s="47">
        <v>0</v>
      </c>
      <c r="BT73" s="17">
        <f t="shared" si="260"/>
        <v>0</v>
      </c>
      <c r="BU73" s="61">
        <f t="shared" si="261"/>
        <v>270</v>
      </c>
      <c r="BV73" s="38">
        <f t="shared" si="262"/>
        <v>0</v>
      </c>
      <c r="BW73" s="17">
        <f t="shared" ref="BW73:BW79" si="286">IFERROR(BV73/BU73,"-")</f>
        <v>0</v>
      </c>
      <c r="BX73" s="61">
        <v>63</v>
      </c>
      <c r="BY73" s="47">
        <v>0</v>
      </c>
      <c r="BZ73" s="17">
        <f t="shared" ref="BZ73:BZ79" si="287">IFERROR(BY73/BX73,"-")</f>
        <v>0</v>
      </c>
      <c r="CA73" s="61">
        <v>1</v>
      </c>
      <c r="CB73" s="38">
        <v>0</v>
      </c>
      <c r="CC73" s="17">
        <f t="shared" ref="CC73:CC79" si="288">IFERROR(CB73/CA73,"-")</f>
        <v>0</v>
      </c>
      <c r="CD73" s="61">
        <v>29</v>
      </c>
      <c r="CE73" s="47">
        <v>0</v>
      </c>
      <c r="CF73" s="17">
        <f t="shared" si="263"/>
        <v>0</v>
      </c>
      <c r="CG73" s="61">
        <f t="shared" si="264"/>
        <v>93</v>
      </c>
      <c r="CH73" s="38">
        <f t="shared" si="265"/>
        <v>0</v>
      </c>
      <c r="CI73" s="17">
        <f t="shared" ref="CI73:CI79" si="289">IFERROR(CH73/CG73,"-")</f>
        <v>0</v>
      </c>
      <c r="CJ73" s="61">
        <f t="shared" ref="CJ73:CK79" si="290">SUM(D73,P73,AB73,AN73,AZ73,BL73,BX73)</f>
        <v>2402</v>
      </c>
      <c r="CK73" s="47">
        <f t="shared" si="290"/>
        <v>4</v>
      </c>
      <c r="CL73" s="17">
        <f t="shared" ref="CL73:CL79" si="291">IFERROR(CK73/CJ73,"-")</f>
        <v>1.6652789342214821E-3</v>
      </c>
      <c r="CM73" s="61">
        <f t="shared" ref="CM73:CN79" si="292">SUM(G73,S73,AE73,AQ73,BC73,BO73,CA73)</f>
        <v>114</v>
      </c>
      <c r="CN73" s="38">
        <f t="shared" si="292"/>
        <v>1</v>
      </c>
      <c r="CO73" s="17">
        <f t="shared" ref="CO73:CO79" si="293">IFERROR(CN73/CM73,"-")</f>
        <v>8.771929824561403E-3</v>
      </c>
      <c r="CP73" s="61">
        <f t="shared" si="266"/>
        <v>147</v>
      </c>
      <c r="CQ73" s="47">
        <f t="shared" si="267"/>
        <v>0</v>
      </c>
      <c r="CR73" s="17">
        <f t="shared" si="268"/>
        <v>0</v>
      </c>
      <c r="CS73" s="61">
        <f t="shared" ref="CS73:CT79" si="294">SUM(M73,Y73,AK73,AW73,BI73,BU73,CG73)</f>
        <v>2663</v>
      </c>
      <c r="CT73" s="38">
        <f t="shared" si="294"/>
        <v>5</v>
      </c>
      <c r="CU73" s="17">
        <f t="shared" ref="CU73:CU79" si="295">IFERROR(CT73/CS73,"-")</f>
        <v>1.8775816748028539E-3</v>
      </c>
      <c r="DP73" s="4"/>
      <c r="DQ73" s="4"/>
      <c r="DR73" s="4"/>
      <c r="DS73" s="4"/>
      <c r="DT73" s="4"/>
      <c r="DU73" s="4"/>
      <c r="DV73" s="4"/>
      <c r="DW73" s="4"/>
      <c r="DX73" s="4"/>
      <c r="DY73" s="4"/>
      <c r="DZ73" s="4"/>
      <c r="EA73" s="4"/>
      <c r="EB73" s="4"/>
      <c r="EC73" s="4"/>
      <c r="ED73" s="4"/>
    </row>
    <row r="74" spans="2:134" s="15" customFormat="1" ht="13.5" customHeight="1">
      <c r="B74" s="65">
        <v>69</v>
      </c>
      <c r="C74" s="37" t="s">
        <v>53</v>
      </c>
      <c r="D74" s="61">
        <v>18</v>
      </c>
      <c r="E74" s="47">
        <v>0</v>
      </c>
      <c r="F74" s="17">
        <f t="shared" si="269"/>
        <v>0</v>
      </c>
      <c r="G74" s="61">
        <v>0</v>
      </c>
      <c r="H74" s="47">
        <v>0</v>
      </c>
      <c r="I74" s="17" t="str">
        <f t="shared" si="270"/>
        <v>-</v>
      </c>
      <c r="J74" s="61">
        <v>0</v>
      </c>
      <c r="K74" s="47">
        <v>0</v>
      </c>
      <c r="L74" s="17" t="str">
        <f t="shared" si="245"/>
        <v>-</v>
      </c>
      <c r="M74" s="61">
        <f t="shared" si="246"/>
        <v>18</v>
      </c>
      <c r="N74" s="47">
        <f t="shared" si="247"/>
        <v>0</v>
      </c>
      <c r="O74" s="17">
        <f t="shared" si="271"/>
        <v>0</v>
      </c>
      <c r="P74" s="61">
        <v>45</v>
      </c>
      <c r="Q74" s="47">
        <v>0</v>
      </c>
      <c r="R74" s="17">
        <f t="shared" si="272"/>
        <v>0</v>
      </c>
      <c r="S74" s="61">
        <v>0</v>
      </c>
      <c r="T74" s="38">
        <v>0</v>
      </c>
      <c r="U74" s="17" t="str">
        <f t="shared" si="273"/>
        <v>-</v>
      </c>
      <c r="V74" s="61">
        <v>4</v>
      </c>
      <c r="W74" s="47">
        <v>0</v>
      </c>
      <c r="X74" s="17">
        <f t="shared" si="248"/>
        <v>0</v>
      </c>
      <c r="Y74" s="61">
        <f t="shared" si="249"/>
        <v>49</v>
      </c>
      <c r="Z74" s="38">
        <f t="shared" si="250"/>
        <v>0</v>
      </c>
      <c r="AA74" s="17">
        <f t="shared" si="274"/>
        <v>0</v>
      </c>
      <c r="AB74" s="61">
        <v>2439</v>
      </c>
      <c r="AC74" s="47">
        <v>51</v>
      </c>
      <c r="AD74" s="17">
        <f t="shared" si="275"/>
        <v>2.0910209102091022E-2</v>
      </c>
      <c r="AE74" s="61">
        <v>234</v>
      </c>
      <c r="AF74" s="47">
        <v>12</v>
      </c>
      <c r="AG74" s="17">
        <f t="shared" si="276"/>
        <v>5.128205128205128E-2</v>
      </c>
      <c r="AH74" s="61">
        <v>18</v>
      </c>
      <c r="AI74" s="47">
        <v>0</v>
      </c>
      <c r="AJ74" s="17">
        <f t="shared" si="251"/>
        <v>0</v>
      </c>
      <c r="AK74" s="61">
        <f t="shared" si="252"/>
        <v>2691</v>
      </c>
      <c r="AL74" s="38">
        <f t="shared" si="253"/>
        <v>63</v>
      </c>
      <c r="AM74" s="17">
        <f t="shared" si="277"/>
        <v>2.3411371237458192E-2</v>
      </c>
      <c r="AN74" s="61">
        <v>1776</v>
      </c>
      <c r="AO74" s="47">
        <v>22</v>
      </c>
      <c r="AP74" s="17">
        <f t="shared" si="278"/>
        <v>1.2387387387387387E-2</v>
      </c>
      <c r="AQ74" s="61">
        <v>83</v>
      </c>
      <c r="AR74" s="38">
        <v>3</v>
      </c>
      <c r="AS74" s="17">
        <f t="shared" si="279"/>
        <v>3.614457831325301E-2</v>
      </c>
      <c r="AT74" s="61">
        <v>49</v>
      </c>
      <c r="AU74" s="47">
        <v>0</v>
      </c>
      <c r="AV74" s="17">
        <f t="shared" si="254"/>
        <v>0</v>
      </c>
      <c r="AW74" s="61">
        <f t="shared" si="255"/>
        <v>1908</v>
      </c>
      <c r="AX74" s="38">
        <f t="shared" si="256"/>
        <v>25</v>
      </c>
      <c r="AY74" s="17">
        <f t="shared" si="280"/>
        <v>1.310272536687631E-2</v>
      </c>
      <c r="AZ74" s="61">
        <v>892</v>
      </c>
      <c r="BA74" s="47">
        <v>4</v>
      </c>
      <c r="BB74" s="17">
        <f t="shared" si="281"/>
        <v>4.4843049327354259E-3</v>
      </c>
      <c r="BC74" s="61">
        <v>39</v>
      </c>
      <c r="BD74" s="38">
        <v>0</v>
      </c>
      <c r="BE74" s="17">
        <f t="shared" si="282"/>
        <v>0</v>
      </c>
      <c r="BF74" s="61">
        <v>38</v>
      </c>
      <c r="BG74" s="47">
        <v>0</v>
      </c>
      <c r="BH74" s="17">
        <f t="shared" si="257"/>
        <v>0</v>
      </c>
      <c r="BI74" s="61">
        <f t="shared" si="258"/>
        <v>969</v>
      </c>
      <c r="BJ74" s="38">
        <f t="shared" si="259"/>
        <v>4</v>
      </c>
      <c r="BK74" s="17">
        <f t="shared" si="283"/>
        <v>4.1279669762641896E-3</v>
      </c>
      <c r="BL74" s="61">
        <v>465</v>
      </c>
      <c r="BM74" s="47">
        <v>1</v>
      </c>
      <c r="BN74" s="17">
        <f t="shared" si="284"/>
        <v>2.1505376344086021E-3</v>
      </c>
      <c r="BO74" s="61">
        <v>14</v>
      </c>
      <c r="BP74" s="38">
        <v>0</v>
      </c>
      <c r="BQ74" s="17">
        <f t="shared" si="285"/>
        <v>0</v>
      </c>
      <c r="BR74" s="61">
        <v>43</v>
      </c>
      <c r="BS74" s="47">
        <v>0</v>
      </c>
      <c r="BT74" s="17">
        <f t="shared" si="260"/>
        <v>0</v>
      </c>
      <c r="BU74" s="61">
        <f t="shared" si="261"/>
        <v>522</v>
      </c>
      <c r="BV74" s="38">
        <f t="shared" si="262"/>
        <v>1</v>
      </c>
      <c r="BW74" s="17">
        <f t="shared" si="286"/>
        <v>1.9157088122605363E-3</v>
      </c>
      <c r="BX74" s="61">
        <v>154</v>
      </c>
      <c r="BY74" s="47">
        <v>0</v>
      </c>
      <c r="BZ74" s="17">
        <f t="shared" si="287"/>
        <v>0</v>
      </c>
      <c r="CA74" s="61">
        <v>7</v>
      </c>
      <c r="CB74" s="38">
        <v>0</v>
      </c>
      <c r="CC74" s="17">
        <f t="shared" si="288"/>
        <v>0</v>
      </c>
      <c r="CD74" s="61">
        <v>16</v>
      </c>
      <c r="CE74" s="47">
        <v>0</v>
      </c>
      <c r="CF74" s="17">
        <f t="shared" si="263"/>
        <v>0</v>
      </c>
      <c r="CG74" s="61">
        <f t="shared" si="264"/>
        <v>177</v>
      </c>
      <c r="CH74" s="38">
        <f t="shared" si="265"/>
        <v>0</v>
      </c>
      <c r="CI74" s="17">
        <f t="shared" si="289"/>
        <v>0</v>
      </c>
      <c r="CJ74" s="61">
        <f t="shared" si="290"/>
        <v>5789</v>
      </c>
      <c r="CK74" s="47">
        <f t="shared" si="290"/>
        <v>78</v>
      </c>
      <c r="CL74" s="17">
        <f t="shared" si="291"/>
        <v>1.3473829676973571E-2</v>
      </c>
      <c r="CM74" s="61">
        <f t="shared" si="292"/>
        <v>377</v>
      </c>
      <c r="CN74" s="38">
        <f t="shared" si="292"/>
        <v>15</v>
      </c>
      <c r="CO74" s="17">
        <f t="shared" si="293"/>
        <v>3.9787798408488062E-2</v>
      </c>
      <c r="CP74" s="61">
        <f t="shared" si="266"/>
        <v>168</v>
      </c>
      <c r="CQ74" s="47">
        <f t="shared" si="267"/>
        <v>0</v>
      </c>
      <c r="CR74" s="17">
        <f t="shared" si="268"/>
        <v>0</v>
      </c>
      <c r="CS74" s="61">
        <f t="shared" si="294"/>
        <v>6334</v>
      </c>
      <c r="CT74" s="38">
        <f t="shared" si="294"/>
        <v>93</v>
      </c>
      <c r="CU74" s="17">
        <f t="shared" si="295"/>
        <v>1.4682664982633407E-2</v>
      </c>
      <c r="DP74" s="4"/>
      <c r="DQ74" s="4"/>
      <c r="DR74" s="4"/>
      <c r="DS74" s="4"/>
      <c r="DT74" s="4"/>
      <c r="DU74" s="4"/>
      <c r="DV74" s="4"/>
      <c r="DW74" s="4"/>
      <c r="DX74" s="4"/>
      <c r="DY74" s="4"/>
      <c r="DZ74" s="4"/>
      <c r="EA74" s="4"/>
      <c r="EB74" s="4"/>
      <c r="EC74" s="4"/>
      <c r="ED74" s="4"/>
    </row>
    <row r="75" spans="2:134" s="15" customFormat="1" ht="13.5" customHeight="1">
      <c r="B75" s="65">
        <v>70</v>
      </c>
      <c r="C75" s="37" t="s">
        <v>54</v>
      </c>
      <c r="D75" s="61">
        <v>2</v>
      </c>
      <c r="E75" s="47">
        <v>0</v>
      </c>
      <c r="F75" s="17">
        <f t="shared" si="269"/>
        <v>0</v>
      </c>
      <c r="G75" s="61">
        <v>0</v>
      </c>
      <c r="H75" s="47">
        <v>0</v>
      </c>
      <c r="I75" s="17" t="str">
        <f t="shared" si="270"/>
        <v>-</v>
      </c>
      <c r="J75" s="61">
        <v>0</v>
      </c>
      <c r="K75" s="47">
        <v>0</v>
      </c>
      <c r="L75" s="17" t="str">
        <f t="shared" si="245"/>
        <v>-</v>
      </c>
      <c r="M75" s="61">
        <f t="shared" si="246"/>
        <v>2</v>
      </c>
      <c r="N75" s="47">
        <f t="shared" si="247"/>
        <v>0</v>
      </c>
      <c r="O75" s="17">
        <f t="shared" si="271"/>
        <v>0</v>
      </c>
      <c r="P75" s="61">
        <v>8</v>
      </c>
      <c r="Q75" s="47">
        <v>0</v>
      </c>
      <c r="R75" s="17">
        <f t="shared" si="272"/>
        <v>0</v>
      </c>
      <c r="S75" s="61">
        <v>0</v>
      </c>
      <c r="T75" s="38">
        <v>0</v>
      </c>
      <c r="U75" s="17" t="str">
        <f t="shared" si="273"/>
        <v>-</v>
      </c>
      <c r="V75" s="61">
        <v>0</v>
      </c>
      <c r="W75" s="47">
        <v>0</v>
      </c>
      <c r="X75" s="17" t="str">
        <f t="shared" si="248"/>
        <v>-</v>
      </c>
      <c r="Y75" s="61">
        <f t="shared" si="249"/>
        <v>8</v>
      </c>
      <c r="Z75" s="38">
        <f t="shared" si="250"/>
        <v>0</v>
      </c>
      <c r="AA75" s="17">
        <f t="shared" si="274"/>
        <v>0</v>
      </c>
      <c r="AB75" s="61">
        <v>349</v>
      </c>
      <c r="AC75" s="47">
        <v>1</v>
      </c>
      <c r="AD75" s="17">
        <f t="shared" si="275"/>
        <v>2.8653295128939827E-3</v>
      </c>
      <c r="AE75" s="61">
        <v>24</v>
      </c>
      <c r="AF75" s="47">
        <v>0</v>
      </c>
      <c r="AG75" s="17">
        <f t="shared" si="276"/>
        <v>0</v>
      </c>
      <c r="AH75" s="61">
        <v>6</v>
      </c>
      <c r="AI75" s="47">
        <v>0</v>
      </c>
      <c r="AJ75" s="17">
        <f t="shared" si="251"/>
        <v>0</v>
      </c>
      <c r="AK75" s="61">
        <f t="shared" si="252"/>
        <v>379</v>
      </c>
      <c r="AL75" s="38">
        <f t="shared" si="253"/>
        <v>1</v>
      </c>
      <c r="AM75" s="17">
        <f t="shared" si="277"/>
        <v>2.6385224274406332E-3</v>
      </c>
      <c r="AN75" s="61">
        <v>304</v>
      </c>
      <c r="AO75" s="47">
        <v>2</v>
      </c>
      <c r="AP75" s="17">
        <f t="shared" si="278"/>
        <v>6.5789473684210523E-3</v>
      </c>
      <c r="AQ75" s="61">
        <v>17</v>
      </c>
      <c r="AR75" s="38">
        <v>0</v>
      </c>
      <c r="AS75" s="17">
        <f t="shared" si="279"/>
        <v>0</v>
      </c>
      <c r="AT75" s="61">
        <v>7</v>
      </c>
      <c r="AU75" s="47">
        <v>0</v>
      </c>
      <c r="AV75" s="17">
        <f t="shared" si="254"/>
        <v>0</v>
      </c>
      <c r="AW75" s="61">
        <f t="shared" si="255"/>
        <v>328</v>
      </c>
      <c r="AX75" s="38">
        <f t="shared" si="256"/>
        <v>2</v>
      </c>
      <c r="AY75" s="17">
        <f t="shared" si="280"/>
        <v>6.0975609756097563E-3</v>
      </c>
      <c r="AZ75" s="61">
        <v>201</v>
      </c>
      <c r="BA75" s="47">
        <v>0</v>
      </c>
      <c r="BB75" s="17">
        <f t="shared" si="281"/>
        <v>0</v>
      </c>
      <c r="BC75" s="61">
        <v>5</v>
      </c>
      <c r="BD75" s="38">
        <v>0</v>
      </c>
      <c r="BE75" s="17">
        <f t="shared" si="282"/>
        <v>0</v>
      </c>
      <c r="BF75" s="61">
        <v>10</v>
      </c>
      <c r="BG75" s="47">
        <v>0</v>
      </c>
      <c r="BH75" s="17">
        <f t="shared" si="257"/>
        <v>0</v>
      </c>
      <c r="BI75" s="61">
        <f t="shared" si="258"/>
        <v>216</v>
      </c>
      <c r="BJ75" s="38">
        <f t="shared" si="259"/>
        <v>0</v>
      </c>
      <c r="BK75" s="17">
        <f t="shared" si="283"/>
        <v>0</v>
      </c>
      <c r="BL75" s="61">
        <v>97</v>
      </c>
      <c r="BM75" s="47">
        <v>0</v>
      </c>
      <c r="BN75" s="17">
        <f t="shared" si="284"/>
        <v>0</v>
      </c>
      <c r="BO75" s="61">
        <v>8</v>
      </c>
      <c r="BP75" s="38">
        <v>0</v>
      </c>
      <c r="BQ75" s="17">
        <f t="shared" si="285"/>
        <v>0</v>
      </c>
      <c r="BR75" s="61">
        <v>7</v>
      </c>
      <c r="BS75" s="47">
        <v>0</v>
      </c>
      <c r="BT75" s="17">
        <f t="shared" si="260"/>
        <v>0</v>
      </c>
      <c r="BU75" s="61">
        <f t="shared" si="261"/>
        <v>112</v>
      </c>
      <c r="BV75" s="38">
        <f t="shared" si="262"/>
        <v>0</v>
      </c>
      <c r="BW75" s="17">
        <f t="shared" si="286"/>
        <v>0</v>
      </c>
      <c r="BX75" s="61">
        <v>24</v>
      </c>
      <c r="BY75" s="47">
        <v>0</v>
      </c>
      <c r="BZ75" s="17">
        <f t="shared" si="287"/>
        <v>0</v>
      </c>
      <c r="CA75" s="61">
        <v>0</v>
      </c>
      <c r="CB75" s="38">
        <v>0</v>
      </c>
      <c r="CC75" s="17" t="str">
        <f t="shared" si="288"/>
        <v>-</v>
      </c>
      <c r="CD75" s="61">
        <v>4</v>
      </c>
      <c r="CE75" s="47">
        <v>0</v>
      </c>
      <c r="CF75" s="17">
        <f t="shared" si="263"/>
        <v>0</v>
      </c>
      <c r="CG75" s="61">
        <f t="shared" si="264"/>
        <v>28</v>
      </c>
      <c r="CH75" s="38">
        <f t="shared" si="265"/>
        <v>0</v>
      </c>
      <c r="CI75" s="17">
        <f t="shared" si="289"/>
        <v>0</v>
      </c>
      <c r="CJ75" s="61">
        <f t="shared" si="290"/>
        <v>985</v>
      </c>
      <c r="CK75" s="47">
        <f t="shared" si="290"/>
        <v>3</v>
      </c>
      <c r="CL75" s="17">
        <f t="shared" si="291"/>
        <v>3.0456852791878172E-3</v>
      </c>
      <c r="CM75" s="61">
        <f t="shared" si="292"/>
        <v>54</v>
      </c>
      <c r="CN75" s="38">
        <f t="shared" si="292"/>
        <v>0</v>
      </c>
      <c r="CO75" s="17">
        <f t="shared" si="293"/>
        <v>0</v>
      </c>
      <c r="CP75" s="61">
        <f t="shared" si="266"/>
        <v>34</v>
      </c>
      <c r="CQ75" s="47">
        <f t="shared" si="267"/>
        <v>0</v>
      </c>
      <c r="CR75" s="17">
        <f t="shared" si="268"/>
        <v>0</v>
      </c>
      <c r="CS75" s="61">
        <f t="shared" si="294"/>
        <v>1073</v>
      </c>
      <c r="CT75" s="38">
        <f t="shared" si="294"/>
        <v>3</v>
      </c>
      <c r="CU75" s="17">
        <f t="shared" si="295"/>
        <v>2.7958993476234857E-3</v>
      </c>
      <c r="DP75" s="4"/>
      <c r="DQ75" s="4"/>
      <c r="DR75" s="4"/>
      <c r="DS75" s="4"/>
      <c r="DT75" s="4"/>
      <c r="DU75" s="4"/>
      <c r="DV75" s="4"/>
      <c r="DW75" s="4"/>
      <c r="DX75" s="4"/>
      <c r="DY75" s="4"/>
      <c r="DZ75" s="4"/>
      <c r="EA75" s="4"/>
      <c r="EB75" s="4"/>
      <c r="EC75" s="4"/>
      <c r="ED75" s="4"/>
    </row>
    <row r="76" spans="2:134" s="15" customFormat="1" ht="13.5" customHeight="1">
      <c r="B76" s="65">
        <v>71</v>
      </c>
      <c r="C76" s="37" t="s">
        <v>55</v>
      </c>
      <c r="D76" s="61">
        <v>5</v>
      </c>
      <c r="E76" s="47">
        <v>0</v>
      </c>
      <c r="F76" s="17">
        <f t="shared" si="269"/>
        <v>0</v>
      </c>
      <c r="G76" s="61">
        <v>0</v>
      </c>
      <c r="H76" s="47">
        <v>0</v>
      </c>
      <c r="I76" s="17" t="str">
        <f t="shared" si="270"/>
        <v>-</v>
      </c>
      <c r="J76" s="61">
        <v>0</v>
      </c>
      <c r="K76" s="47">
        <v>0</v>
      </c>
      <c r="L76" s="17" t="str">
        <f t="shared" si="245"/>
        <v>-</v>
      </c>
      <c r="M76" s="61">
        <f t="shared" si="246"/>
        <v>5</v>
      </c>
      <c r="N76" s="47">
        <f t="shared" si="247"/>
        <v>0</v>
      </c>
      <c r="O76" s="17">
        <f t="shared" si="271"/>
        <v>0</v>
      </c>
      <c r="P76" s="61">
        <v>9</v>
      </c>
      <c r="Q76" s="47">
        <v>0</v>
      </c>
      <c r="R76" s="17">
        <f t="shared" si="272"/>
        <v>0</v>
      </c>
      <c r="S76" s="61">
        <v>0</v>
      </c>
      <c r="T76" s="38">
        <v>0</v>
      </c>
      <c r="U76" s="17" t="str">
        <f t="shared" si="273"/>
        <v>-</v>
      </c>
      <c r="V76" s="61">
        <v>0</v>
      </c>
      <c r="W76" s="47">
        <v>0</v>
      </c>
      <c r="X76" s="17" t="str">
        <f t="shared" si="248"/>
        <v>-</v>
      </c>
      <c r="Y76" s="61">
        <f t="shared" si="249"/>
        <v>9</v>
      </c>
      <c r="Z76" s="38">
        <f t="shared" si="250"/>
        <v>0</v>
      </c>
      <c r="AA76" s="17">
        <f t="shared" si="274"/>
        <v>0</v>
      </c>
      <c r="AB76" s="61">
        <v>1106</v>
      </c>
      <c r="AC76" s="47">
        <v>25</v>
      </c>
      <c r="AD76" s="17">
        <f t="shared" si="275"/>
        <v>2.2603978300180832E-2</v>
      </c>
      <c r="AE76" s="61">
        <v>59</v>
      </c>
      <c r="AF76" s="47">
        <v>1</v>
      </c>
      <c r="AG76" s="17">
        <f t="shared" si="276"/>
        <v>1.6949152542372881E-2</v>
      </c>
      <c r="AH76" s="61">
        <v>11</v>
      </c>
      <c r="AI76" s="47">
        <v>1</v>
      </c>
      <c r="AJ76" s="17">
        <f t="shared" si="251"/>
        <v>9.0909090909090912E-2</v>
      </c>
      <c r="AK76" s="61">
        <f t="shared" si="252"/>
        <v>1176</v>
      </c>
      <c r="AL76" s="38">
        <f t="shared" si="253"/>
        <v>27</v>
      </c>
      <c r="AM76" s="17">
        <f t="shared" si="277"/>
        <v>2.2959183673469389E-2</v>
      </c>
      <c r="AN76" s="61">
        <v>929</v>
      </c>
      <c r="AO76" s="47">
        <v>7</v>
      </c>
      <c r="AP76" s="17">
        <f t="shared" si="278"/>
        <v>7.5349838536060282E-3</v>
      </c>
      <c r="AQ76" s="61">
        <v>33</v>
      </c>
      <c r="AR76" s="38">
        <v>1</v>
      </c>
      <c r="AS76" s="17">
        <f t="shared" si="279"/>
        <v>3.0303030303030304E-2</v>
      </c>
      <c r="AT76" s="61">
        <v>30</v>
      </c>
      <c r="AU76" s="47">
        <v>0</v>
      </c>
      <c r="AV76" s="17">
        <f t="shared" si="254"/>
        <v>0</v>
      </c>
      <c r="AW76" s="61">
        <f t="shared" si="255"/>
        <v>992</v>
      </c>
      <c r="AX76" s="38">
        <f t="shared" si="256"/>
        <v>8</v>
      </c>
      <c r="AY76" s="17">
        <f t="shared" si="280"/>
        <v>8.0645161290322578E-3</v>
      </c>
      <c r="AZ76" s="61">
        <v>600</v>
      </c>
      <c r="BA76" s="47">
        <v>4</v>
      </c>
      <c r="BB76" s="17">
        <f t="shared" si="281"/>
        <v>6.6666666666666671E-3</v>
      </c>
      <c r="BC76" s="61">
        <v>17</v>
      </c>
      <c r="BD76" s="38">
        <v>2</v>
      </c>
      <c r="BE76" s="17">
        <f t="shared" si="282"/>
        <v>0.11764705882352941</v>
      </c>
      <c r="BF76" s="61">
        <v>28</v>
      </c>
      <c r="BG76" s="47">
        <v>0</v>
      </c>
      <c r="BH76" s="17">
        <f t="shared" si="257"/>
        <v>0</v>
      </c>
      <c r="BI76" s="61">
        <f t="shared" si="258"/>
        <v>645</v>
      </c>
      <c r="BJ76" s="38">
        <f t="shared" si="259"/>
        <v>6</v>
      </c>
      <c r="BK76" s="17">
        <f t="shared" si="283"/>
        <v>9.3023255813953487E-3</v>
      </c>
      <c r="BL76" s="61">
        <v>292</v>
      </c>
      <c r="BM76" s="47">
        <v>0</v>
      </c>
      <c r="BN76" s="17">
        <f t="shared" si="284"/>
        <v>0</v>
      </c>
      <c r="BO76" s="61">
        <v>5</v>
      </c>
      <c r="BP76" s="38">
        <v>0</v>
      </c>
      <c r="BQ76" s="17">
        <f t="shared" si="285"/>
        <v>0</v>
      </c>
      <c r="BR76" s="61">
        <v>23</v>
      </c>
      <c r="BS76" s="47">
        <v>0</v>
      </c>
      <c r="BT76" s="17">
        <f t="shared" si="260"/>
        <v>0</v>
      </c>
      <c r="BU76" s="61">
        <f t="shared" si="261"/>
        <v>320</v>
      </c>
      <c r="BV76" s="38">
        <f t="shared" si="262"/>
        <v>0</v>
      </c>
      <c r="BW76" s="17">
        <f t="shared" si="286"/>
        <v>0</v>
      </c>
      <c r="BX76" s="61">
        <v>95</v>
      </c>
      <c r="BY76" s="47">
        <v>0</v>
      </c>
      <c r="BZ76" s="17">
        <f t="shared" si="287"/>
        <v>0</v>
      </c>
      <c r="CA76" s="61">
        <v>2</v>
      </c>
      <c r="CB76" s="38">
        <v>0</v>
      </c>
      <c r="CC76" s="17">
        <f t="shared" si="288"/>
        <v>0</v>
      </c>
      <c r="CD76" s="61">
        <v>15</v>
      </c>
      <c r="CE76" s="47">
        <v>0</v>
      </c>
      <c r="CF76" s="17">
        <f t="shared" si="263"/>
        <v>0</v>
      </c>
      <c r="CG76" s="61">
        <f t="shared" si="264"/>
        <v>112</v>
      </c>
      <c r="CH76" s="38">
        <f t="shared" si="265"/>
        <v>0</v>
      </c>
      <c r="CI76" s="17">
        <f t="shared" si="289"/>
        <v>0</v>
      </c>
      <c r="CJ76" s="61">
        <f t="shared" si="290"/>
        <v>3036</v>
      </c>
      <c r="CK76" s="47">
        <f t="shared" si="290"/>
        <v>36</v>
      </c>
      <c r="CL76" s="17">
        <f t="shared" si="291"/>
        <v>1.1857707509881422E-2</v>
      </c>
      <c r="CM76" s="61">
        <f t="shared" si="292"/>
        <v>116</v>
      </c>
      <c r="CN76" s="38">
        <f t="shared" si="292"/>
        <v>4</v>
      </c>
      <c r="CO76" s="17">
        <f t="shared" si="293"/>
        <v>3.4482758620689655E-2</v>
      </c>
      <c r="CP76" s="61">
        <f t="shared" si="266"/>
        <v>107</v>
      </c>
      <c r="CQ76" s="47">
        <f t="shared" si="267"/>
        <v>1</v>
      </c>
      <c r="CR76" s="17">
        <f t="shared" si="268"/>
        <v>9.3457943925233638E-3</v>
      </c>
      <c r="CS76" s="61">
        <f t="shared" si="294"/>
        <v>3259</v>
      </c>
      <c r="CT76" s="38">
        <f t="shared" si="294"/>
        <v>41</v>
      </c>
      <c r="CU76" s="17">
        <f t="shared" si="295"/>
        <v>1.2580546179809757E-2</v>
      </c>
      <c r="DP76" s="4"/>
      <c r="DQ76" s="4"/>
      <c r="DR76" s="4"/>
      <c r="DS76" s="4"/>
      <c r="DT76" s="4"/>
      <c r="DU76" s="4"/>
      <c r="DV76" s="4"/>
      <c r="DW76" s="4"/>
      <c r="DX76" s="4"/>
      <c r="DY76" s="4"/>
      <c r="DZ76" s="4"/>
      <c r="EA76" s="4"/>
      <c r="EB76" s="4"/>
      <c r="EC76" s="4"/>
      <c r="ED76" s="4"/>
    </row>
    <row r="77" spans="2:134" s="15" customFormat="1" ht="13.5" customHeight="1">
      <c r="B77" s="65">
        <v>72</v>
      </c>
      <c r="C77" s="37" t="s">
        <v>31</v>
      </c>
      <c r="D77" s="61">
        <v>3</v>
      </c>
      <c r="E77" s="47">
        <v>0</v>
      </c>
      <c r="F77" s="17">
        <f t="shared" si="269"/>
        <v>0</v>
      </c>
      <c r="G77" s="61">
        <v>0</v>
      </c>
      <c r="H77" s="47">
        <v>0</v>
      </c>
      <c r="I77" s="17" t="str">
        <f t="shared" si="270"/>
        <v>-</v>
      </c>
      <c r="J77" s="61">
        <v>0</v>
      </c>
      <c r="K77" s="47">
        <v>0</v>
      </c>
      <c r="L77" s="17" t="str">
        <f t="shared" si="245"/>
        <v>-</v>
      </c>
      <c r="M77" s="61">
        <f t="shared" si="246"/>
        <v>3</v>
      </c>
      <c r="N77" s="47">
        <f t="shared" si="247"/>
        <v>0</v>
      </c>
      <c r="O77" s="17">
        <f t="shared" si="271"/>
        <v>0</v>
      </c>
      <c r="P77" s="61">
        <v>12</v>
      </c>
      <c r="Q77" s="47">
        <v>0</v>
      </c>
      <c r="R77" s="17">
        <f t="shared" si="272"/>
        <v>0</v>
      </c>
      <c r="S77" s="61">
        <v>0</v>
      </c>
      <c r="T77" s="38">
        <v>0</v>
      </c>
      <c r="U77" s="17" t="str">
        <f t="shared" si="273"/>
        <v>-</v>
      </c>
      <c r="V77" s="61">
        <v>0</v>
      </c>
      <c r="W77" s="47">
        <v>0</v>
      </c>
      <c r="X77" s="17" t="str">
        <f t="shared" si="248"/>
        <v>-</v>
      </c>
      <c r="Y77" s="61">
        <f t="shared" si="249"/>
        <v>12</v>
      </c>
      <c r="Z77" s="38">
        <f>SUM(Q77,T77,W77)</f>
        <v>0</v>
      </c>
      <c r="AA77" s="17">
        <f t="shared" si="274"/>
        <v>0</v>
      </c>
      <c r="AB77" s="61">
        <v>711</v>
      </c>
      <c r="AC77" s="47">
        <v>15</v>
      </c>
      <c r="AD77" s="17">
        <f t="shared" si="275"/>
        <v>2.1097046413502109E-2</v>
      </c>
      <c r="AE77" s="61">
        <v>73</v>
      </c>
      <c r="AF77" s="47">
        <v>2</v>
      </c>
      <c r="AG77" s="17">
        <f t="shared" si="276"/>
        <v>2.7397260273972601E-2</v>
      </c>
      <c r="AH77" s="61">
        <v>10</v>
      </c>
      <c r="AI77" s="47">
        <v>0</v>
      </c>
      <c r="AJ77" s="17">
        <f t="shared" si="251"/>
        <v>0</v>
      </c>
      <c r="AK77" s="61">
        <f t="shared" si="252"/>
        <v>794</v>
      </c>
      <c r="AL77" s="38">
        <f t="shared" si="253"/>
        <v>17</v>
      </c>
      <c r="AM77" s="17">
        <f t="shared" si="277"/>
        <v>2.1410579345088162E-2</v>
      </c>
      <c r="AN77" s="61">
        <v>552</v>
      </c>
      <c r="AO77" s="47">
        <v>9</v>
      </c>
      <c r="AP77" s="17">
        <f t="shared" si="278"/>
        <v>1.6304347826086956E-2</v>
      </c>
      <c r="AQ77" s="61">
        <v>43</v>
      </c>
      <c r="AR77" s="38">
        <v>1</v>
      </c>
      <c r="AS77" s="17">
        <f t="shared" si="279"/>
        <v>2.3255813953488372E-2</v>
      </c>
      <c r="AT77" s="61">
        <v>13</v>
      </c>
      <c r="AU77" s="47">
        <v>0</v>
      </c>
      <c r="AV77" s="17">
        <f t="shared" si="254"/>
        <v>0</v>
      </c>
      <c r="AW77" s="61">
        <f t="shared" si="255"/>
        <v>608</v>
      </c>
      <c r="AX77" s="38">
        <f t="shared" si="256"/>
        <v>10</v>
      </c>
      <c r="AY77" s="17">
        <f t="shared" si="280"/>
        <v>1.6447368421052631E-2</v>
      </c>
      <c r="AZ77" s="61">
        <v>340</v>
      </c>
      <c r="BA77" s="47">
        <v>0</v>
      </c>
      <c r="BB77" s="17">
        <f t="shared" si="281"/>
        <v>0</v>
      </c>
      <c r="BC77" s="61">
        <v>17</v>
      </c>
      <c r="BD77" s="38">
        <v>2</v>
      </c>
      <c r="BE77" s="17">
        <f t="shared" si="282"/>
        <v>0.11764705882352941</v>
      </c>
      <c r="BF77" s="61">
        <v>14</v>
      </c>
      <c r="BG77" s="47">
        <v>0</v>
      </c>
      <c r="BH77" s="17">
        <f t="shared" si="257"/>
        <v>0</v>
      </c>
      <c r="BI77" s="61">
        <f t="shared" si="258"/>
        <v>371</v>
      </c>
      <c r="BJ77" s="38">
        <f t="shared" si="259"/>
        <v>2</v>
      </c>
      <c r="BK77" s="17">
        <f t="shared" si="283"/>
        <v>5.3908355795148251E-3</v>
      </c>
      <c r="BL77" s="61">
        <v>171</v>
      </c>
      <c r="BM77" s="47">
        <v>1</v>
      </c>
      <c r="BN77" s="17">
        <f t="shared" si="284"/>
        <v>5.8479532163742687E-3</v>
      </c>
      <c r="BO77" s="61">
        <v>4</v>
      </c>
      <c r="BP77" s="38">
        <v>0</v>
      </c>
      <c r="BQ77" s="17">
        <f t="shared" si="285"/>
        <v>0</v>
      </c>
      <c r="BR77" s="61">
        <v>13</v>
      </c>
      <c r="BS77" s="47">
        <v>0</v>
      </c>
      <c r="BT77" s="17">
        <f t="shared" si="260"/>
        <v>0</v>
      </c>
      <c r="BU77" s="61">
        <f t="shared" si="261"/>
        <v>188</v>
      </c>
      <c r="BV77" s="38">
        <f t="shared" si="262"/>
        <v>1</v>
      </c>
      <c r="BW77" s="17">
        <f t="shared" si="286"/>
        <v>5.3191489361702126E-3</v>
      </c>
      <c r="BX77" s="61">
        <v>50</v>
      </c>
      <c r="BY77" s="47">
        <v>0</v>
      </c>
      <c r="BZ77" s="17">
        <f t="shared" si="287"/>
        <v>0</v>
      </c>
      <c r="CA77" s="61">
        <v>0</v>
      </c>
      <c r="CB77" s="38">
        <v>0</v>
      </c>
      <c r="CC77" s="17" t="str">
        <f t="shared" si="288"/>
        <v>-</v>
      </c>
      <c r="CD77" s="61">
        <v>11</v>
      </c>
      <c r="CE77" s="47">
        <v>0</v>
      </c>
      <c r="CF77" s="17">
        <f t="shared" si="263"/>
        <v>0</v>
      </c>
      <c r="CG77" s="61">
        <f t="shared" si="264"/>
        <v>61</v>
      </c>
      <c r="CH77" s="38">
        <f t="shared" si="265"/>
        <v>0</v>
      </c>
      <c r="CI77" s="17">
        <f t="shared" si="289"/>
        <v>0</v>
      </c>
      <c r="CJ77" s="61">
        <f t="shared" si="290"/>
        <v>1839</v>
      </c>
      <c r="CK77" s="47">
        <f t="shared" si="290"/>
        <v>25</v>
      </c>
      <c r="CL77" s="17">
        <f t="shared" si="291"/>
        <v>1.3594344752582926E-2</v>
      </c>
      <c r="CM77" s="61">
        <f t="shared" si="292"/>
        <v>137</v>
      </c>
      <c r="CN77" s="38">
        <f t="shared" si="292"/>
        <v>5</v>
      </c>
      <c r="CO77" s="17">
        <f t="shared" si="293"/>
        <v>3.6496350364963501E-2</v>
      </c>
      <c r="CP77" s="61">
        <f t="shared" si="266"/>
        <v>61</v>
      </c>
      <c r="CQ77" s="47">
        <f t="shared" si="267"/>
        <v>0</v>
      </c>
      <c r="CR77" s="17">
        <f t="shared" si="268"/>
        <v>0</v>
      </c>
      <c r="CS77" s="61">
        <f t="shared" si="294"/>
        <v>2037</v>
      </c>
      <c r="CT77" s="38">
        <f t="shared" si="294"/>
        <v>30</v>
      </c>
      <c r="CU77" s="17">
        <f t="shared" si="295"/>
        <v>1.4727540500736377E-2</v>
      </c>
      <c r="DP77" s="4"/>
      <c r="DQ77" s="4"/>
      <c r="DR77" s="4"/>
      <c r="DS77" s="4"/>
      <c r="DT77" s="4"/>
      <c r="DU77" s="4"/>
      <c r="DV77" s="4"/>
      <c r="DW77" s="4"/>
      <c r="DX77" s="4"/>
      <c r="DY77" s="4"/>
      <c r="DZ77" s="4"/>
      <c r="EA77" s="4"/>
      <c r="EB77" s="4"/>
      <c r="EC77" s="4"/>
      <c r="ED77" s="4"/>
    </row>
    <row r="78" spans="2:134" s="15" customFormat="1" ht="13.5" customHeight="1">
      <c r="B78" s="65">
        <v>73</v>
      </c>
      <c r="C78" s="37" t="s">
        <v>32</v>
      </c>
      <c r="D78" s="61">
        <v>1</v>
      </c>
      <c r="E78" s="47">
        <v>0</v>
      </c>
      <c r="F78" s="17">
        <f t="shared" si="269"/>
        <v>0</v>
      </c>
      <c r="G78" s="61">
        <v>0</v>
      </c>
      <c r="H78" s="47">
        <v>0</v>
      </c>
      <c r="I78" s="17" t="str">
        <f t="shared" si="270"/>
        <v>-</v>
      </c>
      <c r="J78" s="61">
        <v>0</v>
      </c>
      <c r="K78" s="47">
        <v>0</v>
      </c>
      <c r="L78" s="17" t="str">
        <f t="shared" si="245"/>
        <v>-</v>
      </c>
      <c r="M78" s="61">
        <f t="shared" si="246"/>
        <v>1</v>
      </c>
      <c r="N78" s="47">
        <f t="shared" si="247"/>
        <v>0</v>
      </c>
      <c r="O78" s="17">
        <f t="shared" si="271"/>
        <v>0</v>
      </c>
      <c r="P78" s="61">
        <v>2</v>
      </c>
      <c r="Q78" s="47">
        <v>0</v>
      </c>
      <c r="R78" s="17">
        <f t="shared" si="272"/>
        <v>0</v>
      </c>
      <c r="S78" s="61">
        <v>0</v>
      </c>
      <c r="T78" s="38">
        <v>0</v>
      </c>
      <c r="U78" s="17" t="str">
        <f t="shared" si="273"/>
        <v>-</v>
      </c>
      <c r="V78" s="61">
        <v>0</v>
      </c>
      <c r="W78" s="47">
        <v>0</v>
      </c>
      <c r="X78" s="17" t="str">
        <f t="shared" si="248"/>
        <v>-</v>
      </c>
      <c r="Y78" s="61">
        <f t="shared" si="249"/>
        <v>2</v>
      </c>
      <c r="Z78" s="38">
        <f t="shared" si="250"/>
        <v>0</v>
      </c>
      <c r="AA78" s="17">
        <f t="shared" si="274"/>
        <v>0</v>
      </c>
      <c r="AB78" s="61">
        <v>905</v>
      </c>
      <c r="AC78" s="47">
        <v>12</v>
      </c>
      <c r="AD78" s="17">
        <f t="shared" si="275"/>
        <v>1.3259668508287293E-2</v>
      </c>
      <c r="AE78" s="61">
        <v>98</v>
      </c>
      <c r="AF78" s="47">
        <v>5</v>
      </c>
      <c r="AG78" s="17">
        <f t="shared" si="276"/>
        <v>5.1020408163265307E-2</v>
      </c>
      <c r="AH78" s="61">
        <v>4</v>
      </c>
      <c r="AI78" s="47">
        <v>0</v>
      </c>
      <c r="AJ78" s="17">
        <f t="shared" si="251"/>
        <v>0</v>
      </c>
      <c r="AK78" s="61">
        <f t="shared" si="252"/>
        <v>1007</v>
      </c>
      <c r="AL78" s="38">
        <f t="shared" si="253"/>
        <v>17</v>
      </c>
      <c r="AM78" s="17">
        <f t="shared" si="277"/>
        <v>1.6881827209533268E-2</v>
      </c>
      <c r="AN78" s="61">
        <v>771</v>
      </c>
      <c r="AO78" s="47">
        <v>10</v>
      </c>
      <c r="AP78" s="17">
        <f t="shared" si="278"/>
        <v>1.2970168612191959E-2</v>
      </c>
      <c r="AQ78" s="61">
        <v>60</v>
      </c>
      <c r="AR78" s="38">
        <v>3</v>
      </c>
      <c r="AS78" s="17">
        <f t="shared" si="279"/>
        <v>0.05</v>
      </c>
      <c r="AT78" s="61">
        <v>21</v>
      </c>
      <c r="AU78" s="47">
        <v>0</v>
      </c>
      <c r="AV78" s="17">
        <f t="shared" si="254"/>
        <v>0</v>
      </c>
      <c r="AW78" s="61">
        <f t="shared" si="255"/>
        <v>852</v>
      </c>
      <c r="AX78" s="38">
        <f t="shared" si="256"/>
        <v>13</v>
      </c>
      <c r="AY78" s="17">
        <f t="shared" si="280"/>
        <v>1.5258215962441314E-2</v>
      </c>
      <c r="AZ78" s="61">
        <v>535</v>
      </c>
      <c r="BA78" s="47">
        <v>5</v>
      </c>
      <c r="BB78" s="17">
        <f t="shared" si="281"/>
        <v>9.3457943925233638E-3</v>
      </c>
      <c r="BC78" s="61">
        <v>28</v>
      </c>
      <c r="BD78" s="38">
        <v>0</v>
      </c>
      <c r="BE78" s="17">
        <f t="shared" si="282"/>
        <v>0</v>
      </c>
      <c r="BF78" s="61">
        <v>18</v>
      </c>
      <c r="BG78" s="47">
        <v>0</v>
      </c>
      <c r="BH78" s="17">
        <f t="shared" si="257"/>
        <v>0</v>
      </c>
      <c r="BI78" s="61">
        <f t="shared" si="258"/>
        <v>581</v>
      </c>
      <c r="BJ78" s="38">
        <f t="shared" si="259"/>
        <v>5</v>
      </c>
      <c r="BK78" s="17">
        <f t="shared" si="283"/>
        <v>8.6058519793459545E-3</v>
      </c>
      <c r="BL78" s="61">
        <v>223</v>
      </c>
      <c r="BM78" s="47">
        <v>0</v>
      </c>
      <c r="BN78" s="17">
        <f t="shared" si="284"/>
        <v>0</v>
      </c>
      <c r="BO78" s="61">
        <v>6</v>
      </c>
      <c r="BP78" s="38">
        <v>0</v>
      </c>
      <c r="BQ78" s="17">
        <f t="shared" si="285"/>
        <v>0</v>
      </c>
      <c r="BR78" s="61">
        <v>16</v>
      </c>
      <c r="BS78" s="47">
        <v>0</v>
      </c>
      <c r="BT78" s="17">
        <f t="shared" si="260"/>
        <v>0</v>
      </c>
      <c r="BU78" s="61">
        <f t="shared" si="261"/>
        <v>245</v>
      </c>
      <c r="BV78" s="38">
        <f t="shared" si="262"/>
        <v>0</v>
      </c>
      <c r="BW78" s="17">
        <f t="shared" si="286"/>
        <v>0</v>
      </c>
      <c r="BX78" s="61">
        <v>75</v>
      </c>
      <c r="BY78" s="47">
        <v>0</v>
      </c>
      <c r="BZ78" s="17">
        <f t="shared" si="287"/>
        <v>0</v>
      </c>
      <c r="CA78" s="61">
        <v>3</v>
      </c>
      <c r="CB78" s="38">
        <v>0</v>
      </c>
      <c r="CC78" s="17">
        <f t="shared" si="288"/>
        <v>0</v>
      </c>
      <c r="CD78" s="61">
        <v>12</v>
      </c>
      <c r="CE78" s="47">
        <v>0</v>
      </c>
      <c r="CF78" s="17">
        <f t="shared" si="263"/>
        <v>0</v>
      </c>
      <c r="CG78" s="61">
        <f t="shared" si="264"/>
        <v>90</v>
      </c>
      <c r="CH78" s="38">
        <f t="shared" si="265"/>
        <v>0</v>
      </c>
      <c r="CI78" s="17">
        <f t="shared" si="289"/>
        <v>0</v>
      </c>
      <c r="CJ78" s="61">
        <f t="shared" si="290"/>
        <v>2512</v>
      </c>
      <c r="CK78" s="47">
        <f t="shared" si="290"/>
        <v>27</v>
      </c>
      <c r="CL78" s="17">
        <f t="shared" si="291"/>
        <v>1.0748407643312101E-2</v>
      </c>
      <c r="CM78" s="61">
        <f t="shared" si="292"/>
        <v>195</v>
      </c>
      <c r="CN78" s="38">
        <f t="shared" si="292"/>
        <v>8</v>
      </c>
      <c r="CO78" s="17">
        <f t="shared" si="293"/>
        <v>4.1025641025641026E-2</v>
      </c>
      <c r="CP78" s="61">
        <f t="shared" si="266"/>
        <v>71</v>
      </c>
      <c r="CQ78" s="47">
        <f t="shared" si="267"/>
        <v>0</v>
      </c>
      <c r="CR78" s="17">
        <f t="shared" si="268"/>
        <v>0</v>
      </c>
      <c r="CS78" s="61">
        <f t="shared" si="294"/>
        <v>2778</v>
      </c>
      <c r="CT78" s="38">
        <f t="shared" si="294"/>
        <v>35</v>
      </c>
      <c r="CU78" s="17">
        <f t="shared" si="295"/>
        <v>1.259899208063355E-2</v>
      </c>
      <c r="DP78" s="4"/>
      <c r="DQ78" s="4"/>
      <c r="DR78" s="4"/>
      <c r="DS78" s="4"/>
      <c r="DT78" s="4"/>
      <c r="DU78" s="4"/>
      <c r="DV78" s="4"/>
      <c r="DW78" s="4"/>
      <c r="DX78" s="4"/>
      <c r="DY78" s="4"/>
      <c r="DZ78" s="4"/>
      <c r="EA78" s="4"/>
      <c r="EB78" s="4"/>
      <c r="EC78" s="4"/>
      <c r="ED78" s="4"/>
    </row>
    <row r="79" spans="2:134" s="15" customFormat="1" ht="13.5" customHeight="1" thickBot="1">
      <c r="B79" s="65">
        <v>74</v>
      </c>
      <c r="C79" s="37" t="s">
        <v>33</v>
      </c>
      <c r="D79" s="61">
        <v>2</v>
      </c>
      <c r="E79" s="47">
        <v>0</v>
      </c>
      <c r="F79" s="17">
        <f t="shared" si="269"/>
        <v>0</v>
      </c>
      <c r="G79" s="61">
        <v>0</v>
      </c>
      <c r="H79" s="47">
        <v>0</v>
      </c>
      <c r="I79" s="17" t="str">
        <f t="shared" si="270"/>
        <v>-</v>
      </c>
      <c r="J79" s="61">
        <v>0</v>
      </c>
      <c r="K79" s="47">
        <v>0</v>
      </c>
      <c r="L79" s="17" t="str">
        <f t="shared" si="245"/>
        <v>-</v>
      </c>
      <c r="M79" s="61">
        <f t="shared" si="246"/>
        <v>2</v>
      </c>
      <c r="N79" s="47">
        <f t="shared" si="247"/>
        <v>0</v>
      </c>
      <c r="O79" s="17">
        <f t="shared" si="271"/>
        <v>0</v>
      </c>
      <c r="P79" s="61">
        <v>2</v>
      </c>
      <c r="Q79" s="47">
        <v>0</v>
      </c>
      <c r="R79" s="17">
        <f t="shared" si="272"/>
        <v>0</v>
      </c>
      <c r="S79" s="61">
        <v>0</v>
      </c>
      <c r="T79" s="38">
        <v>0</v>
      </c>
      <c r="U79" s="17" t="str">
        <f t="shared" si="273"/>
        <v>-</v>
      </c>
      <c r="V79" s="61">
        <v>0</v>
      </c>
      <c r="W79" s="47">
        <v>0</v>
      </c>
      <c r="X79" s="17" t="str">
        <f t="shared" si="248"/>
        <v>-</v>
      </c>
      <c r="Y79" s="61">
        <f t="shared" si="249"/>
        <v>2</v>
      </c>
      <c r="Z79" s="38">
        <f t="shared" si="250"/>
        <v>0</v>
      </c>
      <c r="AA79" s="17">
        <f t="shared" si="274"/>
        <v>0</v>
      </c>
      <c r="AB79" s="61">
        <v>488</v>
      </c>
      <c r="AC79" s="47">
        <v>8</v>
      </c>
      <c r="AD79" s="17">
        <f t="shared" si="275"/>
        <v>1.6393442622950821E-2</v>
      </c>
      <c r="AE79" s="61">
        <v>35</v>
      </c>
      <c r="AF79" s="47">
        <v>3</v>
      </c>
      <c r="AG79" s="17">
        <f t="shared" si="276"/>
        <v>8.5714285714285715E-2</v>
      </c>
      <c r="AH79" s="61">
        <v>2</v>
      </c>
      <c r="AI79" s="47">
        <v>0</v>
      </c>
      <c r="AJ79" s="17">
        <f t="shared" si="251"/>
        <v>0</v>
      </c>
      <c r="AK79" s="61">
        <f t="shared" si="252"/>
        <v>525</v>
      </c>
      <c r="AL79" s="38">
        <f t="shared" si="253"/>
        <v>11</v>
      </c>
      <c r="AM79" s="17">
        <f t="shared" si="277"/>
        <v>2.0952380952380951E-2</v>
      </c>
      <c r="AN79" s="61">
        <v>335</v>
      </c>
      <c r="AO79" s="47">
        <v>3</v>
      </c>
      <c r="AP79" s="17">
        <f t="shared" si="278"/>
        <v>8.9552238805970154E-3</v>
      </c>
      <c r="AQ79" s="61">
        <v>24</v>
      </c>
      <c r="AR79" s="38">
        <v>2</v>
      </c>
      <c r="AS79" s="17">
        <f t="shared" si="279"/>
        <v>8.3333333333333329E-2</v>
      </c>
      <c r="AT79" s="61">
        <v>5</v>
      </c>
      <c r="AU79" s="47">
        <v>0</v>
      </c>
      <c r="AV79" s="17">
        <f t="shared" si="254"/>
        <v>0</v>
      </c>
      <c r="AW79" s="61">
        <f t="shared" si="255"/>
        <v>364</v>
      </c>
      <c r="AX79" s="38">
        <f t="shared" si="256"/>
        <v>5</v>
      </c>
      <c r="AY79" s="17">
        <f t="shared" si="280"/>
        <v>1.3736263736263736E-2</v>
      </c>
      <c r="AZ79" s="61">
        <v>208</v>
      </c>
      <c r="BA79" s="47">
        <v>0</v>
      </c>
      <c r="BB79" s="17">
        <f t="shared" si="281"/>
        <v>0</v>
      </c>
      <c r="BC79" s="61">
        <v>5</v>
      </c>
      <c r="BD79" s="38">
        <v>1</v>
      </c>
      <c r="BE79" s="17">
        <f t="shared" si="282"/>
        <v>0.2</v>
      </c>
      <c r="BF79" s="61">
        <v>10</v>
      </c>
      <c r="BG79" s="47">
        <v>0</v>
      </c>
      <c r="BH79" s="17">
        <f t="shared" si="257"/>
        <v>0</v>
      </c>
      <c r="BI79" s="61">
        <f t="shared" si="258"/>
        <v>223</v>
      </c>
      <c r="BJ79" s="38">
        <f t="shared" si="259"/>
        <v>1</v>
      </c>
      <c r="BK79" s="17">
        <f t="shared" si="283"/>
        <v>4.4843049327354259E-3</v>
      </c>
      <c r="BL79" s="61">
        <v>83</v>
      </c>
      <c r="BM79" s="47">
        <v>0</v>
      </c>
      <c r="BN79" s="17">
        <f t="shared" si="284"/>
        <v>0</v>
      </c>
      <c r="BO79" s="61">
        <v>2</v>
      </c>
      <c r="BP79" s="38">
        <v>0</v>
      </c>
      <c r="BQ79" s="17">
        <f t="shared" si="285"/>
        <v>0</v>
      </c>
      <c r="BR79" s="61">
        <v>10</v>
      </c>
      <c r="BS79" s="47">
        <v>0</v>
      </c>
      <c r="BT79" s="17">
        <f t="shared" si="260"/>
        <v>0</v>
      </c>
      <c r="BU79" s="61">
        <f t="shared" si="261"/>
        <v>95</v>
      </c>
      <c r="BV79" s="38">
        <f t="shared" si="262"/>
        <v>0</v>
      </c>
      <c r="BW79" s="17">
        <f t="shared" si="286"/>
        <v>0</v>
      </c>
      <c r="BX79" s="61">
        <v>29</v>
      </c>
      <c r="BY79" s="47">
        <v>0</v>
      </c>
      <c r="BZ79" s="17">
        <f t="shared" si="287"/>
        <v>0</v>
      </c>
      <c r="CA79" s="61">
        <v>0</v>
      </c>
      <c r="CB79" s="38">
        <v>0</v>
      </c>
      <c r="CC79" s="17" t="str">
        <f t="shared" si="288"/>
        <v>-</v>
      </c>
      <c r="CD79" s="61">
        <v>16</v>
      </c>
      <c r="CE79" s="47">
        <v>0</v>
      </c>
      <c r="CF79" s="17">
        <f t="shared" si="263"/>
        <v>0</v>
      </c>
      <c r="CG79" s="61">
        <f t="shared" si="264"/>
        <v>45</v>
      </c>
      <c r="CH79" s="38">
        <f t="shared" si="265"/>
        <v>0</v>
      </c>
      <c r="CI79" s="17">
        <f t="shared" si="289"/>
        <v>0</v>
      </c>
      <c r="CJ79" s="61">
        <f t="shared" si="290"/>
        <v>1147</v>
      </c>
      <c r="CK79" s="47">
        <f t="shared" si="290"/>
        <v>11</v>
      </c>
      <c r="CL79" s="17">
        <f t="shared" si="291"/>
        <v>9.5902353966870104E-3</v>
      </c>
      <c r="CM79" s="61">
        <f t="shared" si="292"/>
        <v>66</v>
      </c>
      <c r="CN79" s="38">
        <f t="shared" si="292"/>
        <v>6</v>
      </c>
      <c r="CO79" s="17">
        <f t="shared" si="293"/>
        <v>9.0909090909090912E-2</v>
      </c>
      <c r="CP79" s="61">
        <f t="shared" si="266"/>
        <v>43</v>
      </c>
      <c r="CQ79" s="47">
        <f t="shared" si="267"/>
        <v>0</v>
      </c>
      <c r="CR79" s="17">
        <f t="shared" si="268"/>
        <v>0</v>
      </c>
      <c r="CS79" s="61">
        <f t="shared" si="294"/>
        <v>1256</v>
      </c>
      <c r="CT79" s="38">
        <f t="shared" si="294"/>
        <v>17</v>
      </c>
      <c r="CU79" s="17">
        <f t="shared" si="295"/>
        <v>1.3535031847133758E-2</v>
      </c>
      <c r="DP79" s="4"/>
      <c r="DQ79" s="4"/>
      <c r="DR79" s="4"/>
      <c r="DS79" s="4"/>
      <c r="DT79" s="4"/>
      <c r="DU79" s="4"/>
      <c r="DV79" s="4"/>
      <c r="DW79" s="4"/>
      <c r="DX79" s="4"/>
      <c r="DY79" s="4"/>
      <c r="DZ79" s="4"/>
      <c r="EA79" s="4"/>
      <c r="EB79" s="4"/>
      <c r="EC79" s="4"/>
      <c r="ED79" s="4"/>
    </row>
    <row r="80" spans="2:134" s="15" customFormat="1" ht="13.5" customHeight="1" thickTop="1">
      <c r="B80" s="287" t="s">
        <v>0</v>
      </c>
      <c r="C80" s="288"/>
      <c r="D80" s="69">
        <f>地区別_人間ドック受診率!D14</f>
        <v>2057</v>
      </c>
      <c r="E80" s="48">
        <f>地区別_人間ドック受診率!E14</f>
        <v>22</v>
      </c>
      <c r="F80" s="45">
        <f>地区別_人間ドック受診率!F14</f>
        <v>1.06951871657754E-2</v>
      </c>
      <c r="G80" s="69">
        <f>地区別_人間ドック受診率!G14</f>
        <v>34</v>
      </c>
      <c r="H80" s="48">
        <f>地区別_人間ドック受診率!H14</f>
        <v>1</v>
      </c>
      <c r="I80" s="45">
        <f>地区別_人間ドック受診率!I14</f>
        <v>2.9411764705882353E-2</v>
      </c>
      <c r="J80" s="69">
        <f>地区別_人間ドック受診率!J14</f>
        <v>54</v>
      </c>
      <c r="K80" s="48">
        <f>地区別_人間ドック受診率!K14</f>
        <v>0</v>
      </c>
      <c r="L80" s="45">
        <f>地区別_人間ドック受診率!L14</f>
        <v>0</v>
      </c>
      <c r="M80" s="69">
        <f>地区別_人間ドック受診率!M14</f>
        <v>2145</v>
      </c>
      <c r="N80" s="48">
        <f>地区別_人間ドック受診率!N14</f>
        <v>23</v>
      </c>
      <c r="O80" s="45">
        <f>地区別_人間ドック受診率!O14</f>
        <v>1.0722610722610723E-2</v>
      </c>
      <c r="P80" s="69">
        <f>地区別_人間ドック受診率!P14</f>
        <v>6574</v>
      </c>
      <c r="Q80" s="48">
        <f>地区別_人間ドック受診率!Q14</f>
        <v>38</v>
      </c>
      <c r="R80" s="45">
        <f>地区別_人間ドック受診率!R14</f>
        <v>5.7803468208092483E-3</v>
      </c>
      <c r="S80" s="69">
        <f>地区別_人間ドック受診率!S14</f>
        <v>123</v>
      </c>
      <c r="T80" s="44">
        <f>地区別_人間ドック受診率!T14</f>
        <v>4</v>
      </c>
      <c r="U80" s="45">
        <f>地区別_人間ドック受診率!U14</f>
        <v>3.2520325203252036E-2</v>
      </c>
      <c r="V80" s="69">
        <f>地区別_人間ドック受診率!V14</f>
        <v>299</v>
      </c>
      <c r="W80" s="48">
        <f>地区別_人間ドック受診率!W14</f>
        <v>0</v>
      </c>
      <c r="X80" s="45">
        <f>地区別_人間ドック受診率!X14</f>
        <v>0</v>
      </c>
      <c r="Y80" s="69">
        <f>地区別_人間ドック受診率!Y14</f>
        <v>6996</v>
      </c>
      <c r="Z80" s="44">
        <f>地区別_人間ドック受診率!Z14</f>
        <v>42</v>
      </c>
      <c r="AA80" s="45">
        <f>地区別_人間ドック受診率!AA14</f>
        <v>6.0034305317324182E-3</v>
      </c>
      <c r="AB80" s="69">
        <f>地区別_人間ドック受診率!AB14</f>
        <v>405928</v>
      </c>
      <c r="AC80" s="48">
        <f>地区別_人間ドック受診率!AC14</f>
        <v>3204</v>
      </c>
      <c r="AD80" s="45">
        <f>地区別_人間ドック受診率!AD14</f>
        <v>7.8930253641039793E-3</v>
      </c>
      <c r="AE80" s="69">
        <f>地区別_人間ドック受診率!AE14</f>
        <v>39410</v>
      </c>
      <c r="AF80" s="48">
        <f>地区別_人間ドック受診率!AF14</f>
        <v>1045</v>
      </c>
      <c r="AG80" s="45">
        <f>地区別_人間ドック受診率!AG14</f>
        <v>2.6516112661760974E-2</v>
      </c>
      <c r="AH80" s="69">
        <f>地区別_人間ドック受診率!AH14</f>
        <v>4693</v>
      </c>
      <c r="AI80" s="48">
        <f>地区別_人間ドック受診率!AI14</f>
        <v>7</v>
      </c>
      <c r="AJ80" s="45">
        <f>地区別_人間ドック受診率!AJ14</f>
        <v>1.4915832090347326E-3</v>
      </c>
      <c r="AK80" s="69">
        <f>地区別_人間ドック受診率!AK14</f>
        <v>450031</v>
      </c>
      <c r="AL80" s="44">
        <f>地区別_人間ドック受診率!AL14</f>
        <v>4256</v>
      </c>
      <c r="AM80" s="45">
        <f>地区別_人間ドック受診率!AM14</f>
        <v>9.4571262868557941E-3</v>
      </c>
      <c r="AN80" s="69">
        <f>地区別_人間ドック受診率!AN14</f>
        <v>348061</v>
      </c>
      <c r="AO80" s="48">
        <f>地区別_人間ドック受診率!AO14</f>
        <v>1700</v>
      </c>
      <c r="AP80" s="45">
        <f>地区別_人間ドック受診率!AP14</f>
        <v>4.884201332525046E-3</v>
      </c>
      <c r="AQ80" s="69">
        <f>地区別_人間ドック受診率!AQ14</f>
        <v>25547</v>
      </c>
      <c r="AR80" s="44">
        <f>地区別_人間ドック受診率!AR14</f>
        <v>658</v>
      </c>
      <c r="AS80" s="45">
        <f>地区別_人間ドック受診率!AS14</f>
        <v>2.5756448898109366E-2</v>
      </c>
      <c r="AT80" s="69">
        <f>地区別_人間ドック受診率!AT14</f>
        <v>8851</v>
      </c>
      <c r="AU80" s="48">
        <f>地区別_人間ドック受診率!AU14</f>
        <v>6</v>
      </c>
      <c r="AV80" s="45">
        <f>地区別_人間ドック受診率!AV14</f>
        <v>6.7788950401084628E-4</v>
      </c>
      <c r="AW80" s="69">
        <f>地区別_人間ドック受診率!AW14</f>
        <v>382459</v>
      </c>
      <c r="AX80" s="44">
        <f>地区別_人間ドック受診率!AX14</f>
        <v>2364</v>
      </c>
      <c r="AY80" s="45">
        <f>地区別_人間ドック受診率!AY14</f>
        <v>6.1810547012882428E-3</v>
      </c>
      <c r="AZ80" s="69">
        <f>地区別_人間ドック受診率!AZ14</f>
        <v>214060</v>
      </c>
      <c r="BA80" s="48">
        <f>地区別_人間ドック受診率!BA14</f>
        <v>401</v>
      </c>
      <c r="BB80" s="45">
        <f>地区別_人間ドック受診率!BB14</f>
        <v>1.8733065495655423E-3</v>
      </c>
      <c r="BC80" s="69">
        <f>地区別_人間ドック受診率!BC14</f>
        <v>13168</v>
      </c>
      <c r="BD80" s="44">
        <f>地区別_人間ドック受診率!BD14</f>
        <v>172</v>
      </c>
      <c r="BE80" s="45">
        <f>地区別_人間ドック受診率!BE14</f>
        <v>1.3061968408262455E-2</v>
      </c>
      <c r="BF80" s="69">
        <f>地区別_人間ドック受診率!BF14</f>
        <v>9631</v>
      </c>
      <c r="BG80" s="48">
        <f>地区別_人間ドック受診率!BG14</f>
        <v>0</v>
      </c>
      <c r="BH80" s="45">
        <f>地区別_人間ドック受診率!BH14</f>
        <v>0</v>
      </c>
      <c r="BI80" s="69">
        <f>地区別_人間ドック受診率!BI14</f>
        <v>236859</v>
      </c>
      <c r="BJ80" s="44">
        <f>地区別_人間ドック受診率!BJ14</f>
        <v>573</v>
      </c>
      <c r="BK80" s="45">
        <f>地区別_人間ドック受診率!BK14</f>
        <v>2.4191607665319872E-3</v>
      </c>
      <c r="BL80" s="69">
        <f>地区別_人間ドック受診率!BL14</f>
        <v>89523</v>
      </c>
      <c r="BM80" s="48">
        <f>地区別_人間ドック受診率!BM14</f>
        <v>38</v>
      </c>
      <c r="BN80" s="45">
        <f>地区別_人間ドック受診率!BN14</f>
        <v>4.2447192341632875E-4</v>
      </c>
      <c r="BO80" s="69">
        <f>地区別_人間ドック受診率!BO14</f>
        <v>5350</v>
      </c>
      <c r="BP80" s="44">
        <f>地区別_人間ドック受診率!BP14</f>
        <v>21</v>
      </c>
      <c r="BQ80" s="45">
        <f>地区別_人間ドック受診率!BQ14</f>
        <v>3.9252336448598133E-3</v>
      </c>
      <c r="BR80" s="69">
        <f>地区別_人間ドック受診率!BR14</f>
        <v>8672</v>
      </c>
      <c r="BS80" s="48">
        <f>地区別_人間ドック受診率!BS14</f>
        <v>0</v>
      </c>
      <c r="BT80" s="45">
        <f>地区別_人間ドック受診率!BT14</f>
        <v>0</v>
      </c>
      <c r="BU80" s="69">
        <f>地区別_人間ドック受診率!BU14</f>
        <v>103545</v>
      </c>
      <c r="BV80" s="44">
        <f>地区別_人間ドック受診率!BV14</f>
        <v>59</v>
      </c>
      <c r="BW80" s="45">
        <f>地区別_人間ドック受診率!BW14</f>
        <v>5.6980056980056976E-4</v>
      </c>
      <c r="BX80" s="69">
        <f>地区別_人間ドック受診率!BX14</f>
        <v>27418</v>
      </c>
      <c r="BY80" s="48">
        <f>地区別_人間ドック受診率!BY14</f>
        <v>2</v>
      </c>
      <c r="BZ80" s="45">
        <f>地区別_人間ドック受診率!BZ14</f>
        <v>7.2944780800933699E-5</v>
      </c>
      <c r="CA80" s="69">
        <f>地区別_人間ドック受診率!CA14</f>
        <v>1361</v>
      </c>
      <c r="CB80" s="44">
        <f>地区別_人間ドック受診率!CB14</f>
        <v>4</v>
      </c>
      <c r="CC80" s="45">
        <f>地区別_人間ドック受診率!CC14</f>
        <v>2.9390154298310064E-3</v>
      </c>
      <c r="CD80" s="69">
        <f>地区別_人間ドック受診率!CD14</f>
        <v>6253</v>
      </c>
      <c r="CE80" s="48">
        <f>地区別_人間ドック受診率!CE14</f>
        <v>0</v>
      </c>
      <c r="CF80" s="45">
        <f>地区別_人間ドック受診率!CF14</f>
        <v>0</v>
      </c>
      <c r="CG80" s="69">
        <f>地区別_人間ドック受診率!CG14</f>
        <v>35032</v>
      </c>
      <c r="CH80" s="44">
        <f>地区別_人間ドック受診率!CH14</f>
        <v>6</v>
      </c>
      <c r="CI80" s="45">
        <f>地区別_人間ドック受診率!CI14</f>
        <v>1.7127197990408769E-4</v>
      </c>
      <c r="CJ80" s="69">
        <f>地区別_人間ドック受診率!CJ14</f>
        <v>1093621</v>
      </c>
      <c r="CK80" s="44">
        <f>地区別_人間ドック受診率!CK14</f>
        <v>5405</v>
      </c>
      <c r="CL80" s="45">
        <f>地区別_人間ドック受診率!CL14</f>
        <v>4.9422971943662384E-3</v>
      </c>
      <c r="CM80" s="69">
        <f>地区別_人間ドック受診率!CM14</f>
        <v>84993</v>
      </c>
      <c r="CN80" s="44">
        <f>地区別_人間ドック受診率!CN14</f>
        <v>1905</v>
      </c>
      <c r="CO80" s="45">
        <f>地区別_人間ドック受診率!CO14</f>
        <v>2.2413610532632099E-2</v>
      </c>
      <c r="CP80" s="69">
        <f>地区別_人間ドック受診率!CP14</f>
        <v>38453</v>
      </c>
      <c r="CQ80" s="48">
        <f>地区別_人間ドック受診率!CQ14</f>
        <v>13</v>
      </c>
      <c r="CR80" s="45">
        <f>地区別_人間ドック受診率!CR14</f>
        <v>3.3807505266169089E-4</v>
      </c>
      <c r="CS80" s="69">
        <f>地区別_人間ドック受診率!CS14</f>
        <v>1217067</v>
      </c>
      <c r="CT80" s="44">
        <f>地区別_人間ドック受診率!CT14</f>
        <v>7323</v>
      </c>
      <c r="CU80" s="45">
        <f>地区別_人間ドック受診率!CU14</f>
        <v>6.0169242942253792E-3</v>
      </c>
      <c r="DP80" s="4"/>
      <c r="DQ80" s="4"/>
      <c r="DR80" s="4"/>
      <c r="DS80" s="4"/>
      <c r="DT80" s="4"/>
      <c r="DU80" s="4"/>
      <c r="DV80" s="4"/>
      <c r="DW80" s="4"/>
      <c r="DX80" s="4"/>
      <c r="DY80" s="4"/>
      <c r="DZ80" s="4"/>
      <c r="EA80" s="4"/>
      <c r="EB80" s="4"/>
      <c r="EC80" s="4"/>
      <c r="ED80" s="4"/>
    </row>
    <row r="81" spans="2:137" s="15" customFormat="1">
      <c r="B81" s="18"/>
      <c r="DP81" s="4"/>
      <c r="DQ81" s="4"/>
      <c r="DR81" s="4"/>
      <c r="DS81" s="4"/>
      <c r="DT81" s="4"/>
      <c r="DU81" s="4"/>
      <c r="DV81" s="4"/>
      <c r="DW81" s="4"/>
      <c r="DX81" s="4"/>
      <c r="DY81" s="4"/>
      <c r="DZ81" s="4"/>
      <c r="EA81" s="4"/>
      <c r="EB81" s="4"/>
      <c r="EC81" s="4"/>
      <c r="ED81" s="4"/>
    </row>
    <row r="82" spans="2:137" s="15" customFormat="1">
      <c r="DP82" s="4"/>
      <c r="DQ82" s="4"/>
      <c r="DR82" s="4"/>
      <c r="DS82" s="4"/>
      <c r="DT82" s="4"/>
      <c r="DU82" s="4"/>
      <c r="DV82" s="4"/>
      <c r="DW82" s="4"/>
      <c r="DX82" s="4"/>
      <c r="DY82" s="4"/>
      <c r="DZ82" s="4"/>
      <c r="EA82" s="4"/>
      <c r="EB82" s="4"/>
      <c r="EC82" s="4"/>
      <c r="ED82" s="4"/>
    </row>
    <row r="83" spans="2:137" s="15" customFormat="1">
      <c r="CW83" s="59" t="s">
        <v>241</v>
      </c>
      <c r="DP83" s="4"/>
      <c r="DQ83" s="4"/>
      <c r="DR83" s="4"/>
      <c r="DS83" s="4"/>
      <c r="DT83" s="4"/>
      <c r="DU83" s="4"/>
      <c r="DV83" s="4"/>
      <c r="DW83" s="4"/>
      <c r="DX83" s="4"/>
      <c r="DY83" s="4"/>
      <c r="DZ83" s="4"/>
      <c r="EA83" s="4"/>
      <c r="EB83" s="4"/>
      <c r="EC83" s="4"/>
      <c r="ED83" s="4"/>
    </row>
    <row r="84" spans="2:137" s="15" customFormat="1">
      <c r="CW84" s="298"/>
      <c r="CX84" s="297" t="s">
        <v>157</v>
      </c>
      <c r="CY84" s="298" t="s">
        <v>64</v>
      </c>
      <c r="CZ84" s="298"/>
      <c r="DA84" s="298"/>
      <c r="DB84" s="298"/>
      <c r="DC84" s="298"/>
      <c r="DD84" s="298"/>
      <c r="DE84" s="298"/>
      <c r="DF84" s="298"/>
      <c r="DG84" s="298"/>
      <c r="DH84" s="298"/>
      <c r="DI84" s="298"/>
      <c r="DJ84" s="298"/>
      <c r="DR84" s="4"/>
      <c r="DS84" s="4"/>
      <c r="DT84" s="4"/>
      <c r="DU84" s="4"/>
      <c r="DV84" s="4"/>
      <c r="DW84" s="4"/>
      <c r="DX84" s="4"/>
      <c r="DY84" s="4"/>
      <c r="DZ84" s="4"/>
      <c r="EA84" s="4"/>
      <c r="EB84" s="4"/>
      <c r="EC84" s="4"/>
      <c r="ED84" s="4"/>
      <c r="EE84" s="4"/>
      <c r="EF84" s="4"/>
      <c r="EG84" s="4"/>
    </row>
    <row r="85" spans="2:137">
      <c r="CW85" s="298"/>
      <c r="CX85" s="297"/>
      <c r="CY85" s="298" t="s">
        <v>160</v>
      </c>
      <c r="CZ85" s="298"/>
      <c r="DA85" s="298"/>
      <c r="DB85" s="298" t="s">
        <v>161</v>
      </c>
      <c r="DC85" s="298"/>
      <c r="DD85" s="298"/>
      <c r="DE85" s="298" t="s">
        <v>211</v>
      </c>
      <c r="DF85" s="298"/>
      <c r="DG85" s="298"/>
      <c r="DH85" s="298" t="s">
        <v>74</v>
      </c>
      <c r="DI85" s="298"/>
      <c r="DJ85" s="298"/>
    </row>
    <row r="86" spans="2:137" ht="21">
      <c r="CW86" s="298"/>
      <c r="CX86" s="297"/>
      <c r="CY86" s="252" t="s">
        <v>226</v>
      </c>
      <c r="CZ86" s="252" t="s">
        <v>227</v>
      </c>
      <c r="DA86" s="252" t="s">
        <v>228</v>
      </c>
      <c r="DB86" s="252" t="s">
        <v>226</v>
      </c>
      <c r="DC86" s="252" t="s">
        <v>227</v>
      </c>
      <c r="DD86" s="252" t="s">
        <v>228</v>
      </c>
      <c r="DE86" s="252" t="s">
        <v>226</v>
      </c>
      <c r="DF86" s="252" t="s">
        <v>227</v>
      </c>
      <c r="DG86" s="252" t="s">
        <v>228</v>
      </c>
      <c r="DH86" s="252" t="s">
        <v>226</v>
      </c>
      <c r="DI86" s="252" t="s">
        <v>227</v>
      </c>
      <c r="DJ86" s="252" t="s">
        <v>228</v>
      </c>
    </row>
    <row r="87" spans="2:137">
      <c r="CW87" s="251">
        <v>1</v>
      </c>
      <c r="CX87" s="14" t="s">
        <v>57</v>
      </c>
      <c r="CY87" s="105">
        <v>295647</v>
      </c>
      <c r="CZ87" s="105">
        <v>758</v>
      </c>
      <c r="DA87" s="86">
        <v>2.5638683971087139E-3</v>
      </c>
      <c r="DB87" s="105">
        <v>20928</v>
      </c>
      <c r="DC87" s="105">
        <v>215</v>
      </c>
      <c r="DD87" s="86">
        <v>1.0273318042813456E-2</v>
      </c>
      <c r="DE87" s="105">
        <v>8353</v>
      </c>
      <c r="DF87" s="105">
        <v>0</v>
      </c>
      <c r="DG87" s="86">
        <v>0</v>
      </c>
      <c r="DH87" s="105">
        <v>324928</v>
      </c>
      <c r="DI87" s="105">
        <v>973</v>
      </c>
      <c r="DJ87" s="86">
        <v>2.9945095528855622E-3</v>
      </c>
    </row>
    <row r="88" spans="2:137">
      <c r="CW88" s="251">
        <v>2</v>
      </c>
      <c r="CX88" s="14" t="s">
        <v>114</v>
      </c>
      <c r="CY88" s="105">
        <v>10609</v>
      </c>
      <c r="CZ88" s="105">
        <v>43</v>
      </c>
      <c r="DA88" s="86">
        <v>4.0531624092751441E-3</v>
      </c>
      <c r="DB88" s="105">
        <v>826</v>
      </c>
      <c r="DC88" s="105">
        <v>12</v>
      </c>
      <c r="DD88" s="86">
        <v>1.4527845036319613E-2</v>
      </c>
      <c r="DE88" s="105">
        <v>280</v>
      </c>
      <c r="DF88" s="105">
        <v>0</v>
      </c>
      <c r="DG88" s="86">
        <v>0</v>
      </c>
      <c r="DH88" s="105">
        <v>11715</v>
      </c>
      <c r="DI88" s="105">
        <v>55</v>
      </c>
      <c r="DJ88" s="86">
        <v>4.6948356807511738E-3</v>
      </c>
    </row>
    <row r="89" spans="2:137">
      <c r="CW89" s="251">
        <v>3</v>
      </c>
      <c r="CX89" s="14" t="s">
        <v>115</v>
      </c>
      <c r="CY89" s="105">
        <v>6780</v>
      </c>
      <c r="CZ89" s="105">
        <v>17</v>
      </c>
      <c r="DA89" s="86">
        <v>2.5073746312684365E-3</v>
      </c>
      <c r="DB89" s="105">
        <v>575</v>
      </c>
      <c r="DC89" s="105">
        <v>6</v>
      </c>
      <c r="DD89" s="86">
        <v>1.0434782608695653E-2</v>
      </c>
      <c r="DE89" s="105">
        <v>160</v>
      </c>
      <c r="DF89" s="105">
        <v>0</v>
      </c>
      <c r="DG89" s="86">
        <v>0</v>
      </c>
      <c r="DH89" s="105">
        <v>7515</v>
      </c>
      <c r="DI89" s="105">
        <v>23</v>
      </c>
      <c r="DJ89" s="86">
        <v>3.0605455755156356E-3</v>
      </c>
    </row>
    <row r="90" spans="2:137">
      <c r="CW90" s="251">
        <v>4</v>
      </c>
      <c r="CX90" s="14" t="s">
        <v>116</v>
      </c>
      <c r="CY90" s="105">
        <v>8121</v>
      </c>
      <c r="CZ90" s="105">
        <v>13</v>
      </c>
      <c r="DA90" s="86">
        <v>1.6007880802856791E-3</v>
      </c>
      <c r="DB90" s="105">
        <v>314</v>
      </c>
      <c r="DC90" s="105">
        <v>3</v>
      </c>
      <c r="DD90" s="86">
        <v>9.5541401273885346E-3</v>
      </c>
      <c r="DE90" s="105">
        <v>224</v>
      </c>
      <c r="DF90" s="105">
        <v>0</v>
      </c>
      <c r="DG90" s="86">
        <v>0</v>
      </c>
      <c r="DH90" s="105">
        <v>8659</v>
      </c>
      <c r="DI90" s="105">
        <v>16</v>
      </c>
      <c r="DJ90" s="86">
        <v>1.8477884282249682E-3</v>
      </c>
    </row>
    <row r="91" spans="2:137">
      <c r="CW91" s="251">
        <v>5</v>
      </c>
      <c r="CX91" s="14" t="s">
        <v>117</v>
      </c>
      <c r="CY91" s="105">
        <v>6195</v>
      </c>
      <c r="CZ91" s="105">
        <v>30</v>
      </c>
      <c r="DA91" s="86">
        <v>4.8426150121065378E-3</v>
      </c>
      <c r="DB91" s="105">
        <v>922</v>
      </c>
      <c r="DC91" s="105">
        <v>7</v>
      </c>
      <c r="DD91" s="86">
        <v>7.5921908893709323E-3</v>
      </c>
      <c r="DE91" s="105">
        <v>171</v>
      </c>
      <c r="DF91" s="105">
        <v>0</v>
      </c>
      <c r="DG91" s="86">
        <v>0</v>
      </c>
      <c r="DH91" s="105">
        <v>7288</v>
      </c>
      <c r="DI91" s="105">
        <v>37</v>
      </c>
      <c r="DJ91" s="86">
        <v>5.0768386388583978E-3</v>
      </c>
    </row>
    <row r="92" spans="2:137">
      <c r="CW92" s="251">
        <v>6</v>
      </c>
      <c r="CX92" s="14" t="s">
        <v>118</v>
      </c>
      <c r="CY92" s="105">
        <v>9877</v>
      </c>
      <c r="CZ92" s="105">
        <v>32</v>
      </c>
      <c r="DA92" s="86">
        <v>3.2398501569302421E-3</v>
      </c>
      <c r="DB92" s="105">
        <v>583</v>
      </c>
      <c r="DC92" s="105">
        <v>9</v>
      </c>
      <c r="DD92" s="86">
        <v>1.5437392795883362E-2</v>
      </c>
      <c r="DE92" s="105">
        <v>209</v>
      </c>
      <c r="DF92" s="105">
        <v>0</v>
      </c>
      <c r="DG92" s="86">
        <v>0</v>
      </c>
      <c r="DH92" s="105">
        <v>10669</v>
      </c>
      <c r="DI92" s="105">
        <v>41</v>
      </c>
      <c r="DJ92" s="86">
        <v>3.8429093635767176E-3</v>
      </c>
    </row>
    <row r="93" spans="2:137">
      <c r="CW93" s="251">
        <v>7</v>
      </c>
      <c r="CX93" s="14" t="s">
        <v>119</v>
      </c>
      <c r="CY93" s="105">
        <v>8918</v>
      </c>
      <c r="CZ93" s="105">
        <v>16</v>
      </c>
      <c r="DA93" s="86">
        <v>1.794124243103835E-3</v>
      </c>
      <c r="DB93" s="105">
        <v>396</v>
      </c>
      <c r="DC93" s="105">
        <v>3</v>
      </c>
      <c r="DD93" s="86">
        <v>7.575757575757576E-3</v>
      </c>
      <c r="DE93" s="105">
        <v>198</v>
      </c>
      <c r="DF93" s="105">
        <v>0</v>
      </c>
      <c r="DG93" s="86">
        <v>0</v>
      </c>
      <c r="DH93" s="105">
        <v>9512</v>
      </c>
      <c r="DI93" s="105">
        <v>19</v>
      </c>
      <c r="DJ93" s="86">
        <v>1.9974768713204374E-3</v>
      </c>
    </row>
    <row r="94" spans="2:137">
      <c r="CW94" s="251">
        <v>8</v>
      </c>
      <c r="CX94" s="14" t="s">
        <v>58</v>
      </c>
      <c r="CY94" s="105">
        <v>6209</v>
      </c>
      <c r="CZ94" s="105">
        <v>27</v>
      </c>
      <c r="DA94" s="86">
        <v>4.3485263327427926E-3</v>
      </c>
      <c r="DB94" s="105">
        <v>937</v>
      </c>
      <c r="DC94" s="105">
        <v>12</v>
      </c>
      <c r="DD94" s="86">
        <v>1.2806830309498399E-2</v>
      </c>
      <c r="DE94" s="105">
        <v>184</v>
      </c>
      <c r="DF94" s="105">
        <v>0</v>
      </c>
      <c r="DG94" s="86">
        <v>0</v>
      </c>
      <c r="DH94" s="105">
        <v>7330</v>
      </c>
      <c r="DI94" s="105">
        <v>39</v>
      </c>
      <c r="DJ94" s="86">
        <v>5.3206002728512962E-3</v>
      </c>
    </row>
    <row r="95" spans="2:137">
      <c r="CW95" s="251">
        <v>9</v>
      </c>
      <c r="CX95" s="14" t="s">
        <v>120</v>
      </c>
      <c r="CY95" s="105">
        <v>4005</v>
      </c>
      <c r="CZ95" s="105">
        <v>7</v>
      </c>
      <c r="DA95" s="86">
        <v>1.7478152309612985E-3</v>
      </c>
      <c r="DB95" s="105">
        <v>454</v>
      </c>
      <c r="DC95" s="105">
        <v>3</v>
      </c>
      <c r="DD95" s="86">
        <v>6.6079295154185024E-3</v>
      </c>
      <c r="DE95" s="105">
        <v>225</v>
      </c>
      <c r="DF95" s="105">
        <v>0</v>
      </c>
      <c r="DG95" s="86">
        <v>0</v>
      </c>
      <c r="DH95" s="105">
        <v>4684</v>
      </c>
      <c r="DI95" s="105">
        <v>10</v>
      </c>
      <c r="DJ95" s="86">
        <v>2.134927412467976E-3</v>
      </c>
    </row>
    <row r="96" spans="2:137">
      <c r="CW96" s="251">
        <v>10</v>
      </c>
      <c r="CX96" s="14" t="s">
        <v>59</v>
      </c>
      <c r="CY96" s="105">
        <v>10931</v>
      </c>
      <c r="CZ96" s="105">
        <v>11</v>
      </c>
      <c r="DA96" s="86">
        <v>1.0063123227518067E-3</v>
      </c>
      <c r="DB96" s="105">
        <v>543</v>
      </c>
      <c r="DC96" s="105">
        <v>4</v>
      </c>
      <c r="DD96" s="86">
        <v>7.3664825046040518E-3</v>
      </c>
      <c r="DE96" s="105">
        <v>219</v>
      </c>
      <c r="DF96" s="105">
        <v>0</v>
      </c>
      <c r="DG96" s="86">
        <v>0</v>
      </c>
      <c r="DH96" s="105">
        <v>11693</v>
      </c>
      <c r="DI96" s="105">
        <v>15</v>
      </c>
      <c r="DJ96" s="86">
        <v>1.2828187804669461E-3</v>
      </c>
    </row>
    <row r="97" spans="101:114">
      <c r="CW97" s="251">
        <v>11</v>
      </c>
      <c r="CX97" s="14" t="s">
        <v>60</v>
      </c>
      <c r="CY97" s="105">
        <v>18468</v>
      </c>
      <c r="CZ97" s="105">
        <v>50</v>
      </c>
      <c r="DA97" s="86">
        <v>2.707385748321421E-3</v>
      </c>
      <c r="DB97" s="105">
        <v>1021</v>
      </c>
      <c r="DC97" s="105">
        <v>10</v>
      </c>
      <c r="DD97" s="86">
        <v>9.7943192948090115E-3</v>
      </c>
      <c r="DE97" s="105">
        <v>489</v>
      </c>
      <c r="DF97" s="105">
        <v>0</v>
      </c>
      <c r="DG97" s="86">
        <v>0</v>
      </c>
      <c r="DH97" s="105">
        <v>19978</v>
      </c>
      <c r="DI97" s="105">
        <v>60</v>
      </c>
      <c r="DJ97" s="86">
        <v>3.0033036339973973E-3</v>
      </c>
    </row>
    <row r="98" spans="101:114">
      <c r="CW98" s="251">
        <v>12</v>
      </c>
      <c r="CX98" s="14" t="s">
        <v>121</v>
      </c>
      <c r="CY98" s="105">
        <v>9364</v>
      </c>
      <c r="CZ98" s="105">
        <v>47</v>
      </c>
      <c r="DA98" s="86">
        <v>5.0192225544639047E-3</v>
      </c>
      <c r="DB98" s="105">
        <v>638</v>
      </c>
      <c r="DC98" s="105">
        <v>5</v>
      </c>
      <c r="DD98" s="86">
        <v>7.8369905956112845E-3</v>
      </c>
      <c r="DE98" s="105">
        <v>289</v>
      </c>
      <c r="DF98" s="105">
        <v>0</v>
      </c>
      <c r="DG98" s="86">
        <v>0</v>
      </c>
      <c r="DH98" s="105">
        <v>10291</v>
      </c>
      <c r="DI98" s="105">
        <v>52</v>
      </c>
      <c r="DJ98" s="86">
        <v>5.0529588961228259E-3</v>
      </c>
    </row>
    <row r="99" spans="101:114">
      <c r="CW99" s="251">
        <v>13</v>
      </c>
      <c r="CX99" s="14" t="s">
        <v>122</v>
      </c>
      <c r="CY99" s="105">
        <v>16200</v>
      </c>
      <c r="CZ99" s="105">
        <v>18</v>
      </c>
      <c r="DA99" s="86">
        <v>1.1111111111111111E-3</v>
      </c>
      <c r="DB99" s="105">
        <v>983</v>
      </c>
      <c r="DC99" s="105">
        <v>8</v>
      </c>
      <c r="DD99" s="86">
        <v>8.1383519837232958E-3</v>
      </c>
      <c r="DE99" s="105">
        <v>427</v>
      </c>
      <c r="DF99" s="105">
        <v>0</v>
      </c>
      <c r="DG99" s="86">
        <v>0</v>
      </c>
      <c r="DH99" s="105">
        <v>17610</v>
      </c>
      <c r="DI99" s="105">
        <v>26</v>
      </c>
      <c r="DJ99" s="86">
        <v>1.4764338444065873E-3</v>
      </c>
    </row>
    <row r="100" spans="101:114">
      <c r="CW100" s="251">
        <v>14</v>
      </c>
      <c r="CX100" s="14" t="s">
        <v>123</v>
      </c>
      <c r="CY100" s="105">
        <v>12374</v>
      </c>
      <c r="CZ100" s="105">
        <v>31</v>
      </c>
      <c r="DA100" s="86">
        <v>2.5052529497333119E-3</v>
      </c>
      <c r="DB100" s="105">
        <v>838</v>
      </c>
      <c r="DC100" s="105">
        <v>14</v>
      </c>
      <c r="DD100" s="86">
        <v>1.6706443914081145E-2</v>
      </c>
      <c r="DE100" s="105">
        <v>319</v>
      </c>
      <c r="DF100" s="105">
        <v>0</v>
      </c>
      <c r="DG100" s="86">
        <v>0</v>
      </c>
      <c r="DH100" s="105">
        <v>13531</v>
      </c>
      <c r="DI100" s="105">
        <v>45</v>
      </c>
      <c r="DJ100" s="86">
        <v>3.3256965486660262E-3</v>
      </c>
    </row>
    <row r="101" spans="101:114">
      <c r="CW101" s="251">
        <v>15</v>
      </c>
      <c r="CX101" s="14" t="s">
        <v>124</v>
      </c>
      <c r="CY101" s="105">
        <v>20141</v>
      </c>
      <c r="CZ101" s="105">
        <v>84</v>
      </c>
      <c r="DA101" s="86">
        <v>4.1705972891117622E-3</v>
      </c>
      <c r="DB101" s="105">
        <v>1068</v>
      </c>
      <c r="DC101" s="105">
        <v>12</v>
      </c>
      <c r="DD101" s="86">
        <v>1.1235955056179775E-2</v>
      </c>
      <c r="DE101" s="105">
        <v>503</v>
      </c>
      <c r="DF101" s="105">
        <v>0</v>
      </c>
      <c r="DG101" s="86">
        <v>0</v>
      </c>
      <c r="DH101" s="105">
        <v>21712</v>
      </c>
      <c r="DI101" s="105">
        <v>96</v>
      </c>
      <c r="DJ101" s="86">
        <v>4.4215180545320561E-3</v>
      </c>
    </row>
    <row r="102" spans="101:114">
      <c r="CW102" s="251">
        <v>16</v>
      </c>
      <c r="CX102" s="14" t="s">
        <v>61</v>
      </c>
      <c r="CY102" s="105">
        <v>12538</v>
      </c>
      <c r="CZ102" s="105">
        <v>39</v>
      </c>
      <c r="DA102" s="86">
        <v>3.1105439464029351E-3</v>
      </c>
      <c r="DB102" s="105">
        <v>1369</v>
      </c>
      <c r="DC102" s="105">
        <v>20</v>
      </c>
      <c r="DD102" s="86">
        <v>1.4609203798392988E-2</v>
      </c>
      <c r="DE102" s="105">
        <v>405</v>
      </c>
      <c r="DF102" s="105">
        <v>0</v>
      </c>
      <c r="DG102" s="86">
        <v>0</v>
      </c>
      <c r="DH102" s="105">
        <v>14312</v>
      </c>
      <c r="DI102" s="105">
        <v>59</v>
      </c>
      <c r="DJ102" s="86">
        <v>4.1224147568474012E-3</v>
      </c>
    </row>
    <row r="103" spans="101:114">
      <c r="CW103" s="251">
        <v>17</v>
      </c>
      <c r="CX103" s="14" t="s">
        <v>125</v>
      </c>
      <c r="CY103" s="105">
        <v>18563</v>
      </c>
      <c r="CZ103" s="105">
        <v>38</v>
      </c>
      <c r="DA103" s="86">
        <v>2.0470829068577278E-3</v>
      </c>
      <c r="DB103" s="105">
        <v>1274</v>
      </c>
      <c r="DC103" s="105">
        <v>11</v>
      </c>
      <c r="DD103" s="86">
        <v>8.634222919937205E-3</v>
      </c>
      <c r="DE103" s="105">
        <v>549</v>
      </c>
      <c r="DF103" s="105">
        <v>0</v>
      </c>
      <c r="DG103" s="86">
        <v>0</v>
      </c>
      <c r="DH103" s="105">
        <v>20386</v>
      </c>
      <c r="DI103" s="105">
        <v>49</v>
      </c>
      <c r="DJ103" s="86">
        <v>2.4036103208083981E-3</v>
      </c>
    </row>
    <row r="104" spans="101:114">
      <c r="CW104" s="251">
        <v>18</v>
      </c>
      <c r="CX104" s="14" t="s">
        <v>62</v>
      </c>
      <c r="CY104" s="105">
        <v>16922</v>
      </c>
      <c r="CZ104" s="105">
        <v>36</v>
      </c>
      <c r="DA104" s="86">
        <v>2.1274081077886776E-3</v>
      </c>
      <c r="DB104" s="105">
        <v>1203</v>
      </c>
      <c r="DC104" s="105">
        <v>10</v>
      </c>
      <c r="DD104" s="86">
        <v>8.3125519534497094E-3</v>
      </c>
      <c r="DE104" s="105">
        <v>522</v>
      </c>
      <c r="DF104" s="105">
        <v>0</v>
      </c>
      <c r="DG104" s="86">
        <v>0</v>
      </c>
      <c r="DH104" s="105">
        <v>18647</v>
      </c>
      <c r="DI104" s="105">
        <v>46</v>
      </c>
      <c r="DJ104" s="86">
        <v>2.4668847535796643E-3</v>
      </c>
    </row>
    <row r="105" spans="101:114">
      <c r="CW105" s="251">
        <v>19</v>
      </c>
      <c r="CX105" s="14" t="s">
        <v>126</v>
      </c>
      <c r="CY105" s="105">
        <v>11517</v>
      </c>
      <c r="CZ105" s="105">
        <v>14</v>
      </c>
      <c r="DA105" s="86">
        <v>1.2155943388035078E-3</v>
      </c>
      <c r="DB105" s="105">
        <v>513</v>
      </c>
      <c r="DC105" s="105">
        <v>3</v>
      </c>
      <c r="DD105" s="86">
        <v>5.8479532163742687E-3</v>
      </c>
      <c r="DE105" s="105">
        <v>559</v>
      </c>
      <c r="DF105" s="105">
        <v>0</v>
      </c>
      <c r="DG105" s="86">
        <v>0</v>
      </c>
      <c r="DH105" s="105">
        <v>12589</v>
      </c>
      <c r="DI105" s="105">
        <v>17</v>
      </c>
      <c r="DJ105" s="86">
        <v>1.3503852569703709E-3</v>
      </c>
    </row>
    <row r="106" spans="101:114">
      <c r="CW106" s="251">
        <v>20</v>
      </c>
      <c r="CX106" s="14" t="s">
        <v>127</v>
      </c>
      <c r="CY106" s="105">
        <v>18092</v>
      </c>
      <c r="CZ106" s="105">
        <v>42</v>
      </c>
      <c r="DA106" s="86">
        <v>2.3214680521777579E-3</v>
      </c>
      <c r="DB106" s="105">
        <v>1130</v>
      </c>
      <c r="DC106" s="105">
        <v>11</v>
      </c>
      <c r="DD106" s="86">
        <v>9.7345132743362831E-3</v>
      </c>
      <c r="DE106" s="105">
        <v>460</v>
      </c>
      <c r="DF106" s="105">
        <v>0</v>
      </c>
      <c r="DG106" s="86">
        <v>0</v>
      </c>
      <c r="DH106" s="105">
        <v>19682</v>
      </c>
      <c r="DI106" s="105">
        <v>53</v>
      </c>
      <c r="DJ106" s="86">
        <v>2.6928157707550044E-3</v>
      </c>
    </row>
    <row r="107" spans="101:114">
      <c r="CW107" s="251">
        <v>21</v>
      </c>
      <c r="CX107" s="14" t="s">
        <v>128</v>
      </c>
      <c r="CY107" s="105">
        <v>12073</v>
      </c>
      <c r="CZ107" s="105">
        <v>23</v>
      </c>
      <c r="DA107" s="86">
        <v>1.9050774455396339E-3</v>
      </c>
      <c r="DB107" s="105">
        <v>707</v>
      </c>
      <c r="DC107" s="105">
        <v>2</v>
      </c>
      <c r="DD107" s="86">
        <v>2.828854314002829E-3</v>
      </c>
      <c r="DE107" s="105">
        <v>251</v>
      </c>
      <c r="DF107" s="105">
        <v>0</v>
      </c>
      <c r="DG107" s="86">
        <v>0</v>
      </c>
      <c r="DH107" s="105">
        <v>13031</v>
      </c>
      <c r="DI107" s="105">
        <v>25</v>
      </c>
      <c r="DJ107" s="86">
        <v>1.9185020336121557E-3</v>
      </c>
    </row>
    <row r="108" spans="101:114">
      <c r="CW108" s="251">
        <v>22</v>
      </c>
      <c r="CX108" s="14" t="s">
        <v>63</v>
      </c>
      <c r="CY108" s="105">
        <v>15489</v>
      </c>
      <c r="CZ108" s="105">
        <v>41</v>
      </c>
      <c r="DA108" s="86">
        <v>2.6470398347214152E-3</v>
      </c>
      <c r="DB108" s="105">
        <v>646</v>
      </c>
      <c r="DC108" s="105">
        <v>7</v>
      </c>
      <c r="DD108" s="86">
        <v>1.0835913312693499E-2</v>
      </c>
      <c r="DE108" s="105">
        <v>374</v>
      </c>
      <c r="DF108" s="105">
        <v>0</v>
      </c>
      <c r="DG108" s="86">
        <v>0</v>
      </c>
      <c r="DH108" s="105">
        <v>16509</v>
      </c>
      <c r="DI108" s="105">
        <v>48</v>
      </c>
      <c r="DJ108" s="86">
        <v>2.9075049972742142E-3</v>
      </c>
    </row>
    <row r="109" spans="101:114">
      <c r="CW109" s="251">
        <v>23</v>
      </c>
      <c r="CX109" s="14" t="s">
        <v>129</v>
      </c>
      <c r="CY109" s="105">
        <v>25543</v>
      </c>
      <c r="CZ109" s="105">
        <v>37</v>
      </c>
      <c r="DA109" s="86">
        <v>1.4485377598559292E-3</v>
      </c>
      <c r="DB109" s="105">
        <v>1424</v>
      </c>
      <c r="DC109" s="105">
        <v>12</v>
      </c>
      <c r="DD109" s="86">
        <v>8.4269662921348312E-3</v>
      </c>
      <c r="DE109" s="105">
        <v>626</v>
      </c>
      <c r="DF109" s="105">
        <v>0</v>
      </c>
      <c r="DG109" s="86">
        <v>0</v>
      </c>
      <c r="DH109" s="105">
        <v>27593</v>
      </c>
      <c r="DI109" s="105">
        <v>49</v>
      </c>
      <c r="DJ109" s="86">
        <v>1.7758127061211176E-3</v>
      </c>
    </row>
    <row r="110" spans="101:114">
      <c r="CW110" s="251">
        <v>24</v>
      </c>
      <c r="CX110" s="14" t="s">
        <v>130</v>
      </c>
      <c r="CY110" s="105">
        <v>10206</v>
      </c>
      <c r="CZ110" s="105">
        <v>41</v>
      </c>
      <c r="DA110" s="86">
        <v>4.0172447579854987E-3</v>
      </c>
      <c r="DB110" s="105">
        <v>1258</v>
      </c>
      <c r="DC110" s="105">
        <v>17</v>
      </c>
      <c r="DD110" s="86">
        <v>1.3513513513513514E-2</v>
      </c>
      <c r="DE110" s="105">
        <v>348</v>
      </c>
      <c r="DF110" s="105">
        <v>0</v>
      </c>
      <c r="DG110" s="86">
        <v>0</v>
      </c>
      <c r="DH110" s="105">
        <v>11812</v>
      </c>
      <c r="DI110" s="105">
        <v>58</v>
      </c>
      <c r="DJ110" s="86">
        <v>4.9102607517778531E-3</v>
      </c>
    </row>
    <row r="111" spans="101:114">
      <c r="CW111" s="251">
        <v>25</v>
      </c>
      <c r="CX111" s="14" t="s">
        <v>131</v>
      </c>
      <c r="CY111" s="105">
        <v>6512</v>
      </c>
      <c r="CZ111" s="105">
        <v>21</v>
      </c>
      <c r="DA111" s="86">
        <v>3.2248157248157246E-3</v>
      </c>
      <c r="DB111" s="105">
        <v>1306</v>
      </c>
      <c r="DC111" s="105">
        <v>14</v>
      </c>
      <c r="DD111" s="86">
        <v>1.0719754977029096E-2</v>
      </c>
      <c r="DE111" s="105">
        <v>362</v>
      </c>
      <c r="DF111" s="105">
        <v>0</v>
      </c>
      <c r="DG111" s="86">
        <v>0</v>
      </c>
      <c r="DH111" s="105">
        <v>8180</v>
      </c>
      <c r="DI111" s="105">
        <v>35</v>
      </c>
      <c r="DJ111" s="86">
        <v>4.278728606356968E-3</v>
      </c>
    </row>
    <row r="112" spans="101:114">
      <c r="CW112" s="251">
        <v>26</v>
      </c>
      <c r="CX112" s="14" t="s">
        <v>35</v>
      </c>
      <c r="CY112" s="105">
        <v>106988</v>
      </c>
      <c r="CZ112" s="105">
        <v>914</v>
      </c>
      <c r="DA112" s="86">
        <v>8.5430141698134374E-3</v>
      </c>
      <c r="DB112" s="105">
        <v>7567</v>
      </c>
      <c r="DC112" s="105">
        <v>263</v>
      </c>
      <c r="DD112" s="86">
        <v>3.4756178141932076E-2</v>
      </c>
      <c r="DE112" s="105">
        <v>2060</v>
      </c>
      <c r="DF112" s="105">
        <v>0</v>
      </c>
      <c r="DG112" s="86">
        <v>0</v>
      </c>
      <c r="DH112" s="105">
        <v>116615</v>
      </c>
      <c r="DI112" s="105">
        <v>1177</v>
      </c>
      <c r="DJ112" s="86">
        <v>1.0093041203961754E-2</v>
      </c>
    </row>
    <row r="113" spans="101:114">
      <c r="CW113" s="251">
        <v>27</v>
      </c>
      <c r="CX113" s="14" t="s">
        <v>36</v>
      </c>
      <c r="CY113" s="105">
        <v>17401</v>
      </c>
      <c r="CZ113" s="105">
        <v>121</v>
      </c>
      <c r="DA113" s="86">
        <v>6.9536233549795986E-3</v>
      </c>
      <c r="DB113" s="105">
        <v>1265</v>
      </c>
      <c r="DC113" s="105">
        <v>34</v>
      </c>
      <c r="DD113" s="86">
        <v>2.6877470355731226E-2</v>
      </c>
      <c r="DE113" s="105">
        <v>417</v>
      </c>
      <c r="DF113" s="105">
        <v>0</v>
      </c>
      <c r="DG113" s="86">
        <v>0</v>
      </c>
      <c r="DH113" s="105">
        <v>19083</v>
      </c>
      <c r="DI113" s="105">
        <v>155</v>
      </c>
      <c r="DJ113" s="86">
        <v>8.1224126185610226E-3</v>
      </c>
    </row>
    <row r="114" spans="101:114">
      <c r="CW114" s="251">
        <v>28</v>
      </c>
      <c r="CX114" s="14" t="s">
        <v>37</v>
      </c>
      <c r="CY114" s="105">
        <v>14452</v>
      </c>
      <c r="CZ114" s="105">
        <v>110</v>
      </c>
      <c r="DA114" s="86">
        <v>7.6114032659839468E-3</v>
      </c>
      <c r="DB114" s="105">
        <v>817</v>
      </c>
      <c r="DC114" s="105">
        <v>28</v>
      </c>
      <c r="DD114" s="86">
        <v>3.4271725826193387E-2</v>
      </c>
      <c r="DE114" s="105">
        <v>274</v>
      </c>
      <c r="DF114" s="105">
        <v>0</v>
      </c>
      <c r="DG114" s="86">
        <v>0</v>
      </c>
      <c r="DH114" s="105">
        <v>15543</v>
      </c>
      <c r="DI114" s="105">
        <v>138</v>
      </c>
      <c r="DJ114" s="86">
        <v>8.878594865856012E-3</v>
      </c>
    </row>
    <row r="115" spans="101:114">
      <c r="CW115" s="251">
        <v>29</v>
      </c>
      <c r="CX115" s="14" t="s">
        <v>38</v>
      </c>
      <c r="CY115" s="105">
        <v>12698</v>
      </c>
      <c r="CZ115" s="105">
        <v>82</v>
      </c>
      <c r="DA115" s="86">
        <v>6.4577098755709559E-3</v>
      </c>
      <c r="DB115" s="105">
        <v>727</v>
      </c>
      <c r="DC115" s="105">
        <v>29</v>
      </c>
      <c r="DD115" s="86">
        <v>3.9889958734525444E-2</v>
      </c>
      <c r="DE115" s="105">
        <v>192</v>
      </c>
      <c r="DF115" s="105">
        <v>0</v>
      </c>
      <c r="DG115" s="86">
        <v>0</v>
      </c>
      <c r="DH115" s="105">
        <v>13617</v>
      </c>
      <c r="DI115" s="105">
        <v>111</v>
      </c>
      <c r="DJ115" s="86">
        <v>8.151575236836307E-3</v>
      </c>
    </row>
    <row r="116" spans="101:114">
      <c r="CW116" s="251">
        <v>30</v>
      </c>
      <c r="CX116" s="14" t="s">
        <v>39</v>
      </c>
      <c r="CY116" s="105">
        <v>16569</v>
      </c>
      <c r="CZ116" s="105">
        <v>142</v>
      </c>
      <c r="DA116" s="86">
        <v>8.5702214979781512E-3</v>
      </c>
      <c r="DB116" s="105">
        <v>1176</v>
      </c>
      <c r="DC116" s="105">
        <v>50</v>
      </c>
      <c r="DD116" s="86">
        <v>4.2517006802721087E-2</v>
      </c>
      <c r="DE116" s="105">
        <v>352</v>
      </c>
      <c r="DF116" s="105">
        <v>0</v>
      </c>
      <c r="DG116" s="86">
        <v>0</v>
      </c>
      <c r="DH116" s="105">
        <v>18097</v>
      </c>
      <c r="DI116" s="105">
        <v>192</v>
      </c>
      <c r="DJ116" s="86">
        <v>1.060949328618003E-2</v>
      </c>
    </row>
    <row r="117" spans="101:114">
      <c r="CW117" s="251">
        <v>31</v>
      </c>
      <c r="CX117" s="14" t="s">
        <v>40</v>
      </c>
      <c r="CY117" s="105">
        <v>21772</v>
      </c>
      <c r="CZ117" s="105">
        <v>292</v>
      </c>
      <c r="DA117" s="86">
        <v>1.3411721477126584E-2</v>
      </c>
      <c r="DB117" s="105">
        <v>1886</v>
      </c>
      <c r="DC117" s="105">
        <v>70</v>
      </c>
      <c r="DD117" s="86">
        <v>3.7115588547189819E-2</v>
      </c>
      <c r="DE117" s="105">
        <v>368</v>
      </c>
      <c r="DF117" s="105">
        <v>0</v>
      </c>
      <c r="DG117" s="86">
        <v>0</v>
      </c>
      <c r="DH117" s="105">
        <v>24026</v>
      </c>
      <c r="DI117" s="105">
        <v>362</v>
      </c>
      <c r="DJ117" s="86">
        <v>1.5067010738366769E-2</v>
      </c>
    </row>
    <row r="118" spans="101:114">
      <c r="CW118" s="251">
        <v>32</v>
      </c>
      <c r="CX118" s="14" t="s">
        <v>41</v>
      </c>
      <c r="CY118" s="105">
        <v>18810</v>
      </c>
      <c r="CZ118" s="105">
        <v>123</v>
      </c>
      <c r="DA118" s="86">
        <v>6.5390749601275918E-3</v>
      </c>
      <c r="DB118" s="105">
        <v>1281</v>
      </c>
      <c r="DC118" s="105">
        <v>27</v>
      </c>
      <c r="DD118" s="86">
        <v>2.1077283372365339E-2</v>
      </c>
      <c r="DE118" s="105">
        <v>366</v>
      </c>
      <c r="DF118" s="105">
        <v>0</v>
      </c>
      <c r="DG118" s="86">
        <v>0</v>
      </c>
      <c r="DH118" s="105">
        <v>20457</v>
      </c>
      <c r="DI118" s="105">
        <v>150</v>
      </c>
      <c r="DJ118" s="86">
        <v>7.3324534389206629E-3</v>
      </c>
    </row>
    <row r="119" spans="101:114">
      <c r="CW119" s="251">
        <v>33</v>
      </c>
      <c r="CX119" s="14" t="s">
        <v>42</v>
      </c>
      <c r="CY119" s="105">
        <v>5286</v>
      </c>
      <c r="CZ119" s="105">
        <v>44</v>
      </c>
      <c r="DA119" s="86">
        <v>8.3238743851683696E-3</v>
      </c>
      <c r="DB119" s="105">
        <v>415</v>
      </c>
      <c r="DC119" s="105">
        <v>25</v>
      </c>
      <c r="DD119" s="86">
        <v>6.0240963855421686E-2</v>
      </c>
      <c r="DE119" s="105">
        <v>91</v>
      </c>
      <c r="DF119" s="105">
        <v>0</v>
      </c>
      <c r="DG119" s="86">
        <v>0</v>
      </c>
      <c r="DH119" s="105">
        <v>5792</v>
      </c>
      <c r="DI119" s="105">
        <v>69</v>
      </c>
      <c r="DJ119" s="86">
        <v>1.1912983425414365E-2</v>
      </c>
    </row>
    <row r="120" spans="101:114">
      <c r="CW120" s="251">
        <v>34</v>
      </c>
      <c r="CX120" s="14" t="s">
        <v>44</v>
      </c>
      <c r="CY120" s="105">
        <v>24250</v>
      </c>
      <c r="CZ120" s="105">
        <v>132</v>
      </c>
      <c r="DA120" s="86">
        <v>5.4432989690721646E-3</v>
      </c>
      <c r="DB120" s="105">
        <v>1500</v>
      </c>
      <c r="DC120" s="105">
        <v>40</v>
      </c>
      <c r="DD120" s="86">
        <v>2.6666666666666668E-2</v>
      </c>
      <c r="DE120" s="105">
        <v>234</v>
      </c>
      <c r="DF120" s="105">
        <v>0</v>
      </c>
      <c r="DG120" s="86">
        <v>0</v>
      </c>
      <c r="DH120" s="105">
        <v>25984</v>
      </c>
      <c r="DI120" s="105">
        <v>172</v>
      </c>
      <c r="DJ120" s="86">
        <v>6.6194581280788175E-3</v>
      </c>
    </row>
    <row r="121" spans="101:114">
      <c r="CW121" s="251">
        <v>35</v>
      </c>
      <c r="CX121" s="14" t="s">
        <v>1</v>
      </c>
      <c r="CY121" s="105">
        <v>47297</v>
      </c>
      <c r="CZ121" s="105">
        <v>220</v>
      </c>
      <c r="DA121" s="86">
        <v>4.6514578091633721E-3</v>
      </c>
      <c r="DB121" s="105">
        <v>5261</v>
      </c>
      <c r="DC121" s="105">
        <v>124</v>
      </c>
      <c r="DD121" s="86">
        <v>2.3569663562060444E-2</v>
      </c>
      <c r="DE121" s="105">
        <v>624</v>
      </c>
      <c r="DF121" s="105">
        <v>0</v>
      </c>
      <c r="DG121" s="86">
        <v>0</v>
      </c>
      <c r="DH121" s="105">
        <v>53182</v>
      </c>
      <c r="DI121" s="105">
        <v>344</v>
      </c>
      <c r="DJ121" s="86">
        <v>6.4683539543454556E-3</v>
      </c>
    </row>
    <row r="122" spans="101:114">
      <c r="CW122" s="251">
        <v>36</v>
      </c>
      <c r="CX122" s="14" t="s">
        <v>2</v>
      </c>
      <c r="CY122" s="105">
        <v>13216</v>
      </c>
      <c r="CZ122" s="105">
        <v>31</v>
      </c>
      <c r="DA122" s="86">
        <v>2.3456416464891043E-3</v>
      </c>
      <c r="DB122" s="105">
        <v>1425</v>
      </c>
      <c r="DC122" s="105">
        <v>23</v>
      </c>
      <c r="DD122" s="86">
        <v>1.6140350877192983E-2</v>
      </c>
      <c r="DE122" s="105">
        <v>186</v>
      </c>
      <c r="DF122" s="105">
        <v>0</v>
      </c>
      <c r="DG122" s="86">
        <v>0</v>
      </c>
      <c r="DH122" s="105">
        <v>14827</v>
      </c>
      <c r="DI122" s="105">
        <v>54</v>
      </c>
      <c r="DJ122" s="86">
        <v>3.642004451338774E-3</v>
      </c>
    </row>
    <row r="123" spans="101:114">
      <c r="CW123" s="251">
        <v>37</v>
      </c>
      <c r="CX123" s="14" t="s">
        <v>3</v>
      </c>
      <c r="CY123" s="105">
        <v>40472</v>
      </c>
      <c r="CZ123" s="105">
        <v>83</v>
      </c>
      <c r="DA123" s="86">
        <v>2.050800553469065E-3</v>
      </c>
      <c r="DB123" s="105">
        <v>4180</v>
      </c>
      <c r="DC123" s="105">
        <v>45</v>
      </c>
      <c r="DD123" s="86">
        <v>1.076555023923445E-2</v>
      </c>
      <c r="DE123" s="105">
        <v>565</v>
      </c>
      <c r="DF123" s="105">
        <v>0</v>
      </c>
      <c r="DG123" s="86">
        <v>0</v>
      </c>
      <c r="DH123" s="105">
        <v>45217</v>
      </c>
      <c r="DI123" s="105">
        <v>128</v>
      </c>
      <c r="DJ123" s="86">
        <v>2.8307937280226464E-3</v>
      </c>
    </row>
    <row r="124" spans="101:114">
      <c r="CW124" s="251">
        <v>38</v>
      </c>
      <c r="CX124" s="37" t="s">
        <v>45</v>
      </c>
      <c r="CY124" s="105">
        <v>8778</v>
      </c>
      <c r="CZ124" s="105">
        <v>32</v>
      </c>
      <c r="DA124" s="86">
        <v>3.6454773296878558E-3</v>
      </c>
      <c r="DB124" s="105">
        <v>503</v>
      </c>
      <c r="DC124" s="105">
        <v>20</v>
      </c>
      <c r="DD124" s="86">
        <v>3.9761431411530816E-2</v>
      </c>
      <c r="DE124" s="105">
        <v>162</v>
      </c>
      <c r="DF124" s="105">
        <v>0</v>
      </c>
      <c r="DG124" s="86">
        <v>0</v>
      </c>
      <c r="DH124" s="105">
        <v>9443</v>
      </c>
      <c r="DI124" s="105">
        <v>52</v>
      </c>
      <c r="DJ124" s="86">
        <v>5.5067245578735574E-3</v>
      </c>
    </row>
    <row r="125" spans="101:114">
      <c r="CW125" s="251">
        <v>39</v>
      </c>
      <c r="CX125" s="37" t="s">
        <v>8</v>
      </c>
      <c r="CY125" s="105">
        <v>49576</v>
      </c>
      <c r="CZ125" s="105">
        <v>287</v>
      </c>
      <c r="DA125" s="86">
        <v>5.7890914958851061E-3</v>
      </c>
      <c r="DB125" s="105">
        <v>4190</v>
      </c>
      <c r="DC125" s="105">
        <v>117</v>
      </c>
      <c r="DD125" s="86">
        <v>2.7923627684964199E-2</v>
      </c>
      <c r="DE125" s="105">
        <v>394</v>
      </c>
      <c r="DF125" s="105">
        <v>0</v>
      </c>
      <c r="DG125" s="86">
        <v>0</v>
      </c>
      <c r="DH125" s="105">
        <v>54160</v>
      </c>
      <c r="DI125" s="105">
        <v>404</v>
      </c>
      <c r="DJ125" s="86">
        <v>7.4593796159527328E-3</v>
      </c>
    </row>
    <row r="126" spans="101:114">
      <c r="CW126" s="251">
        <v>40</v>
      </c>
      <c r="CX126" s="37" t="s">
        <v>46</v>
      </c>
      <c r="CY126" s="105">
        <v>10843</v>
      </c>
      <c r="CZ126" s="105">
        <v>33</v>
      </c>
      <c r="DA126" s="86">
        <v>3.0434381628700546E-3</v>
      </c>
      <c r="DB126" s="105">
        <v>562</v>
      </c>
      <c r="DC126" s="105">
        <v>11</v>
      </c>
      <c r="DD126" s="86">
        <v>1.9572953736654804E-2</v>
      </c>
      <c r="DE126" s="105">
        <v>141</v>
      </c>
      <c r="DF126" s="105">
        <v>0</v>
      </c>
      <c r="DG126" s="86">
        <v>0</v>
      </c>
      <c r="DH126" s="105">
        <v>11546</v>
      </c>
      <c r="DI126" s="105">
        <v>44</v>
      </c>
      <c r="DJ126" s="86">
        <v>3.8108435821929674E-3</v>
      </c>
    </row>
    <row r="127" spans="101:114">
      <c r="CW127" s="251">
        <v>41</v>
      </c>
      <c r="CX127" s="37" t="s">
        <v>13</v>
      </c>
      <c r="CY127" s="105">
        <v>19762</v>
      </c>
      <c r="CZ127" s="105">
        <v>33</v>
      </c>
      <c r="DA127" s="86">
        <v>1.6698714704989374E-3</v>
      </c>
      <c r="DB127" s="105">
        <v>1207</v>
      </c>
      <c r="DC127" s="105">
        <v>20</v>
      </c>
      <c r="DD127" s="86">
        <v>1.6570008285004142E-2</v>
      </c>
      <c r="DE127" s="105">
        <v>380</v>
      </c>
      <c r="DF127" s="105">
        <v>0</v>
      </c>
      <c r="DG127" s="86">
        <v>0</v>
      </c>
      <c r="DH127" s="105">
        <v>21349</v>
      </c>
      <c r="DI127" s="105">
        <v>53</v>
      </c>
      <c r="DJ127" s="86">
        <v>2.4825518759660874E-3</v>
      </c>
    </row>
    <row r="128" spans="101:114">
      <c r="CW128" s="251">
        <v>42</v>
      </c>
      <c r="CX128" s="37" t="s">
        <v>14</v>
      </c>
      <c r="CY128" s="105">
        <v>51133</v>
      </c>
      <c r="CZ128" s="105">
        <v>274</v>
      </c>
      <c r="DA128" s="86">
        <v>5.3585746973578707E-3</v>
      </c>
      <c r="DB128" s="105">
        <v>4518</v>
      </c>
      <c r="DC128" s="105">
        <v>136</v>
      </c>
      <c r="DD128" s="86">
        <v>3.0101814962372731E-2</v>
      </c>
      <c r="DE128" s="105">
        <v>509</v>
      </c>
      <c r="DF128" s="105">
        <v>0</v>
      </c>
      <c r="DG128" s="86">
        <v>0</v>
      </c>
      <c r="DH128" s="105">
        <v>56160</v>
      </c>
      <c r="DI128" s="105">
        <v>410</v>
      </c>
      <c r="DJ128" s="86">
        <v>7.3005698005698004E-3</v>
      </c>
    </row>
    <row r="129" spans="101:114">
      <c r="CW129" s="251">
        <v>43</v>
      </c>
      <c r="CX129" s="37" t="s">
        <v>9</v>
      </c>
      <c r="CY129" s="105">
        <v>30478</v>
      </c>
      <c r="CZ129" s="105">
        <v>70</v>
      </c>
      <c r="DA129" s="86">
        <v>2.2967386311437757E-3</v>
      </c>
      <c r="DB129" s="105">
        <v>3192</v>
      </c>
      <c r="DC129" s="105">
        <v>37</v>
      </c>
      <c r="DD129" s="86">
        <v>1.1591478696741854E-2</v>
      </c>
      <c r="DE129" s="105">
        <v>360</v>
      </c>
      <c r="DF129" s="105">
        <v>0</v>
      </c>
      <c r="DG129" s="86">
        <v>0</v>
      </c>
      <c r="DH129" s="105">
        <v>34030</v>
      </c>
      <c r="DI129" s="105">
        <v>107</v>
      </c>
      <c r="DJ129" s="86">
        <v>3.1442844548927418E-3</v>
      </c>
    </row>
    <row r="130" spans="101:114">
      <c r="CW130" s="251">
        <v>44</v>
      </c>
      <c r="CX130" s="37" t="s">
        <v>21</v>
      </c>
      <c r="CY130" s="105">
        <v>34826</v>
      </c>
      <c r="CZ130" s="105">
        <v>216</v>
      </c>
      <c r="DA130" s="86">
        <v>6.2022626773100553E-3</v>
      </c>
      <c r="DB130" s="105">
        <v>2876</v>
      </c>
      <c r="DC130" s="105">
        <v>71</v>
      </c>
      <c r="DD130" s="86">
        <v>2.4687065368567455E-2</v>
      </c>
      <c r="DE130" s="105">
        <v>397</v>
      </c>
      <c r="DF130" s="105">
        <v>0</v>
      </c>
      <c r="DG130" s="86">
        <v>0</v>
      </c>
      <c r="DH130" s="105">
        <v>38099</v>
      </c>
      <c r="DI130" s="105">
        <v>287</v>
      </c>
      <c r="DJ130" s="86">
        <v>7.5330061156460796E-3</v>
      </c>
    </row>
    <row r="131" spans="101:114">
      <c r="CW131" s="251">
        <v>45</v>
      </c>
      <c r="CX131" s="37" t="s">
        <v>47</v>
      </c>
      <c r="CY131" s="105">
        <v>12279</v>
      </c>
      <c r="CZ131" s="105">
        <v>48</v>
      </c>
      <c r="DA131" s="86">
        <v>3.9091131199609089E-3</v>
      </c>
      <c r="DB131" s="105">
        <v>649</v>
      </c>
      <c r="DC131" s="105">
        <v>12</v>
      </c>
      <c r="DD131" s="86">
        <v>1.8489984591679508E-2</v>
      </c>
      <c r="DE131" s="105">
        <v>153</v>
      </c>
      <c r="DF131" s="105">
        <v>0</v>
      </c>
      <c r="DG131" s="86">
        <v>0</v>
      </c>
      <c r="DH131" s="105">
        <v>13081</v>
      </c>
      <c r="DI131" s="105">
        <v>60</v>
      </c>
      <c r="DJ131" s="86">
        <v>4.5868052901154345E-3</v>
      </c>
    </row>
    <row r="132" spans="101:114">
      <c r="CW132" s="251">
        <v>46</v>
      </c>
      <c r="CX132" s="37" t="s">
        <v>25</v>
      </c>
      <c r="CY132" s="105">
        <v>15282</v>
      </c>
      <c r="CZ132" s="105">
        <v>159</v>
      </c>
      <c r="DA132" s="86">
        <v>1.0404397330192383E-2</v>
      </c>
      <c r="DB132" s="105">
        <v>1091</v>
      </c>
      <c r="DC132" s="105">
        <v>52</v>
      </c>
      <c r="DD132" s="86">
        <v>4.7662694775435381E-2</v>
      </c>
      <c r="DE132" s="105">
        <v>219</v>
      </c>
      <c r="DF132" s="105">
        <v>0</v>
      </c>
      <c r="DG132" s="86">
        <v>0</v>
      </c>
      <c r="DH132" s="105">
        <v>16592</v>
      </c>
      <c r="DI132" s="105">
        <v>211</v>
      </c>
      <c r="DJ132" s="86">
        <v>1.2716972034715526E-2</v>
      </c>
    </row>
    <row r="133" spans="101:114">
      <c r="CW133" s="251">
        <v>47</v>
      </c>
      <c r="CX133" s="37" t="s">
        <v>15</v>
      </c>
      <c r="CY133" s="105">
        <v>31548</v>
      </c>
      <c r="CZ133" s="105">
        <v>102</v>
      </c>
      <c r="DA133" s="86">
        <v>3.2331685051350321E-3</v>
      </c>
      <c r="DB133" s="105">
        <v>2304</v>
      </c>
      <c r="DC133" s="105">
        <v>47</v>
      </c>
      <c r="DD133" s="86">
        <v>2.0399305555555556E-2</v>
      </c>
      <c r="DE133" s="105">
        <v>493</v>
      </c>
      <c r="DF133" s="105">
        <v>0</v>
      </c>
      <c r="DG133" s="86">
        <v>0</v>
      </c>
      <c r="DH133" s="105">
        <v>34345</v>
      </c>
      <c r="DI133" s="105">
        <v>149</v>
      </c>
      <c r="DJ133" s="86">
        <v>4.3383316348813506E-3</v>
      </c>
    </row>
    <row r="134" spans="101:114">
      <c r="CW134" s="251">
        <v>48</v>
      </c>
      <c r="CX134" s="37" t="s">
        <v>26</v>
      </c>
      <c r="CY134" s="105">
        <v>16827</v>
      </c>
      <c r="CZ134" s="105">
        <v>78</v>
      </c>
      <c r="DA134" s="86">
        <v>4.6354073809948297E-3</v>
      </c>
      <c r="DB134" s="105">
        <v>1389</v>
      </c>
      <c r="DC134" s="105">
        <v>43</v>
      </c>
      <c r="DD134" s="86">
        <v>3.0957523398128149E-2</v>
      </c>
      <c r="DE134" s="105">
        <v>158</v>
      </c>
      <c r="DF134" s="105">
        <v>0</v>
      </c>
      <c r="DG134" s="86">
        <v>0</v>
      </c>
      <c r="DH134" s="105">
        <v>18374</v>
      </c>
      <c r="DI134" s="105">
        <v>121</v>
      </c>
      <c r="DJ134" s="86">
        <v>6.5853924023076089E-3</v>
      </c>
    </row>
    <row r="135" spans="101:114">
      <c r="CW135" s="251">
        <v>49</v>
      </c>
      <c r="CX135" s="37" t="s">
        <v>27</v>
      </c>
      <c r="CY135" s="105">
        <v>17350</v>
      </c>
      <c r="CZ135" s="105">
        <v>43</v>
      </c>
      <c r="DA135" s="86">
        <v>2.4783861671469742E-3</v>
      </c>
      <c r="DB135" s="105">
        <v>1130</v>
      </c>
      <c r="DC135" s="105">
        <v>23</v>
      </c>
      <c r="DD135" s="86">
        <v>2.0353982300884955E-2</v>
      </c>
      <c r="DE135" s="105">
        <v>268</v>
      </c>
      <c r="DF135" s="105">
        <v>0</v>
      </c>
      <c r="DG135" s="86">
        <v>0</v>
      </c>
      <c r="DH135" s="105">
        <v>18748</v>
      </c>
      <c r="DI135" s="105">
        <v>66</v>
      </c>
      <c r="DJ135" s="86">
        <v>3.5203755067207167E-3</v>
      </c>
    </row>
    <row r="136" spans="101:114">
      <c r="CW136" s="251">
        <v>50</v>
      </c>
      <c r="CX136" s="37" t="s">
        <v>16</v>
      </c>
      <c r="CY136" s="105">
        <v>15355</v>
      </c>
      <c r="CZ136" s="105">
        <v>132</v>
      </c>
      <c r="DA136" s="86">
        <v>8.5965483555845001E-3</v>
      </c>
      <c r="DB136" s="105">
        <v>909</v>
      </c>
      <c r="DC136" s="105">
        <v>20</v>
      </c>
      <c r="DD136" s="86">
        <v>2.2002200220022004E-2</v>
      </c>
      <c r="DE136" s="105">
        <v>242</v>
      </c>
      <c r="DF136" s="105">
        <v>0</v>
      </c>
      <c r="DG136" s="86">
        <v>0</v>
      </c>
      <c r="DH136" s="105">
        <v>16506</v>
      </c>
      <c r="DI136" s="105">
        <v>152</v>
      </c>
      <c r="DJ136" s="86">
        <v>9.208772567551194E-3</v>
      </c>
    </row>
    <row r="137" spans="101:114">
      <c r="CW137" s="251">
        <v>51</v>
      </c>
      <c r="CX137" s="37" t="s">
        <v>48</v>
      </c>
      <c r="CY137" s="105">
        <v>20300</v>
      </c>
      <c r="CZ137" s="105">
        <v>159</v>
      </c>
      <c r="DA137" s="86">
        <v>7.8325123152709359E-3</v>
      </c>
      <c r="DB137" s="105">
        <v>1302</v>
      </c>
      <c r="DC137" s="105">
        <v>36</v>
      </c>
      <c r="DD137" s="86">
        <v>2.7649769585253458E-2</v>
      </c>
      <c r="DE137" s="105">
        <v>271</v>
      </c>
      <c r="DF137" s="105">
        <v>0</v>
      </c>
      <c r="DG137" s="86">
        <v>0</v>
      </c>
      <c r="DH137" s="105">
        <v>21873</v>
      </c>
      <c r="DI137" s="105">
        <v>195</v>
      </c>
      <c r="DJ137" s="86">
        <v>8.9151008092168433E-3</v>
      </c>
    </row>
    <row r="138" spans="101:114">
      <c r="CW138" s="251">
        <v>52</v>
      </c>
      <c r="CX138" s="37" t="s">
        <v>4</v>
      </c>
      <c r="CY138" s="105">
        <v>15598</v>
      </c>
      <c r="CZ138" s="105">
        <v>323</v>
      </c>
      <c r="DA138" s="86">
        <v>2.070778304910886E-2</v>
      </c>
      <c r="DB138" s="105">
        <v>2225</v>
      </c>
      <c r="DC138" s="105">
        <v>105</v>
      </c>
      <c r="DD138" s="86">
        <v>4.7191011235955059E-2</v>
      </c>
      <c r="DE138" s="105">
        <v>235</v>
      </c>
      <c r="DF138" s="105">
        <v>0</v>
      </c>
      <c r="DG138" s="86">
        <v>0</v>
      </c>
      <c r="DH138" s="105">
        <v>18058</v>
      </c>
      <c r="DI138" s="105">
        <v>428</v>
      </c>
      <c r="DJ138" s="86">
        <v>2.370140657880164E-2</v>
      </c>
    </row>
    <row r="139" spans="101:114">
      <c r="CW139" s="251">
        <v>53</v>
      </c>
      <c r="CX139" s="37" t="s">
        <v>22</v>
      </c>
      <c r="CY139" s="105">
        <v>9385</v>
      </c>
      <c r="CZ139" s="105">
        <v>63</v>
      </c>
      <c r="DA139" s="86">
        <v>6.7128396377197658E-3</v>
      </c>
      <c r="DB139" s="105">
        <v>574</v>
      </c>
      <c r="DC139" s="105">
        <v>25</v>
      </c>
      <c r="DD139" s="86">
        <v>4.3554006968641118E-2</v>
      </c>
      <c r="DE139" s="105">
        <v>133</v>
      </c>
      <c r="DF139" s="105">
        <v>0</v>
      </c>
      <c r="DG139" s="86">
        <v>0</v>
      </c>
      <c r="DH139" s="105">
        <v>10092</v>
      </c>
      <c r="DI139" s="105">
        <v>88</v>
      </c>
      <c r="DJ139" s="86">
        <v>8.7197780420134752E-3</v>
      </c>
    </row>
    <row r="140" spans="101:114">
      <c r="CW140" s="251">
        <v>54</v>
      </c>
      <c r="CX140" s="37" t="s">
        <v>28</v>
      </c>
      <c r="CY140" s="105">
        <v>15365</v>
      </c>
      <c r="CZ140" s="105">
        <v>118</v>
      </c>
      <c r="DA140" s="86">
        <v>7.6797917344614388E-3</v>
      </c>
      <c r="DB140" s="105">
        <v>1102</v>
      </c>
      <c r="DC140" s="105">
        <v>30</v>
      </c>
      <c r="DD140" s="86">
        <v>2.7223230490018149E-2</v>
      </c>
      <c r="DE140" s="105">
        <v>286</v>
      </c>
      <c r="DF140" s="105">
        <v>0</v>
      </c>
      <c r="DG140" s="86">
        <v>0</v>
      </c>
      <c r="DH140" s="105">
        <v>16753</v>
      </c>
      <c r="DI140" s="105">
        <v>148</v>
      </c>
      <c r="DJ140" s="86">
        <v>8.8342386438249858E-3</v>
      </c>
    </row>
    <row r="141" spans="101:114">
      <c r="CW141" s="251">
        <v>55</v>
      </c>
      <c r="CX141" s="37" t="s">
        <v>17</v>
      </c>
      <c r="CY141" s="105">
        <v>16330</v>
      </c>
      <c r="CZ141" s="105">
        <v>20</v>
      </c>
      <c r="DA141" s="86">
        <v>1.224739742804654E-3</v>
      </c>
      <c r="DB141" s="105">
        <v>986</v>
      </c>
      <c r="DC141" s="105">
        <v>14</v>
      </c>
      <c r="DD141" s="86">
        <v>1.4198782961460446E-2</v>
      </c>
      <c r="DE141" s="105">
        <v>308</v>
      </c>
      <c r="DF141" s="105">
        <v>0</v>
      </c>
      <c r="DG141" s="86">
        <v>0</v>
      </c>
      <c r="DH141" s="105">
        <v>17624</v>
      </c>
      <c r="DI141" s="105">
        <v>34</v>
      </c>
      <c r="DJ141" s="86">
        <v>1.929187471629596E-3</v>
      </c>
    </row>
    <row r="142" spans="101:114">
      <c r="CW142" s="251">
        <v>56</v>
      </c>
      <c r="CX142" s="37" t="s">
        <v>10</v>
      </c>
      <c r="CY142" s="105">
        <v>10020</v>
      </c>
      <c r="CZ142" s="105">
        <v>11</v>
      </c>
      <c r="DA142" s="86">
        <v>1.0978043912175648E-3</v>
      </c>
      <c r="DB142" s="105">
        <v>872</v>
      </c>
      <c r="DC142" s="105">
        <v>11</v>
      </c>
      <c r="DD142" s="86">
        <v>1.261467889908257E-2</v>
      </c>
      <c r="DE142" s="105">
        <v>180</v>
      </c>
      <c r="DF142" s="105">
        <v>0</v>
      </c>
      <c r="DG142" s="86">
        <v>0</v>
      </c>
      <c r="DH142" s="105">
        <v>11072</v>
      </c>
      <c r="DI142" s="105">
        <v>22</v>
      </c>
      <c r="DJ142" s="86">
        <v>1.9869942196531791E-3</v>
      </c>
    </row>
    <row r="143" spans="101:114">
      <c r="CW143" s="251">
        <v>57</v>
      </c>
      <c r="CX143" s="37" t="s">
        <v>49</v>
      </c>
      <c r="CY143" s="105">
        <v>7425</v>
      </c>
      <c r="CZ143" s="105">
        <v>41</v>
      </c>
      <c r="DA143" s="86">
        <v>5.5218855218855216E-3</v>
      </c>
      <c r="DB143" s="105">
        <v>534</v>
      </c>
      <c r="DC143" s="105">
        <v>9</v>
      </c>
      <c r="DD143" s="86">
        <v>1.6853932584269662E-2</v>
      </c>
      <c r="DE143" s="105">
        <v>121</v>
      </c>
      <c r="DF143" s="105">
        <v>0</v>
      </c>
      <c r="DG143" s="86">
        <v>0</v>
      </c>
      <c r="DH143" s="105">
        <v>8080</v>
      </c>
      <c r="DI143" s="105">
        <v>50</v>
      </c>
      <c r="DJ143" s="86">
        <v>6.1881188118811884E-3</v>
      </c>
    </row>
    <row r="144" spans="101:114">
      <c r="CW144" s="251">
        <v>58</v>
      </c>
      <c r="CX144" s="37" t="s">
        <v>29</v>
      </c>
      <c r="CY144" s="105">
        <v>8646</v>
      </c>
      <c r="CZ144" s="105">
        <v>30</v>
      </c>
      <c r="DA144" s="86">
        <v>3.4698126301179735E-3</v>
      </c>
      <c r="DB144" s="105">
        <v>633</v>
      </c>
      <c r="DC144" s="105">
        <v>15</v>
      </c>
      <c r="DD144" s="86">
        <v>2.3696682464454975E-2</v>
      </c>
      <c r="DE144" s="105">
        <v>173</v>
      </c>
      <c r="DF144" s="105">
        <v>0</v>
      </c>
      <c r="DG144" s="86">
        <v>0</v>
      </c>
      <c r="DH144" s="105">
        <v>9452</v>
      </c>
      <c r="DI144" s="105">
        <v>45</v>
      </c>
      <c r="DJ144" s="86">
        <v>4.7608971646212438E-3</v>
      </c>
    </row>
    <row r="145" spans="101:114">
      <c r="CW145" s="251">
        <v>59</v>
      </c>
      <c r="CX145" s="37" t="s">
        <v>23</v>
      </c>
      <c r="CY145" s="105">
        <v>62745</v>
      </c>
      <c r="CZ145" s="105">
        <v>117</v>
      </c>
      <c r="DA145" s="86">
        <v>1.8646904135787713E-3</v>
      </c>
      <c r="DB145" s="105">
        <v>4711</v>
      </c>
      <c r="DC145" s="105">
        <v>64</v>
      </c>
      <c r="DD145" s="86">
        <v>1.3585226066652516E-2</v>
      </c>
      <c r="DE145" s="105">
        <v>928</v>
      </c>
      <c r="DF145" s="105">
        <v>0</v>
      </c>
      <c r="DG145" s="86">
        <v>0</v>
      </c>
      <c r="DH145" s="105">
        <v>68384</v>
      </c>
      <c r="DI145" s="105">
        <v>181</v>
      </c>
      <c r="DJ145" s="86">
        <v>2.6468179691155826E-3</v>
      </c>
    </row>
    <row r="146" spans="101:114">
      <c r="CW146" s="251">
        <v>60</v>
      </c>
      <c r="CX146" s="37" t="s">
        <v>50</v>
      </c>
      <c r="CY146" s="105">
        <v>8294</v>
      </c>
      <c r="CZ146" s="105">
        <v>164</v>
      </c>
      <c r="DA146" s="86">
        <v>1.9773330118157705E-2</v>
      </c>
      <c r="DB146" s="105">
        <v>409</v>
      </c>
      <c r="DC146" s="105">
        <v>21</v>
      </c>
      <c r="DD146" s="86">
        <v>5.1344743276283619E-2</v>
      </c>
      <c r="DE146" s="105">
        <v>108</v>
      </c>
      <c r="DF146" s="105">
        <v>0</v>
      </c>
      <c r="DG146" s="86">
        <v>0</v>
      </c>
      <c r="DH146" s="105">
        <v>8811</v>
      </c>
      <c r="DI146" s="105">
        <v>185</v>
      </c>
      <c r="DJ146" s="86">
        <v>2.0996481670638972E-2</v>
      </c>
    </row>
    <row r="147" spans="101:114">
      <c r="CW147" s="251">
        <v>61</v>
      </c>
      <c r="CX147" s="37" t="s">
        <v>18</v>
      </c>
      <c r="CY147" s="105">
        <v>7071</v>
      </c>
      <c r="CZ147" s="105">
        <v>32</v>
      </c>
      <c r="DA147" s="86">
        <v>4.525526799604016E-3</v>
      </c>
      <c r="DB147" s="105">
        <v>546</v>
      </c>
      <c r="DC147" s="105">
        <v>11</v>
      </c>
      <c r="DD147" s="86">
        <v>2.0146520146520148E-2</v>
      </c>
      <c r="DE147" s="105">
        <v>109</v>
      </c>
      <c r="DF147" s="105">
        <v>0</v>
      </c>
      <c r="DG147" s="86">
        <v>0</v>
      </c>
      <c r="DH147" s="105">
        <v>7726</v>
      </c>
      <c r="DI147" s="105">
        <v>43</v>
      </c>
      <c r="DJ147" s="86">
        <v>5.5656225731296922E-3</v>
      </c>
    </row>
    <row r="148" spans="101:114">
      <c r="CW148" s="251">
        <v>62</v>
      </c>
      <c r="CX148" s="37" t="s">
        <v>19</v>
      </c>
      <c r="CY148" s="105">
        <v>10402</v>
      </c>
      <c r="CZ148" s="105">
        <v>90</v>
      </c>
      <c r="DA148" s="86">
        <v>8.6521822726398773E-3</v>
      </c>
      <c r="DB148" s="105">
        <v>1081</v>
      </c>
      <c r="DC148" s="105">
        <v>35</v>
      </c>
      <c r="DD148" s="86">
        <v>3.2377428307123035E-2</v>
      </c>
      <c r="DE148" s="105">
        <v>116</v>
      </c>
      <c r="DF148" s="105">
        <v>0</v>
      </c>
      <c r="DG148" s="86">
        <v>0</v>
      </c>
      <c r="DH148" s="105">
        <v>11599</v>
      </c>
      <c r="DI148" s="105">
        <v>125</v>
      </c>
      <c r="DJ148" s="86">
        <v>1.0776791102681265E-2</v>
      </c>
    </row>
    <row r="149" spans="101:114">
      <c r="CW149" s="251">
        <v>63</v>
      </c>
      <c r="CX149" s="37" t="s">
        <v>30</v>
      </c>
      <c r="CY149" s="105">
        <v>7503</v>
      </c>
      <c r="CZ149" s="105">
        <v>23</v>
      </c>
      <c r="DA149" s="86">
        <v>3.0654404904704785E-3</v>
      </c>
      <c r="DB149" s="105">
        <v>796</v>
      </c>
      <c r="DC149" s="105">
        <v>17</v>
      </c>
      <c r="DD149" s="86">
        <v>2.1356783919597989E-2</v>
      </c>
      <c r="DE149" s="105">
        <v>101</v>
      </c>
      <c r="DF149" s="105">
        <v>0</v>
      </c>
      <c r="DG149" s="86">
        <v>0</v>
      </c>
      <c r="DH149" s="105">
        <v>8400</v>
      </c>
      <c r="DI149" s="105">
        <v>40</v>
      </c>
      <c r="DJ149" s="86">
        <v>4.7619047619047623E-3</v>
      </c>
    </row>
    <row r="150" spans="101:114">
      <c r="CW150" s="251">
        <v>64</v>
      </c>
      <c r="CX150" s="37" t="s">
        <v>51</v>
      </c>
      <c r="CY150" s="105">
        <v>8244</v>
      </c>
      <c r="CZ150" s="105">
        <v>56</v>
      </c>
      <c r="DA150" s="86">
        <v>6.7928190198932557E-3</v>
      </c>
      <c r="DB150" s="105">
        <v>360</v>
      </c>
      <c r="DC150" s="105">
        <v>9</v>
      </c>
      <c r="DD150" s="86">
        <v>2.5000000000000001E-2</v>
      </c>
      <c r="DE150" s="105">
        <v>107</v>
      </c>
      <c r="DF150" s="105">
        <v>0</v>
      </c>
      <c r="DG150" s="86">
        <v>0</v>
      </c>
      <c r="DH150" s="105">
        <v>8711</v>
      </c>
      <c r="DI150" s="105">
        <v>65</v>
      </c>
      <c r="DJ150" s="86">
        <v>7.461829870278958E-3</v>
      </c>
    </row>
    <row r="151" spans="101:114">
      <c r="CW151" s="251">
        <v>65</v>
      </c>
      <c r="CX151" s="37" t="s">
        <v>11</v>
      </c>
      <c r="CY151" s="105">
        <v>3974</v>
      </c>
      <c r="CZ151" s="105">
        <v>9</v>
      </c>
      <c r="DA151" s="86">
        <v>2.2647206844489181E-3</v>
      </c>
      <c r="DB151" s="105">
        <v>329</v>
      </c>
      <c r="DC151" s="105">
        <v>7</v>
      </c>
      <c r="DD151" s="86">
        <v>2.1276595744680851E-2</v>
      </c>
      <c r="DE151" s="105">
        <v>41</v>
      </c>
      <c r="DF151" s="105">
        <v>0</v>
      </c>
      <c r="DG151" s="86">
        <v>0</v>
      </c>
      <c r="DH151" s="105">
        <v>4344</v>
      </c>
      <c r="DI151" s="105">
        <v>16</v>
      </c>
      <c r="DJ151" s="86">
        <v>3.6832412523020259E-3</v>
      </c>
    </row>
    <row r="152" spans="101:114">
      <c r="CW152" s="251">
        <v>66</v>
      </c>
      <c r="CX152" s="37" t="s">
        <v>5</v>
      </c>
      <c r="CY152" s="105">
        <v>4034</v>
      </c>
      <c r="CZ152" s="105">
        <v>28</v>
      </c>
      <c r="DA152" s="86">
        <v>6.9410014873574613E-3</v>
      </c>
      <c r="DB152" s="105">
        <v>384</v>
      </c>
      <c r="DC152" s="105">
        <v>11</v>
      </c>
      <c r="DD152" s="86">
        <v>2.8645833333333332E-2</v>
      </c>
      <c r="DE152" s="105">
        <v>56</v>
      </c>
      <c r="DF152" s="105">
        <v>0</v>
      </c>
      <c r="DG152" s="86">
        <v>0</v>
      </c>
      <c r="DH152" s="105">
        <v>4474</v>
      </c>
      <c r="DI152" s="105">
        <v>39</v>
      </c>
      <c r="DJ152" s="86">
        <v>8.7170317389360756E-3</v>
      </c>
    </row>
    <row r="153" spans="101:114">
      <c r="CW153" s="251">
        <v>67</v>
      </c>
      <c r="CX153" s="37" t="s">
        <v>6</v>
      </c>
      <c r="CY153" s="105">
        <v>1823</v>
      </c>
      <c r="CZ153" s="105">
        <v>4</v>
      </c>
      <c r="DA153" s="86">
        <v>2.1941854086670325E-3</v>
      </c>
      <c r="DB153" s="105">
        <v>57</v>
      </c>
      <c r="DC153" s="105">
        <v>1</v>
      </c>
      <c r="DD153" s="86">
        <v>1.7543859649122806E-2</v>
      </c>
      <c r="DE153" s="105">
        <v>30</v>
      </c>
      <c r="DF153" s="105">
        <v>0</v>
      </c>
      <c r="DG153" s="86">
        <v>0</v>
      </c>
      <c r="DH153" s="105">
        <v>1910</v>
      </c>
      <c r="DI153" s="105">
        <v>5</v>
      </c>
      <c r="DJ153" s="86">
        <v>2.617801047120419E-3</v>
      </c>
    </row>
    <row r="154" spans="101:114">
      <c r="CW154" s="251">
        <v>68</v>
      </c>
      <c r="CX154" s="37" t="s">
        <v>52</v>
      </c>
      <c r="CY154" s="105">
        <v>2420</v>
      </c>
      <c r="CZ154" s="105">
        <v>6</v>
      </c>
      <c r="DA154" s="86">
        <v>2.4793388429752068E-3</v>
      </c>
      <c r="DB154" s="105">
        <v>90</v>
      </c>
      <c r="DC154" s="105">
        <v>0</v>
      </c>
      <c r="DD154" s="86">
        <v>0</v>
      </c>
      <c r="DE154" s="105">
        <v>84</v>
      </c>
      <c r="DF154" s="105">
        <v>0</v>
      </c>
      <c r="DG154" s="86">
        <v>0</v>
      </c>
      <c r="DH154" s="105">
        <v>2594</v>
      </c>
      <c r="DI154" s="105">
        <v>6</v>
      </c>
      <c r="DJ154" s="86">
        <v>2.3130300693909021E-3</v>
      </c>
    </row>
    <row r="155" spans="101:114">
      <c r="CW155" s="251">
        <v>69</v>
      </c>
      <c r="CX155" s="37" t="s">
        <v>53</v>
      </c>
      <c r="CY155" s="105">
        <v>5557</v>
      </c>
      <c r="CZ155" s="105">
        <v>81</v>
      </c>
      <c r="DA155" s="86">
        <v>1.4576210185351808E-2</v>
      </c>
      <c r="DB155" s="105">
        <v>356</v>
      </c>
      <c r="DC155" s="105">
        <v>13</v>
      </c>
      <c r="DD155" s="86">
        <v>3.6516853932584269E-2</v>
      </c>
      <c r="DE155" s="105">
        <v>77</v>
      </c>
      <c r="DF155" s="105">
        <v>0</v>
      </c>
      <c r="DG155" s="86">
        <v>0</v>
      </c>
      <c r="DH155" s="105">
        <v>5990</v>
      </c>
      <c r="DI155" s="105">
        <v>94</v>
      </c>
      <c r="DJ155" s="86">
        <v>1.5692821368948246E-2</v>
      </c>
    </row>
    <row r="156" spans="101:114">
      <c r="CW156" s="251">
        <v>70</v>
      </c>
      <c r="CX156" s="37" t="s">
        <v>54</v>
      </c>
      <c r="CY156" s="105">
        <v>983</v>
      </c>
      <c r="CZ156" s="105">
        <v>1</v>
      </c>
      <c r="DA156" s="86">
        <v>1.017293997965412E-3</v>
      </c>
      <c r="DB156" s="105">
        <v>45</v>
      </c>
      <c r="DC156" s="105">
        <v>0</v>
      </c>
      <c r="DD156" s="86">
        <v>0</v>
      </c>
      <c r="DE156" s="105">
        <v>20</v>
      </c>
      <c r="DF156" s="105">
        <v>0</v>
      </c>
      <c r="DG156" s="86">
        <v>0</v>
      </c>
      <c r="DH156" s="105">
        <v>1048</v>
      </c>
      <c r="DI156" s="105">
        <v>1</v>
      </c>
      <c r="DJ156" s="86">
        <v>9.5419847328244271E-4</v>
      </c>
    </row>
    <row r="157" spans="101:114">
      <c r="CW157" s="251">
        <v>71</v>
      </c>
      <c r="CX157" s="37" t="s">
        <v>55</v>
      </c>
      <c r="CY157" s="105">
        <v>3028</v>
      </c>
      <c r="CZ157" s="105">
        <v>11</v>
      </c>
      <c r="DA157" s="86">
        <v>3.6327608982826948E-3</v>
      </c>
      <c r="DB157" s="105">
        <v>104</v>
      </c>
      <c r="DC157" s="105">
        <v>0</v>
      </c>
      <c r="DD157" s="86">
        <v>0</v>
      </c>
      <c r="DE157" s="105">
        <v>46</v>
      </c>
      <c r="DF157" s="105">
        <v>0</v>
      </c>
      <c r="DG157" s="86">
        <v>0</v>
      </c>
      <c r="DH157" s="105">
        <v>3178</v>
      </c>
      <c r="DI157" s="105">
        <v>11</v>
      </c>
      <c r="DJ157" s="86">
        <v>3.4612964128382631E-3</v>
      </c>
    </row>
    <row r="158" spans="101:114">
      <c r="CW158" s="251">
        <v>72</v>
      </c>
      <c r="CX158" s="37" t="s">
        <v>31</v>
      </c>
      <c r="CY158" s="105">
        <v>1801</v>
      </c>
      <c r="CZ158" s="105">
        <v>22</v>
      </c>
      <c r="DA158" s="86">
        <v>1.2215435868961688E-2</v>
      </c>
      <c r="DB158" s="105">
        <v>138</v>
      </c>
      <c r="DC158" s="105">
        <v>6</v>
      </c>
      <c r="DD158" s="86">
        <v>4.3478260869565216E-2</v>
      </c>
      <c r="DE158" s="105">
        <v>29</v>
      </c>
      <c r="DF158" s="105">
        <v>0</v>
      </c>
      <c r="DG158" s="86">
        <v>0</v>
      </c>
      <c r="DH158" s="105">
        <v>1968</v>
      </c>
      <c r="DI158" s="105">
        <v>28</v>
      </c>
      <c r="DJ158" s="86">
        <v>1.4227642276422764E-2</v>
      </c>
    </row>
    <row r="159" spans="101:114">
      <c r="CW159" s="251">
        <v>73</v>
      </c>
      <c r="CX159" s="37" t="s">
        <v>32</v>
      </c>
      <c r="CY159" s="105">
        <v>2445</v>
      </c>
      <c r="CZ159" s="105">
        <v>20</v>
      </c>
      <c r="DA159" s="86">
        <v>8.1799591002044997E-3</v>
      </c>
      <c r="DB159" s="105">
        <v>197</v>
      </c>
      <c r="DC159" s="105">
        <v>12</v>
      </c>
      <c r="DD159" s="86">
        <v>6.0913705583756347E-2</v>
      </c>
      <c r="DE159" s="105">
        <v>38</v>
      </c>
      <c r="DF159" s="105">
        <v>0</v>
      </c>
      <c r="DG159" s="86">
        <v>0</v>
      </c>
      <c r="DH159" s="105">
        <v>2680</v>
      </c>
      <c r="DI159" s="105">
        <v>32</v>
      </c>
      <c r="DJ159" s="86">
        <v>1.1940298507462687E-2</v>
      </c>
    </row>
    <row r="160" spans="101:114">
      <c r="CW160" s="251">
        <v>74</v>
      </c>
      <c r="CX160" s="37" t="s">
        <v>33</v>
      </c>
      <c r="CY160" s="105">
        <v>1133</v>
      </c>
      <c r="CZ160" s="105">
        <v>10</v>
      </c>
      <c r="DA160" s="86">
        <v>8.8261253309796991E-3</v>
      </c>
      <c r="DB160" s="105">
        <v>53</v>
      </c>
      <c r="DC160" s="105">
        <v>2</v>
      </c>
      <c r="DD160" s="86">
        <v>3.7735849056603772E-2</v>
      </c>
      <c r="DE160" s="105">
        <v>24</v>
      </c>
      <c r="DF160" s="105">
        <v>0</v>
      </c>
      <c r="DG160" s="86">
        <v>0</v>
      </c>
      <c r="DH160" s="105">
        <v>1210</v>
      </c>
      <c r="DI160" s="105">
        <v>12</v>
      </c>
      <c r="DJ160" s="86">
        <v>9.9173553719008271E-3</v>
      </c>
    </row>
    <row r="161" spans="101:114">
      <c r="CW161" s="297" t="s">
        <v>0</v>
      </c>
      <c r="CX161" s="297"/>
      <c r="CY161" s="105">
        <v>1076433</v>
      </c>
      <c r="CZ161" s="105">
        <v>5084</v>
      </c>
      <c r="DA161" s="86">
        <v>4.7230064481486537E-3</v>
      </c>
      <c r="DB161" s="105">
        <v>83265</v>
      </c>
      <c r="DC161" s="105">
        <v>1773</v>
      </c>
      <c r="DD161" s="86">
        <v>2.1293460637722934E-2</v>
      </c>
      <c r="DE161" s="105">
        <v>19519</v>
      </c>
      <c r="DF161" s="105">
        <v>0</v>
      </c>
      <c r="DG161" s="86">
        <v>0</v>
      </c>
      <c r="DH161" s="105">
        <v>1179217</v>
      </c>
      <c r="DI161" s="105">
        <v>6857</v>
      </c>
      <c r="DJ161" s="86">
        <v>5.8148754639731279E-3</v>
      </c>
    </row>
  </sheetData>
  <mergeCells count="73">
    <mergeCell ref="EH4:EH5"/>
    <mergeCell ref="CZ4:CZ5"/>
    <mergeCell ref="DA4:DE4"/>
    <mergeCell ref="EE5:EF5"/>
    <mergeCell ref="DU5:DV5"/>
    <mergeCell ref="DZ5:EA5"/>
    <mergeCell ref="EC4:EG4"/>
    <mergeCell ref="EC5:ED5"/>
    <mergeCell ref="DM4:DQ4"/>
    <mergeCell ref="DS4:DW4"/>
    <mergeCell ref="DX4:EB4"/>
    <mergeCell ref="DM5:DN5"/>
    <mergeCell ref="DS5:DT5"/>
    <mergeCell ref="DX5:DY5"/>
    <mergeCell ref="DO5:DP5"/>
    <mergeCell ref="DG4:DG5"/>
    <mergeCell ref="CW161:CX161"/>
    <mergeCell ref="DC5:DD5"/>
    <mergeCell ref="CY84:DJ84"/>
    <mergeCell ref="CY85:DA85"/>
    <mergeCell ref="DB85:DD85"/>
    <mergeCell ref="DE85:DG85"/>
    <mergeCell ref="DH85:DJ85"/>
    <mergeCell ref="CW4:CX5"/>
    <mergeCell ref="DA5:DB5"/>
    <mergeCell ref="DH5:DI5"/>
    <mergeCell ref="DH4:DL4"/>
    <mergeCell ref="DJ5:DK5"/>
    <mergeCell ref="CW84:CW86"/>
    <mergeCell ref="CX84:CX86"/>
    <mergeCell ref="CP4:CR4"/>
    <mergeCell ref="D3:O3"/>
    <mergeCell ref="P3:AA3"/>
    <mergeCell ref="AB3:AM3"/>
    <mergeCell ref="AN3:AY3"/>
    <mergeCell ref="AB4:AD4"/>
    <mergeCell ref="Y4:AA4"/>
    <mergeCell ref="J4:L4"/>
    <mergeCell ref="V4:X4"/>
    <mergeCell ref="AH4:AJ4"/>
    <mergeCell ref="AT4:AV4"/>
    <mergeCell ref="BX3:CI3"/>
    <mergeCell ref="BX4:BZ4"/>
    <mergeCell ref="CA4:CC4"/>
    <mergeCell ref="BC4:BE4"/>
    <mergeCell ref="BI4:BK4"/>
    <mergeCell ref="CG4:CI4"/>
    <mergeCell ref="CJ4:CL4"/>
    <mergeCell ref="D4:F4"/>
    <mergeCell ref="G4:I4"/>
    <mergeCell ref="M4:O4"/>
    <mergeCell ref="P4:R4"/>
    <mergeCell ref="S4:U4"/>
    <mergeCell ref="BL4:BN4"/>
    <mergeCell ref="BF4:BH4"/>
    <mergeCell ref="BR4:BT4"/>
    <mergeCell ref="CD4:CF4"/>
    <mergeCell ref="CJ3:CU3"/>
    <mergeCell ref="CM4:CO4"/>
    <mergeCell ref="B80:C80"/>
    <mergeCell ref="BO4:BQ4"/>
    <mergeCell ref="B3:B5"/>
    <mergeCell ref="AZ3:BK3"/>
    <mergeCell ref="BL3:BW3"/>
    <mergeCell ref="AE4:AG4"/>
    <mergeCell ref="AK4:AM4"/>
    <mergeCell ref="AN4:AP4"/>
    <mergeCell ref="C3:C5"/>
    <mergeCell ref="BU4:BW4"/>
    <mergeCell ref="AQ4:AS4"/>
    <mergeCell ref="AW4:AY4"/>
    <mergeCell ref="AZ4:BB4"/>
    <mergeCell ref="CS4:CU4"/>
  </mergeCells>
  <phoneticPr fontId="3"/>
  <pageMargins left="0.59055118110236227" right="0.31496062992125984" top="0.59055118110236227" bottom="0.59055118110236227" header="0.31496062992125984" footer="0.31496062992125984"/>
  <pageSetup paperSize="8" scale="73" fitToHeight="0" orientation="landscape" r:id="rId1"/>
  <headerFooter>
    <oddHeader>&amp;R&amp;"ＭＳ 明朝,標準"&amp;12 2-7.人間ドック受診に係る分析</oddHeader>
  </headerFooter>
  <colBreaks count="2" manualBreakCount="2">
    <brk id="39" max="79" man="1"/>
    <brk id="75" max="79" man="1"/>
  </colBreaks>
  <ignoredErrors>
    <ignoredError sqref="CL6:CL79 CO6:CO79 CR6:CR79 DX7:DX48 EC6:EC48 DJ6:DJ48 DO6:DO48 EF48 EF6 EE6:EE48 DZ6:DZ48 DU6:DU48 EF7 EF8 EF9 EF10 EF11 EF12 EF13 EF14 EF15 EF16 EF17 EF18 EF19 EF20 EF21 EF22 EF23 EF24 EF25 EF26 EF27 EF28 EF29 EF30 EF31 EF32 EF33 EF34 EF35 EF36 EF37 EF38 EF39 EF40 EF41 EF42 EF43 EF44 EF45 EF46 EF47" formula="1"/>
    <ignoredError sqref="F6:F79 I6:I79 L6:N6 R6:R79 U6:U79 X6:Z6 AD6:AD79 AG6:AG79 AJ6:AL6 AP6:AP79 AS6:AS79 AV6:AX6 BB6:BB79 BE6:BE79 BH6:BJ6 BN6:BN79 BQ6:BQ79 BT6:BV6 BZ6:BZ79 CC6:CC79 CF6:CH6 CJ6:CK6 CM6:CN6 CP6:CQ6 CX6:CX48 DH6:DH48 L7:N7 X7:Z7 AJ7:AL7 AV7:AX7 BH7:BJ7 BT7:BV7 CF7:CH7 CJ7:CK7 CM7:CN7 CP7:CQ7 L8:N8 X8:Z8 AJ8:AL8 AV8:AX8 BH8:BJ8 BT8:BV8 CF8:CH8 CJ8:CK8 CM8:CN8 CP8:CQ8 L9:N9 X9:Z9 AJ9:AL9 AV9:AX9 BH9:BJ9 BT9:BV9 CF9:CH9 CJ9:CK9 CM9:CN9 CP9:CQ9 L10:N10 X10:Z10 AJ10:AL10 AV10:AX10 BH10:BJ10 BT10:BV10 CF10:CH10 CJ10:CK10 CM10:CN10 CP10:CQ10 L11:N11 X11:Z11 AJ11:AL11 AV11:AX11 BH11:BJ11 BT11:BV11 CF11:CH11 CJ11:CK11 CM11:CN11 CP11:CQ11 L12:N12 X12:Z12 AJ12:AL12 AV12:AX12 BH12:BJ12 BT12:BV12 CF12:CH12 CJ12:CK12 CM12:CN12 CP12:CQ12 L13:N13 X13:Z13 AJ13:AL13 AV13:AX13 BH13:BJ13 BT13:BV13 CF13:CH13 CJ13:CK13 CM13:CN13 CP13:CQ13 L14:N14 X14:Z14 AJ14:AL14 AV14:AX14 BH14:BJ14 BT14:BV14 CF14:CH14 CJ14:CK14 CM14:CN14 CP14:CQ14 L15:N15 X15:Z15 AJ15:AL15 AV15:AX15 BH15:BJ15 BT15:BV15 CF15:CH15 CJ15:CK15 CM15:CN15 CP15:CQ15 L16:N16 X16:Z16 AJ16:AL16 AV16:AX16 BH16:BJ16 BT16:BV16 CF16:CH16 CJ16:CK16 CM16:CN16 CP16:CQ16 L17:N17 X17:Z17 AJ17:AL17 AV17:AX17 BH17:BJ17 BT17:BV17 CF17:CH17 CJ17:CK17 CM17:CN17 CP17:CQ17 L18:N18 X18:Z18 AJ18:AL18 AV18:AX18 BH18:BJ18 BT18:BV18 CF18:CH18 CJ18:CK18 CM18:CN18 CP18:CQ18 L19:N19 X19:Z19 AJ19:AL19 AV19:AX19 BH19:BJ19 BT19:BV19 CF19:CH19 CJ19:CK19 CM19:CN19 CP19:CQ19 L20:N20 X20:Z20 AJ20:AL20 AV20:AX20 BH20:BJ20 BT20:BV20 CF20:CH20 CJ20:CK20 CM20:CN20 CP20:CQ20 L21:N21 X21:Z21 AJ21:AL21 AV21:AX21 BH21:BJ21 BT21:BV21 CF21:CH21 CJ21:CK21 CM21:CN21 CP21:CQ21 L22:N22 X22:Z22 AJ22:AL22 AV22:AX22 BH22:BJ22 BT22:BV22 CF22:CH22 CJ22:CK22 CM22:CN22 CP22:CQ22 L23:N23 X23:Z23 AJ23:AL23 AV23:AX23 BH23:BJ23 BT23:BV23 CF23:CH23 CJ23:CK23 CM23:CN23 CP23:CQ23 L24:N24 X24:Z24 AJ24:AL24 AV24:AX24 BH24:BJ24 BT24:BV24 CF24:CH24 CJ24:CK24 CM24:CN24 CP24:CQ24 L25:N25 X25:Z25 AJ25:AL25 AV25:AX25 BH25:BJ25 BT25:BV25 CF25:CH25 CJ25:CK25 CM25:CN25 CP25:CQ25 L26:N26 X26:Z26 AJ26:AL26 AV26:AX26 BH26:BJ26 BT26:BV26 CF26:CH26 CJ26:CK26 CM26:CN26 CP26:CQ26 L27:N27 X27:Z27 AJ27:AL27 AV27:AX27 BH27:BJ27 BT27:BV27 CF27:CH27 CJ27:CK27 CM27:CN27 CP27:CQ27 L28:N28 X28:Z28 AJ28:AL28 AV28:AX28 BH28:BJ28 BT28:BV28 CF28:CH28 CJ28:CK28 CM28:CN28 CP28:CQ28 L29:N29 X29:Z29 AJ29:AL29 AV29:AX29 BH29:BJ29 BT29:BV29 CF29:CH29 CJ29:CK29 CM29:CN29 CP29:CQ29 L30:N30 X30:Z30 AJ30:AL30 AV30:AX30 BH30:BJ30 BT30:BV30 CF30:CH30 CJ30:CK30 CM30:CN30 CP30:CQ30 L31:N31 X31:Z31 AJ31:AL31 AV31:AX31 BH31:BJ31 BT31:BV31 CF31:CH31 CJ31:CK31 CM31:CN31 CP31:CQ31 L32:N32 X32:Z32 AJ32:AL32 AV32:AX32 BH32:BJ32 BT32:BV32 CF32:CH32 CJ32:CK32 CM32:CN32 CP32:CQ32 L33:N33 X33:Z33 AJ33:AL33 AV33:AX33 BH33:BJ33 BT33:BV33 CF33:CH33 CJ33:CK33 CM33:CN33 CP33:CQ33 L34:N34 X34:Z34 AJ34:AL34 AV34:AX34 BH34:BJ34 BT34:BV34 CF34:CH34 CJ34:CK34 CM34:CN34 CP34:CQ34 L35:N35 X35:Z35 AJ35:AL35 AV35:AX35 BH35:BJ35 BT35:BV35 CF35:CH35 CJ35:CK35 CM35:CN35 CP35:CQ35 L36:N36 X36:Z36 AJ36:AL36 AV36:AX36 BH36:BJ36 BT36:BV36 CF36:CH36 CJ36:CK36 CM36:CN36 CP36:CQ36 L37:N37 X37:Z37 AJ37:AL37 AV37:AX37 BH37:BJ37 BT37:BV37 CF37:CH37 CJ37:CK37 CM37:CN37 CP37:CQ37 L38:N38 X38:Z38 AJ38:AL38 AV38:AX38 BH38:BJ38 BT38:BV38 CF38:CH38 CJ38:CK38 CM38:CN38 CP38:CQ38 L39:N39 X39:Z39 AJ39:AL39 AV39:AX39 BH39:BJ39 BT39:BV39 CF39:CH39 CJ39:CK39 CM39:CN39 CP39:CQ39 L40:N40 X40:Z40 AJ40:AL40 AV40:AX40 BH40:BJ40 BT40:BV40 CF40:CH40 CJ40:CK40 CM40:CN40 CP40:CQ40 L41:N41 X41:Z41 AJ41:AL41 AV41:AX41 BH41:BJ41 BT41:BV41 CF41:CH41 CJ41:CK41 CM41:CN41 CP41:CQ41 L42:N42 X42:Z42 AJ42:AL42 AV42:AX42 BH42:BJ42 BT42:BV42 CF42:CH42 CJ42:CK42 CM42:CN42 CP42:CQ42 L43:N43 X43:Z43 AJ43:AL43 AV43:AX43 BH43:BJ43 BT43:BV43 CF43:CH43 CJ43:CK43 CM43:CN43 CP43:CQ43 L44:N44 X44:Z44 AJ44:AL44 AV44:AX44 BH44:BJ44 BT44:BV44 CF44:CH44 CJ44:CK44 CM44:CN44 CP44:CQ44 L45:N45 X45:Z45 AJ45:AL45 AV45:AX45 BH45:BJ45 BT45:BV45 CF45:CH45 CJ45:CK45 CM45:CN45 CP45:CQ45 L46:N46 X46:Z46 AJ46:AL46 AV46:AX46 BH46:BJ46 BT46:BV46 CF46:CH46 CJ46:CK46 CM46:CN46 CP46:CQ46 L47:N47 X47:Z47 AJ47:AL47 AV47:AX47 BH47:BJ47 BT47:BV47 CF47:CH47 CJ47:CK47 CM47:CN47 CP47:CQ47 L48:N48 X48:Z48 AJ48:AL48 AV48:AX48 BH48:BJ48 BT48:BV48 CF48:CH48 CJ48:CK48 CM48:CN48 CP48:CQ48 L49:N49 X49:Z49 AJ49:AL49 AV49:AX49 BH49:BJ49 BT49:BV49 CF49:CH49 CJ49:CK49 CM49:CN49 CP49:CQ49 L50:N50 X50:Z50 AJ50:AL50 AV50:AX50 BH50:BJ50 BT50:BV50 CF50:CH50 CJ50:CK50 CM50:CN50 CP50:CQ50 L51:N51 X51:Z51 AJ51:AL51 AV51:AX51 BH51:BJ51 BT51:BV51 CF51:CH51 CJ51:CK51 CM51:CN51 CP51:CQ51 L52:N52 X52:Z52 AJ52:AL52 AV52:AX52 BH52:BJ52 BT52:BV52 CF52:CH52 CJ52:CK52 CM52:CN52 CP52:CQ52 L53:N53 X53:Z53 AJ53:AL53 AV53:AX53 BH53:BJ53 BT53:BV53 CF53:CH53 CJ53:CK53 CM53:CN53 CP53:CQ53 L54:N54 X54:Z54 AJ54:AL54 AV54:AX54 BH54:BJ54 BT54:BV54 CF54:CH54 CJ54:CK54 CM54:CN54 CP54:CQ54 L55:N55 X55:Z55 AJ55:AL55 AV55:AX55 BH55:BJ55 BT55:BV55 CF55:CH55 CJ55:CK55 CM55:CN55 CP55:CQ55 L56:N56 X56:Z56 AJ56:AL56 AV56:AX56 BH56:BJ56 BT56:BV56 CF56:CH56 CJ56:CK56 CM56:CN56 CP56:CQ56 L57:N57 X57:Z57 AJ57:AL57 AV57:AX57 BH57:BJ57 BT57:BV57 CF57:CH57 CJ57:CK57 CM57:CN57 CP57:CQ57 L58:N58 X58:Z58 AJ58:AL58 AV58:AX58 BH58:BJ58 BT58:BV58 CF58:CH58 CJ58:CK58 CM58:CN58 CP58:CQ58 L59:N59 X59:Z59 AJ59:AL59 AV59:AX59 BH59:BJ59 BT59:BV59 CF59:CH59 CJ59:CK59 CM59:CN59 CP59:CQ59 L60:N60 X60:Z60 AJ60:AL60 AV60:AX60 BH60:BJ60 BT60:BV60 CF60:CH60 CJ60:CK60 CM60:CN60 CP60:CQ60 L61:N61 X61:Z61 AJ61:AL61 AV61:AX61 BH61:BJ61 BT61:BV61 CF61:CH61 CJ61:CK61 CM61:CN61 CP61:CQ61 L62:N62 X62:Z62 AJ62:AL62 AV62:AX62 BH62:BJ62 BT62:BV62 CF62:CH62 CJ62:CK62 CM62:CN62 CP62:CQ62 L63:N63 X63:Z63 AJ63:AL63 AV63:AX63 BH63:BJ63 BT63:BV63 CF63:CH63 CJ63:CK63 CM63:CN63 CP63:CQ63 L64:N64 X64:Z64 AJ64:AL64 AV64:AX64 BH64:BJ64 BT64:BV64 CF64:CH64 CJ64:CK64 CM64:CN64 CP64:CQ64 L65:N65 X65:Z65 AJ65:AL65 AV65:AX65 BH65:BJ65 BT65:BV65 CF65:CH65 CJ65:CK65 CM65:CN65 CP65:CQ65 L66:N66 X66:Z66 AJ66:AL66 AV66:AX66 BH66:BJ66 BT66:BV66 CF66:CH66 CJ66:CK66 CM66:CN66 CP66:CQ66 L67:N67 X67:Z67 AJ67:AL67 AV67:AX67 BH67:BJ67 BT67:BV67 CF67:CH67 CJ67:CK67 CM67:CN67 CP67:CQ67 L68:N68 X68:Z68 AJ68:AL68 AV68:AX68 BH68:BJ68 BT68:BV68 CF68:CH68 CJ68:CK68 CM68:CN68 CP68:CQ68 L69:N69 X69:Z69 AJ69:AL69 AV69:AX69 BH69:BJ69 BT69:BV69 CF69:CH69 CJ69:CK69 CM69:CN69 CP69:CQ69 L70:N70 X70:Z70 AJ70:AL70 AV70:AX70 BH70:BJ70 BT70:BV70 CF70:CH70 CJ70:CK70 CM70:CN70 CP70:CQ70 L71:N71 X71:Z71 AJ71:AL71 AV71:AX71 BH71:BJ71 BT71:BV71 CF71:CH71 CJ71:CK71 CM71:CN71 CP71:CQ71 L72:N72 X72:Z72 AJ72:AL72 AV72:AX72 BH72:BJ72 BT72:BV72 CF72:CH72 CJ72:CK72 CM72:CN72 CP72:CQ72 L73:N73 X73:Z73 AJ73:AL73 AV73:AX73 BH73:BJ73 BT73:BV73 CF73:CH73 CJ73:CK73 CM73:CN73 CP73:CQ73 L74:N74 X74:Z74 AJ74:AL74 AV74:AX74 BH74:BJ74 BT74:BV74 CF74:CH74 CJ74:CK74 CM74:CN74 CP74:CQ74 L75:N75 X75:Z75 AJ75:AL75 AV75:AX75 BH75:BJ75 BT75:BV75 CF75:CH75 CJ75:CK75 CM75:CN75 CP75:CQ75 L76:N76 X76:Z76 AJ76:AL76 AV76:AX76 BH76:BJ76 BT76:BV76 CF76:CH76 CJ76:CK76 CM76:CN76 CP76:CQ76 L77:N77 X77:Z77 AJ77:AL77 AV77:AX77 BH77:BJ77 BT77:BV77 CF77:CH77 CJ77:CK77 CM77:CN77 CP77:CQ77 L78:N78 X78:Z78 AJ78:AL78 AV78:AX78 BH78:BJ78 BT78:BV78 CF78:CH78 CJ78:CK78 CM78:CN78 CP78:CQ78 L79:N79 X79:Z79 AJ79:AL79 AV79:AX79 BH79:BJ79 BT79:BV79 CF79:CH79 CJ79:CK79 CM79:CN79 CP79:CQ79" emptyCellReference="1"/>
    <ignoredError sqref="CZ6:CZ48 DB6:DB48 DD6:DE6 DI6:DI48 DL6:DL48 DN6:DN48 DQ6:DQ48 DT6:DT48 DW6:DW48 DY6:DY48 EB6:EB48 ED6:ED48 DD7:DE48" evalError="1"/>
    <ignoredError sqref="DA6:DA48" evalError="1" emptyCellReference="1"/>
    <ignoredError sqref="DC6:DC48 EG6:EG48" evalError="1" formula="1"/>
    <ignoredError sqref="DM6:DM48"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0DBF6-762E-4DD3-B285-FACF13FD325A}">
  <sheetPr codeName="Sheet18"/>
  <dimension ref="B1:B80"/>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2" width="20.625" style="4" customWidth="1"/>
    <col min="13" max="13" width="5.625" style="4" customWidth="1"/>
    <col min="14" max="16384" width="9" style="4"/>
  </cols>
  <sheetData>
    <row r="1" spans="2:2" ht="16.5" customHeight="1">
      <c r="B1" s="4" t="s">
        <v>267</v>
      </c>
    </row>
    <row r="2" spans="2:2" ht="16.5" customHeight="1">
      <c r="B2" s="4" t="s">
        <v>272</v>
      </c>
    </row>
    <row r="79" spans="2:2" ht="16.5" customHeight="1">
      <c r="B79" s="4" t="s">
        <v>274</v>
      </c>
    </row>
    <row r="80" spans="2:2" ht="16.5" customHeight="1">
      <c r="B80" s="4" t="s">
        <v>272</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rowBreaks count="1" manualBreakCount="1">
    <brk id="78"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B33FB-9AD1-4187-B641-6127AA0B0A31}">
  <sheetPr codeName="Sheet19"/>
  <dimension ref="B1:L83"/>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1" width="4.625" style="4" customWidth="1"/>
    <col min="12" max="15" width="14.875" style="4" customWidth="1"/>
    <col min="16" max="17" width="9" style="4"/>
    <col min="18" max="19" width="14.875" style="4" customWidth="1"/>
    <col min="20" max="20" width="8.375" style="4" customWidth="1"/>
    <col min="21" max="16384" width="9" style="4"/>
  </cols>
  <sheetData>
    <row r="1" spans="2:12" ht="16.5" customHeight="1">
      <c r="B1" s="4" t="s">
        <v>265</v>
      </c>
    </row>
    <row r="2" spans="2:12" ht="16.5" customHeight="1">
      <c r="B2" s="4" t="s">
        <v>272</v>
      </c>
    </row>
    <row r="3" spans="2:12" ht="16.5" customHeight="1">
      <c r="B3" s="4" t="s">
        <v>273</v>
      </c>
      <c r="L3" s="4" t="s">
        <v>182</v>
      </c>
    </row>
    <row r="80" spans="2:2" ht="16.5" customHeight="1">
      <c r="B80" s="4" t="s">
        <v>248</v>
      </c>
    </row>
    <row r="81" spans="2:12" ht="16.5" customHeight="1">
      <c r="B81" s="4" t="s">
        <v>265</v>
      </c>
    </row>
    <row r="82" spans="2:12" ht="16.5" customHeight="1">
      <c r="B82" s="4" t="s">
        <v>275</v>
      </c>
    </row>
    <row r="83" spans="2:12" ht="16.5" customHeight="1">
      <c r="B83" s="4" t="s">
        <v>273</v>
      </c>
      <c r="L83" s="4" t="s">
        <v>182</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2-7.人間ドック受診に係る分析</oddHeader>
  </headerFooter>
  <rowBreaks count="1" manualBreakCount="1">
    <brk id="79" max="1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F8EA-0B21-44CE-9D22-874DA79364E5}">
  <sheetPr codeName="Sheet12"/>
  <dimension ref="A1:O84"/>
  <sheetViews>
    <sheetView showGridLines="0" zoomScaleNormal="100" zoomScaleSheetLayoutView="100" workbookViewId="0"/>
  </sheetViews>
  <sheetFormatPr defaultColWidth="9" defaultRowHeight="13.5"/>
  <cols>
    <col min="1" max="1" width="4.625" style="19" customWidth="1"/>
    <col min="2" max="2" width="2.125" style="19" customWidth="1"/>
    <col min="3" max="3" width="8.375" style="19" customWidth="1"/>
    <col min="4" max="4" width="11.625" style="19" customWidth="1"/>
    <col min="5" max="5" width="5.5" style="19" bestFit="1" customWidth="1"/>
    <col min="6" max="6" width="11.625" style="19" customWidth="1"/>
    <col min="7" max="7" width="5.5" style="19" customWidth="1"/>
    <col min="8" max="15" width="8.875" style="19" customWidth="1"/>
    <col min="16" max="16384" width="9" style="1"/>
  </cols>
  <sheetData>
    <row r="1" spans="2:15" ht="16.5" customHeight="1">
      <c r="B1" s="4" t="s">
        <v>267</v>
      </c>
    </row>
    <row r="2" spans="2:15" ht="16.5" customHeight="1">
      <c r="B2" s="19" t="s">
        <v>276</v>
      </c>
    </row>
    <row r="4" spans="2:15" ht="13.5" customHeight="1">
      <c r="B4" s="20"/>
      <c r="C4" s="21"/>
      <c r="D4" s="21"/>
      <c r="E4" s="21"/>
      <c r="F4" s="21"/>
      <c r="G4" s="22"/>
    </row>
    <row r="5" spans="2:15" ht="13.5" customHeight="1">
      <c r="B5" s="23"/>
      <c r="C5" s="24"/>
      <c r="D5" s="25">
        <v>2.1000000000000001E-2</v>
      </c>
      <c r="E5" s="13" t="s">
        <v>149</v>
      </c>
      <c r="F5" s="26">
        <v>2.5000000000000001E-2</v>
      </c>
      <c r="G5" s="27" t="s">
        <v>150</v>
      </c>
    </row>
    <row r="6" spans="2:15">
      <c r="B6" s="23"/>
      <c r="D6" s="25"/>
      <c r="E6" s="13"/>
      <c r="F6" s="26"/>
      <c r="G6" s="27"/>
    </row>
    <row r="7" spans="2:15">
      <c r="B7" s="23"/>
      <c r="C7" s="28"/>
      <c r="D7" s="25">
        <v>1.6E-2</v>
      </c>
      <c r="E7" s="13" t="s">
        <v>149</v>
      </c>
      <c r="F7" s="26">
        <v>2.1000000000000001E-2</v>
      </c>
      <c r="G7" s="27" t="s">
        <v>151</v>
      </c>
    </row>
    <row r="8" spans="2:15">
      <c r="B8" s="23"/>
      <c r="D8" s="25"/>
      <c r="E8" s="13"/>
      <c r="F8" s="26"/>
      <c r="G8" s="27"/>
    </row>
    <row r="9" spans="2:15">
      <c r="B9" s="23"/>
      <c r="C9" s="29"/>
      <c r="D9" s="25">
        <v>1.0999999999999999E-2</v>
      </c>
      <c r="E9" s="13" t="s">
        <v>149</v>
      </c>
      <c r="F9" s="26">
        <v>1.6E-2</v>
      </c>
      <c r="G9" s="27" t="s">
        <v>151</v>
      </c>
    </row>
    <row r="10" spans="2:15">
      <c r="B10" s="23"/>
      <c r="D10" s="25"/>
      <c r="E10" s="13"/>
      <c r="F10" s="26"/>
      <c r="G10" s="27"/>
    </row>
    <row r="11" spans="2:15">
      <c r="B11" s="23"/>
      <c r="C11" s="30"/>
      <c r="D11" s="25">
        <v>6.0000000000000001E-3</v>
      </c>
      <c r="E11" s="13" t="s">
        <v>149</v>
      </c>
      <c r="F11" s="26">
        <v>1.0999999999999999E-2</v>
      </c>
      <c r="G11" s="27" t="s">
        <v>151</v>
      </c>
    </row>
    <row r="12" spans="2:15">
      <c r="B12" s="23"/>
      <c r="D12" s="25"/>
      <c r="E12" s="13"/>
      <c r="F12" s="26"/>
      <c r="G12" s="27"/>
    </row>
    <row r="13" spans="2:15">
      <c r="B13" s="23"/>
      <c r="C13" s="31"/>
      <c r="D13" s="25">
        <v>1E-3</v>
      </c>
      <c r="E13" s="13" t="s">
        <v>149</v>
      </c>
      <c r="F13" s="26">
        <v>6.0000000000000001E-3</v>
      </c>
      <c r="G13" s="27" t="s">
        <v>151</v>
      </c>
    </row>
    <row r="14" spans="2:15">
      <c r="B14" s="32"/>
      <c r="C14" s="33"/>
      <c r="D14" s="33"/>
      <c r="E14" s="33"/>
      <c r="F14" s="33"/>
      <c r="G14" s="34"/>
    </row>
    <row r="16" spans="2:15">
      <c r="B16" s="20"/>
      <c r="C16" s="21"/>
      <c r="D16" s="21"/>
      <c r="E16" s="21"/>
      <c r="F16" s="21"/>
      <c r="G16" s="21"/>
      <c r="H16" s="21"/>
      <c r="I16" s="21"/>
      <c r="J16" s="21"/>
      <c r="K16" s="21"/>
      <c r="L16" s="21"/>
      <c r="M16" s="21"/>
      <c r="N16" s="21"/>
      <c r="O16" s="22"/>
    </row>
    <row r="17" spans="2:15">
      <c r="B17" s="23"/>
      <c r="O17" s="35"/>
    </row>
    <row r="18" spans="2:15">
      <c r="B18" s="23"/>
      <c r="O18" s="35"/>
    </row>
    <row r="19" spans="2:15">
      <c r="B19" s="23"/>
      <c r="O19" s="35"/>
    </row>
    <row r="20" spans="2:15">
      <c r="B20" s="23"/>
      <c r="O20" s="35"/>
    </row>
    <row r="21" spans="2:15">
      <c r="B21" s="23"/>
      <c r="O21" s="35"/>
    </row>
    <row r="22" spans="2:15">
      <c r="B22" s="23"/>
      <c r="O22" s="35"/>
    </row>
    <row r="23" spans="2:15">
      <c r="B23" s="23"/>
      <c r="O23" s="35"/>
    </row>
    <row r="24" spans="2:15">
      <c r="B24" s="23"/>
      <c r="O24" s="35"/>
    </row>
    <row r="25" spans="2:15">
      <c r="B25" s="23"/>
      <c r="O25" s="35"/>
    </row>
    <row r="26" spans="2:15">
      <c r="B26" s="23"/>
      <c r="O26" s="35"/>
    </row>
    <row r="27" spans="2:15">
      <c r="B27" s="23"/>
      <c r="O27" s="35"/>
    </row>
    <row r="28" spans="2:15">
      <c r="B28" s="23"/>
      <c r="O28" s="35"/>
    </row>
    <row r="29" spans="2:15">
      <c r="B29" s="23"/>
      <c r="O29" s="35"/>
    </row>
    <row r="30" spans="2:15">
      <c r="B30" s="23"/>
      <c r="O30" s="35"/>
    </row>
    <row r="31" spans="2:15">
      <c r="B31" s="23"/>
      <c r="O31" s="35"/>
    </row>
    <row r="32" spans="2:15">
      <c r="B32" s="23"/>
      <c r="O32" s="35"/>
    </row>
    <row r="33" spans="2:15">
      <c r="B33" s="23"/>
      <c r="O33" s="35"/>
    </row>
    <row r="34" spans="2:15">
      <c r="B34" s="23"/>
      <c r="O34" s="35"/>
    </row>
    <row r="35" spans="2:15">
      <c r="B35" s="23"/>
      <c r="O35" s="35"/>
    </row>
    <row r="36" spans="2:15">
      <c r="B36" s="23"/>
      <c r="O36" s="35"/>
    </row>
    <row r="37" spans="2:15">
      <c r="B37" s="23"/>
      <c r="O37" s="35"/>
    </row>
    <row r="38" spans="2:15">
      <c r="B38" s="23"/>
      <c r="O38" s="35"/>
    </row>
    <row r="39" spans="2:15">
      <c r="B39" s="23"/>
      <c r="O39" s="35"/>
    </row>
    <row r="40" spans="2:15">
      <c r="B40" s="23"/>
      <c r="O40" s="35"/>
    </row>
    <row r="41" spans="2:15">
      <c r="B41" s="23"/>
      <c r="O41" s="35"/>
    </row>
    <row r="42" spans="2:15">
      <c r="B42" s="23"/>
      <c r="O42" s="35"/>
    </row>
    <row r="43" spans="2:15">
      <c r="B43" s="23"/>
      <c r="O43" s="35"/>
    </row>
    <row r="44" spans="2:15">
      <c r="B44" s="23"/>
      <c r="O44" s="35"/>
    </row>
    <row r="45" spans="2:15">
      <c r="B45" s="23"/>
      <c r="O45" s="35"/>
    </row>
    <row r="46" spans="2:15">
      <c r="B46" s="23"/>
      <c r="O46" s="35"/>
    </row>
    <row r="47" spans="2:15">
      <c r="B47" s="23"/>
      <c r="O47" s="35"/>
    </row>
    <row r="48" spans="2:15">
      <c r="B48" s="23"/>
      <c r="O48" s="35"/>
    </row>
    <row r="49" spans="2:15">
      <c r="B49" s="23"/>
      <c r="O49" s="35"/>
    </row>
    <row r="50" spans="2:15">
      <c r="B50" s="23"/>
      <c r="O50" s="35"/>
    </row>
    <row r="51" spans="2:15">
      <c r="B51" s="23"/>
      <c r="O51" s="35"/>
    </row>
    <row r="52" spans="2:15">
      <c r="B52" s="23"/>
      <c r="O52" s="35"/>
    </row>
    <row r="53" spans="2:15">
      <c r="B53" s="23"/>
      <c r="O53" s="35"/>
    </row>
    <row r="54" spans="2:15">
      <c r="B54" s="23"/>
      <c r="O54" s="35"/>
    </row>
    <row r="55" spans="2:15">
      <c r="B55" s="23"/>
      <c r="O55" s="35"/>
    </row>
    <row r="56" spans="2:15">
      <c r="B56" s="23"/>
      <c r="O56" s="35"/>
    </row>
    <row r="57" spans="2:15">
      <c r="B57" s="23"/>
      <c r="O57" s="35"/>
    </row>
    <row r="58" spans="2:15">
      <c r="B58" s="23"/>
      <c r="O58" s="35"/>
    </row>
    <row r="59" spans="2:15">
      <c r="B59" s="23"/>
      <c r="O59" s="35"/>
    </row>
    <row r="60" spans="2:15">
      <c r="B60" s="23"/>
      <c r="O60" s="35"/>
    </row>
    <row r="61" spans="2:15">
      <c r="B61" s="23"/>
      <c r="O61" s="35"/>
    </row>
    <row r="62" spans="2:15">
      <c r="B62" s="23"/>
      <c r="O62" s="35"/>
    </row>
    <row r="63" spans="2:15">
      <c r="B63" s="23"/>
      <c r="O63" s="35"/>
    </row>
    <row r="64" spans="2:15">
      <c r="B64" s="23"/>
      <c r="O64" s="35"/>
    </row>
    <row r="65" spans="2:15">
      <c r="B65" s="23"/>
      <c r="O65" s="35"/>
    </row>
    <row r="66" spans="2:15">
      <c r="B66" s="23"/>
      <c r="O66" s="35"/>
    </row>
    <row r="67" spans="2:15">
      <c r="B67" s="23"/>
      <c r="O67" s="35"/>
    </row>
    <row r="68" spans="2:15">
      <c r="B68" s="23"/>
      <c r="O68" s="35"/>
    </row>
    <row r="69" spans="2:15">
      <c r="B69" s="23"/>
      <c r="O69" s="35"/>
    </row>
    <row r="70" spans="2:15">
      <c r="B70" s="23"/>
      <c r="O70" s="35"/>
    </row>
    <row r="71" spans="2:15">
      <c r="B71" s="23"/>
      <c r="O71" s="35"/>
    </row>
    <row r="72" spans="2:15">
      <c r="B72" s="23"/>
      <c r="O72" s="35"/>
    </row>
    <row r="73" spans="2:15">
      <c r="B73" s="23"/>
      <c r="O73" s="35"/>
    </row>
    <row r="74" spans="2:15">
      <c r="B74" s="23"/>
      <c r="O74" s="35"/>
    </row>
    <row r="75" spans="2:15">
      <c r="B75" s="23"/>
      <c r="O75" s="35"/>
    </row>
    <row r="76" spans="2:15">
      <c r="B76" s="23"/>
      <c r="O76" s="35"/>
    </row>
    <row r="77" spans="2:15">
      <c r="B77" s="23"/>
      <c r="O77" s="35"/>
    </row>
    <row r="78" spans="2:15">
      <c r="B78" s="23"/>
      <c r="O78" s="35"/>
    </row>
    <row r="79" spans="2:15">
      <c r="B79" s="23"/>
      <c r="O79" s="35"/>
    </row>
    <row r="80" spans="2:15">
      <c r="B80" s="23"/>
      <c r="O80" s="35"/>
    </row>
    <row r="81" spans="2:15">
      <c r="B81" s="23"/>
      <c r="O81" s="35"/>
    </row>
    <row r="82" spans="2:15">
      <c r="B82" s="23"/>
      <c r="O82" s="35"/>
    </row>
    <row r="83" spans="2:15">
      <c r="B83" s="23"/>
      <c r="O83" s="35"/>
    </row>
    <row r="84" spans="2:15">
      <c r="B84" s="32"/>
      <c r="C84" s="33"/>
      <c r="D84" s="33"/>
      <c r="E84" s="33"/>
      <c r="F84" s="33"/>
      <c r="G84" s="33"/>
      <c r="H84" s="33"/>
      <c r="I84" s="33"/>
      <c r="J84" s="33"/>
      <c r="K84" s="33"/>
      <c r="L84" s="33"/>
      <c r="M84" s="33"/>
      <c r="N84" s="33"/>
      <c r="O84" s="36"/>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2-7.人間ドック受診に係る分析</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16189-7B9C-4DD9-86AF-F9681B3E7522}">
  <sheetPr codeName="Sheet10"/>
  <dimension ref="A1:O84"/>
  <sheetViews>
    <sheetView showGridLines="0" zoomScaleNormal="100" zoomScaleSheetLayoutView="100" workbookViewId="0"/>
  </sheetViews>
  <sheetFormatPr defaultColWidth="9" defaultRowHeight="13.5"/>
  <cols>
    <col min="1" max="1" width="4.625" style="19" customWidth="1"/>
    <col min="2" max="2" width="2.125" style="19" customWidth="1"/>
    <col min="3" max="3" width="8.375" style="19" customWidth="1"/>
    <col min="4" max="4" width="11.625" style="19" customWidth="1"/>
    <col min="5" max="5" width="5.5" style="19" bestFit="1" customWidth="1"/>
    <col min="6" max="6" width="11.625" style="19" customWidth="1"/>
    <col min="7" max="7" width="5.5" style="19" customWidth="1"/>
    <col min="8" max="15" width="8.875" style="19" customWidth="1"/>
    <col min="16" max="16384" width="9" style="1"/>
  </cols>
  <sheetData>
    <row r="1" spans="2:15" ht="16.5" customHeight="1">
      <c r="B1" s="4" t="s">
        <v>265</v>
      </c>
    </row>
    <row r="2" spans="2:15" ht="16.5" customHeight="1">
      <c r="B2" s="19" t="s">
        <v>276</v>
      </c>
    </row>
    <row r="3" spans="2:15">
      <c r="B3" s="19" t="s">
        <v>269</v>
      </c>
    </row>
    <row r="4" spans="2:15" ht="13.5" customHeight="1">
      <c r="B4" s="20"/>
      <c r="C4" s="21"/>
      <c r="D4" s="21"/>
      <c r="E4" s="21"/>
      <c r="F4" s="21"/>
      <c r="G4" s="22"/>
    </row>
    <row r="5" spans="2:15" ht="13.5" customHeight="1">
      <c r="B5" s="23"/>
      <c r="C5" s="24"/>
      <c r="D5" s="25">
        <v>1.7000000000000001E-2</v>
      </c>
      <c r="E5" s="13" t="s">
        <v>149</v>
      </c>
      <c r="F5" s="26">
        <v>2.3E-2</v>
      </c>
      <c r="G5" s="27" t="s">
        <v>150</v>
      </c>
    </row>
    <row r="6" spans="2:15">
      <c r="B6" s="23"/>
      <c r="D6" s="25"/>
      <c r="E6" s="13"/>
      <c r="F6" s="26"/>
      <c r="G6" s="27"/>
    </row>
    <row r="7" spans="2:15">
      <c r="B7" s="23"/>
      <c r="C7" s="28"/>
      <c r="D7" s="25">
        <v>1.3000000000000001E-2</v>
      </c>
      <c r="E7" s="13" t="s">
        <v>149</v>
      </c>
      <c r="F7" s="26">
        <v>1.7000000000000001E-2</v>
      </c>
      <c r="G7" s="27" t="s">
        <v>151</v>
      </c>
    </row>
    <row r="8" spans="2:15">
      <c r="B8" s="23"/>
      <c r="D8" s="25"/>
      <c r="E8" s="13"/>
      <c r="F8" s="26"/>
      <c r="G8" s="27"/>
    </row>
    <row r="9" spans="2:15">
      <c r="B9" s="23"/>
      <c r="C9" s="29"/>
      <c r="D9" s="25">
        <v>9.0000000000000011E-3</v>
      </c>
      <c r="E9" s="13" t="s">
        <v>149</v>
      </c>
      <c r="F9" s="26">
        <v>1.3000000000000001E-2</v>
      </c>
      <c r="G9" s="27" t="s">
        <v>151</v>
      </c>
    </row>
    <row r="10" spans="2:15">
      <c r="B10" s="23"/>
      <c r="D10" s="25"/>
      <c r="E10" s="13"/>
      <c r="F10" s="26"/>
      <c r="G10" s="27"/>
    </row>
    <row r="11" spans="2:15">
      <c r="B11" s="23"/>
      <c r="C11" s="30"/>
      <c r="D11" s="25">
        <v>5.0000000000000001E-3</v>
      </c>
      <c r="E11" s="13" t="s">
        <v>149</v>
      </c>
      <c r="F11" s="26">
        <v>9.0000000000000011E-3</v>
      </c>
      <c r="G11" s="27" t="s">
        <v>151</v>
      </c>
    </row>
    <row r="12" spans="2:15">
      <c r="B12" s="23"/>
      <c r="D12" s="25"/>
      <c r="E12" s="13"/>
      <c r="F12" s="26"/>
      <c r="G12" s="27"/>
    </row>
    <row r="13" spans="2:15">
      <c r="B13" s="23"/>
      <c r="C13" s="31"/>
      <c r="D13" s="25">
        <v>1E-3</v>
      </c>
      <c r="E13" s="13" t="s">
        <v>149</v>
      </c>
      <c r="F13" s="26">
        <v>5.0000000000000001E-3</v>
      </c>
      <c r="G13" s="27" t="s">
        <v>151</v>
      </c>
    </row>
    <row r="14" spans="2:15">
      <c r="B14" s="32"/>
      <c r="C14" s="33"/>
      <c r="D14" s="33"/>
      <c r="E14" s="33"/>
      <c r="F14" s="33"/>
      <c r="G14" s="34"/>
    </row>
    <row r="16" spans="2:15">
      <c r="B16" s="20"/>
      <c r="C16" s="21"/>
      <c r="D16" s="21"/>
      <c r="E16" s="21"/>
      <c r="F16" s="21"/>
      <c r="G16" s="21"/>
      <c r="H16" s="21"/>
      <c r="I16" s="21"/>
      <c r="J16" s="21"/>
      <c r="K16" s="21"/>
      <c r="L16" s="21"/>
      <c r="M16" s="21"/>
      <c r="N16" s="21"/>
      <c r="O16" s="22"/>
    </row>
    <row r="17" spans="2:15">
      <c r="B17" s="23"/>
      <c r="O17" s="35"/>
    </row>
    <row r="18" spans="2:15">
      <c r="B18" s="23"/>
      <c r="O18" s="35"/>
    </row>
    <row r="19" spans="2:15">
      <c r="B19" s="23"/>
      <c r="O19" s="35"/>
    </row>
    <row r="20" spans="2:15">
      <c r="B20" s="23"/>
      <c r="O20" s="35"/>
    </row>
    <row r="21" spans="2:15">
      <c r="B21" s="23"/>
      <c r="O21" s="35"/>
    </row>
    <row r="22" spans="2:15">
      <c r="B22" s="23"/>
      <c r="O22" s="35"/>
    </row>
    <row r="23" spans="2:15">
      <c r="B23" s="23"/>
      <c r="O23" s="35"/>
    </row>
    <row r="24" spans="2:15">
      <c r="B24" s="23"/>
      <c r="O24" s="35"/>
    </row>
    <row r="25" spans="2:15">
      <c r="B25" s="23"/>
      <c r="O25" s="35"/>
    </row>
    <row r="26" spans="2:15">
      <c r="B26" s="23"/>
      <c r="O26" s="35"/>
    </row>
    <row r="27" spans="2:15">
      <c r="B27" s="23"/>
      <c r="O27" s="35"/>
    </row>
    <row r="28" spans="2:15">
      <c r="B28" s="23"/>
      <c r="O28" s="35"/>
    </row>
    <row r="29" spans="2:15">
      <c r="B29" s="23"/>
      <c r="O29" s="35"/>
    </row>
    <row r="30" spans="2:15">
      <c r="B30" s="23"/>
      <c r="O30" s="35"/>
    </row>
    <row r="31" spans="2:15">
      <c r="B31" s="23"/>
      <c r="O31" s="35"/>
    </row>
    <row r="32" spans="2:15">
      <c r="B32" s="23"/>
      <c r="O32" s="35"/>
    </row>
    <row r="33" spans="2:15">
      <c r="B33" s="23"/>
      <c r="O33" s="35"/>
    </row>
    <row r="34" spans="2:15">
      <c r="B34" s="23"/>
      <c r="O34" s="35"/>
    </row>
    <row r="35" spans="2:15">
      <c r="B35" s="23"/>
      <c r="O35" s="35"/>
    </row>
    <row r="36" spans="2:15">
      <c r="B36" s="23"/>
      <c r="O36" s="35"/>
    </row>
    <row r="37" spans="2:15">
      <c r="B37" s="23"/>
      <c r="O37" s="35"/>
    </row>
    <row r="38" spans="2:15">
      <c r="B38" s="23"/>
      <c r="O38" s="35"/>
    </row>
    <row r="39" spans="2:15">
      <c r="B39" s="23"/>
      <c r="O39" s="35"/>
    </row>
    <row r="40" spans="2:15">
      <c r="B40" s="23"/>
      <c r="O40" s="35"/>
    </row>
    <row r="41" spans="2:15">
      <c r="B41" s="23"/>
      <c r="O41" s="35"/>
    </row>
    <row r="42" spans="2:15">
      <c r="B42" s="23"/>
      <c r="O42" s="35"/>
    </row>
    <row r="43" spans="2:15">
      <c r="B43" s="23"/>
      <c r="O43" s="35"/>
    </row>
    <row r="44" spans="2:15">
      <c r="B44" s="23"/>
      <c r="O44" s="35"/>
    </row>
    <row r="45" spans="2:15">
      <c r="B45" s="23"/>
      <c r="O45" s="35"/>
    </row>
    <row r="46" spans="2:15">
      <c r="B46" s="23"/>
      <c r="O46" s="35"/>
    </row>
    <row r="47" spans="2:15">
      <c r="B47" s="23"/>
      <c r="O47" s="35"/>
    </row>
    <row r="48" spans="2:15">
      <c r="B48" s="23"/>
      <c r="O48" s="35"/>
    </row>
    <row r="49" spans="2:15">
      <c r="B49" s="23"/>
      <c r="O49" s="35"/>
    </row>
    <row r="50" spans="2:15">
      <c r="B50" s="23"/>
      <c r="O50" s="35"/>
    </row>
    <row r="51" spans="2:15">
      <c r="B51" s="23"/>
      <c r="O51" s="35"/>
    </row>
    <row r="52" spans="2:15">
      <c r="B52" s="23"/>
      <c r="O52" s="35"/>
    </row>
    <row r="53" spans="2:15">
      <c r="B53" s="23"/>
      <c r="O53" s="35"/>
    </row>
    <row r="54" spans="2:15">
      <c r="B54" s="23"/>
      <c r="O54" s="35"/>
    </row>
    <row r="55" spans="2:15">
      <c r="B55" s="23"/>
      <c r="O55" s="35"/>
    </row>
    <row r="56" spans="2:15">
      <c r="B56" s="23"/>
      <c r="O56" s="35"/>
    </row>
    <row r="57" spans="2:15">
      <c r="B57" s="23"/>
      <c r="O57" s="35"/>
    </row>
    <row r="58" spans="2:15">
      <c r="B58" s="23"/>
      <c r="O58" s="35"/>
    </row>
    <row r="59" spans="2:15">
      <c r="B59" s="23"/>
      <c r="O59" s="35"/>
    </row>
    <row r="60" spans="2:15">
      <c r="B60" s="23"/>
      <c r="O60" s="35"/>
    </row>
    <row r="61" spans="2:15">
      <c r="B61" s="23"/>
      <c r="O61" s="35"/>
    </row>
    <row r="62" spans="2:15">
      <c r="B62" s="23"/>
      <c r="O62" s="35"/>
    </row>
    <row r="63" spans="2:15">
      <c r="B63" s="23"/>
      <c r="O63" s="35"/>
    </row>
    <row r="64" spans="2:15">
      <c r="B64" s="23"/>
      <c r="O64" s="35"/>
    </row>
    <row r="65" spans="2:15">
      <c r="B65" s="23"/>
      <c r="O65" s="35"/>
    </row>
    <row r="66" spans="2:15">
      <c r="B66" s="23"/>
      <c r="O66" s="35"/>
    </row>
    <row r="67" spans="2:15">
      <c r="B67" s="23"/>
      <c r="O67" s="35"/>
    </row>
    <row r="68" spans="2:15">
      <c r="B68" s="23"/>
      <c r="O68" s="35"/>
    </row>
    <row r="69" spans="2:15">
      <c r="B69" s="23"/>
      <c r="O69" s="35"/>
    </row>
    <row r="70" spans="2:15">
      <c r="B70" s="23"/>
      <c r="O70" s="35"/>
    </row>
    <row r="71" spans="2:15">
      <c r="B71" s="23"/>
      <c r="O71" s="35"/>
    </row>
    <row r="72" spans="2:15">
      <c r="B72" s="23"/>
      <c r="O72" s="35"/>
    </row>
    <row r="73" spans="2:15">
      <c r="B73" s="23"/>
      <c r="O73" s="35"/>
    </row>
    <row r="74" spans="2:15">
      <c r="B74" s="23"/>
      <c r="O74" s="35"/>
    </row>
    <row r="75" spans="2:15">
      <c r="B75" s="23"/>
      <c r="O75" s="35"/>
    </row>
    <row r="76" spans="2:15">
      <c r="B76" s="23"/>
      <c r="O76" s="35"/>
    </row>
    <row r="77" spans="2:15">
      <c r="B77" s="23"/>
      <c r="O77" s="35"/>
    </row>
    <row r="78" spans="2:15">
      <c r="B78" s="23"/>
      <c r="O78" s="35"/>
    </row>
    <row r="79" spans="2:15">
      <c r="B79" s="23"/>
      <c r="O79" s="35"/>
    </row>
    <row r="80" spans="2:15">
      <c r="B80" s="23"/>
      <c r="O80" s="35"/>
    </row>
    <row r="81" spans="2:15">
      <c r="B81" s="23"/>
      <c r="O81" s="35"/>
    </row>
    <row r="82" spans="2:15">
      <c r="B82" s="23"/>
      <c r="O82" s="35"/>
    </row>
    <row r="83" spans="2:15">
      <c r="B83" s="23"/>
      <c r="O83" s="35"/>
    </row>
    <row r="84" spans="2:15">
      <c r="B84" s="32"/>
      <c r="C84" s="33"/>
      <c r="D84" s="33"/>
      <c r="E84" s="33"/>
      <c r="F84" s="33"/>
      <c r="G84" s="33"/>
      <c r="H84" s="33"/>
      <c r="I84" s="33"/>
      <c r="J84" s="33"/>
      <c r="K84" s="33"/>
      <c r="L84" s="33"/>
      <c r="M84" s="33"/>
      <c r="N84" s="33"/>
      <c r="O84" s="36"/>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2-7.人間ドック受診に係る分析</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68F20-D568-410E-BFAE-7EFAA5946F57}">
  <sheetPr codeName="Sheet20"/>
  <dimension ref="B1:O84"/>
  <sheetViews>
    <sheetView showGridLines="0" zoomScaleNormal="100" zoomScaleSheetLayoutView="100" workbookViewId="0"/>
  </sheetViews>
  <sheetFormatPr defaultColWidth="9" defaultRowHeight="13.5"/>
  <cols>
    <col min="1" max="1" width="4.625" style="1" customWidth="1"/>
    <col min="2" max="2" width="2.125" style="19" customWidth="1"/>
    <col min="3" max="3" width="8.375" style="19" customWidth="1"/>
    <col min="4" max="4" width="11.625" style="19" customWidth="1"/>
    <col min="5" max="5" width="5.5" style="19" bestFit="1" customWidth="1"/>
    <col min="6" max="6" width="11.625" style="19" customWidth="1"/>
    <col min="7" max="7" width="5.5" style="19" customWidth="1"/>
    <col min="8" max="15" width="8.875" style="19" customWidth="1"/>
    <col min="16" max="16384" width="9" style="1"/>
  </cols>
  <sheetData>
    <row r="1" spans="2:15" ht="16.5" customHeight="1">
      <c r="B1" s="4" t="s">
        <v>265</v>
      </c>
    </row>
    <row r="2" spans="2:15" ht="16.5" customHeight="1">
      <c r="B2" s="19" t="s">
        <v>277</v>
      </c>
    </row>
    <row r="3" spans="2:15">
      <c r="B3" s="19" t="s">
        <v>182</v>
      </c>
    </row>
    <row r="4" spans="2:15" ht="13.5" customHeight="1">
      <c r="B4" s="20"/>
      <c r="C4" s="21"/>
      <c r="D4" s="21"/>
      <c r="E4" s="21"/>
      <c r="F4" s="21"/>
      <c r="G4" s="22"/>
    </row>
    <row r="5" spans="2:15" ht="13.5" customHeight="1">
      <c r="B5" s="23"/>
      <c r="C5" s="24"/>
      <c r="D5" s="25">
        <v>7.1999999999999995E-2</v>
      </c>
      <c r="E5" s="13" t="s">
        <v>149</v>
      </c>
      <c r="F5" s="26">
        <v>9.0999999999999998E-2</v>
      </c>
      <c r="G5" s="27" t="s">
        <v>150</v>
      </c>
    </row>
    <row r="6" spans="2:15">
      <c r="B6" s="23"/>
      <c r="D6" s="25"/>
      <c r="E6" s="13"/>
      <c r="F6" s="26"/>
      <c r="G6" s="27"/>
    </row>
    <row r="7" spans="2:15">
      <c r="B7" s="23"/>
      <c r="C7" s="28"/>
      <c r="D7" s="25">
        <v>5.3999999999999992E-2</v>
      </c>
      <c r="E7" s="13" t="s">
        <v>149</v>
      </c>
      <c r="F7" s="26">
        <v>7.1999999999999995E-2</v>
      </c>
      <c r="G7" s="27" t="s">
        <v>151</v>
      </c>
    </row>
    <row r="8" spans="2:15">
      <c r="B8" s="23"/>
      <c r="D8" s="25"/>
      <c r="E8" s="13"/>
      <c r="F8" s="26"/>
      <c r="G8" s="27"/>
    </row>
    <row r="9" spans="2:15">
      <c r="B9" s="23"/>
      <c r="C9" s="29"/>
      <c r="D9" s="25">
        <v>3.5999999999999997E-2</v>
      </c>
      <c r="E9" s="13" t="s">
        <v>149</v>
      </c>
      <c r="F9" s="26">
        <v>5.3999999999999992E-2</v>
      </c>
      <c r="G9" s="27" t="s">
        <v>151</v>
      </c>
    </row>
    <row r="10" spans="2:15">
      <c r="B10" s="23"/>
      <c r="D10" s="25"/>
      <c r="E10" s="13"/>
      <c r="F10" s="26"/>
      <c r="G10" s="27"/>
    </row>
    <row r="11" spans="2:15">
      <c r="B11" s="23"/>
      <c r="C11" s="30"/>
      <c r="D11" s="25">
        <v>1.7999999999999999E-2</v>
      </c>
      <c r="E11" s="13" t="s">
        <v>149</v>
      </c>
      <c r="F11" s="26">
        <v>3.5999999999999997E-2</v>
      </c>
      <c r="G11" s="27" t="s">
        <v>151</v>
      </c>
    </row>
    <row r="12" spans="2:15">
      <c r="B12" s="23"/>
      <c r="D12" s="25"/>
      <c r="E12" s="13"/>
      <c r="F12" s="26"/>
      <c r="G12" s="27"/>
    </row>
    <row r="13" spans="2:15">
      <c r="B13" s="23"/>
      <c r="C13" s="31"/>
      <c r="D13" s="25">
        <v>0</v>
      </c>
      <c r="E13" s="13" t="s">
        <v>149</v>
      </c>
      <c r="F13" s="26">
        <v>1.7999999999999999E-2</v>
      </c>
      <c r="G13" s="27" t="s">
        <v>151</v>
      </c>
    </row>
    <row r="14" spans="2:15">
      <c r="B14" s="32"/>
      <c r="C14" s="33"/>
      <c r="D14" s="33"/>
      <c r="E14" s="33"/>
      <c r="F14" s="33"/>
      <c r="G14" s="34"/>
    </row>
    <row r="16" spans="2:15">
      <c r="B16" s="20"/>
      <c r="C16" s="21"/>
      <c r="D16" s="21"/>
      <c r="E16" s="21"/>
      <c r="F16" s="21"/>
      <c r="G16" s="21"/>
      <c r="H16" s="21"/>
      <c r="I16" s="21"/>
      <c r="J16" s="21"/>
      <c r="K16" s="21"/>
      <c r="L16" s="21"/>
      <c r="M16" s="21"/>
      <c r="N16" s="21"/>
      <c r="O16" s="22"/>
    </row>
    <row r="17" spans="2:15">
      <c r="B17" s="23"/>
      <c r="O17" s="35"/>
    </row>
    <row r="18" spans="2:15">
      <c r="B18" s="23"/>
      <c r="O18" s="35"/>
    </row>
    <row r="19" spans="2:15">
      <c r="B19" s="23"/>
      <c r="O19" s="35"/>
    </row>
    <row r="20" spans="2:15">
      <c r="B20" s="23"/>
      <c r="O20" s="35"/>
    </row>
    <row r="21" spans="2:15">
      <c r="B21" s="23"/>
      <c r="O21" s="35"/>
    </row>
    <row r="22" spans="2:15">
      <c r="B22" s="23"/>
      <c r="O22" s="35"/>
    </row>
    <row r="23" spans="2:15">
      <c r="B23" s="23"/>
      <c r="O23" s="35"/>
    </row>
    <row r="24" spans="2:15">
      <c r="B24" s="23"/>
      <c r="O24" s="35"/>
    </row>
    <row r="25" spans="2:15">
      <c r="B25" s="23"/>
      <c r="O25" s="35"/>
    </row>
    <row r="26" spans="2:15">
      <c r="B26" s="23"/>
      <c r="O26" s="35"/>
    </row>
    <row r="27" spans="2:15">
      <c r="B27" s="23"/>
      <c r="O27" s="35"/>
    </row>
    <row r="28" spans="2:15">
      <c r="B28" s="23"/>
      <c r="O28" s="35"/>
    </row>
    <row r="29" spans="2:15">
      <c r="B29" s="23"/>
      <c r="O29" s="35"/>
    </row>
    <row r="30" spans="2:15">
      <c r="B30" s="23"/>
      <c r="O30" s="35"/>
    </row>
    <row r="31" spans="2:15">
      <c r="B31" s="23"/>
      <c r="O31" s="35"/>
    </row>
    <row r="32" spans="2:15">
      <c r="B32" s="23"/>
      <c r="O32" s="35"/>
    </row>
    <row r="33" spans="2:15">
      <c r="B33" s="23"/>
      <c r="O33" s="35"/>
    </row>
    <row r="34" spans="2:15">
      <c r="B34" s="23"/>
      <c r="O34" s="35"/>
    </row>
    <row r="35" spans="2:15">
      <c r="B35" s="23"/>
      <c r="O35" s="35"/>
    </row>
    <row r="36" spans="2:15">
      <c r="B36" s="23"/>
      <c r="O36" s="35"/>
    </row>
    <row r="37" spans="2:15">
      <c r="B37" s="23"/>
      <c r="O37" s="35"/>
    </row>
    <row r="38" spans="2:15">
      <c r="B38" s="23"/>
      <c r="O38" s="35"/>
    </row>
    <row r="39" spans="2:15">
      <c r="B39" s="23"/>
      <c r="O39" s="35"/>
    </row>
    <row r="40" spans="2:15">
      <c r="B40" s="23"/>
      <c r="O40" s="35"/>
    </row>
    <row r="41" spans="2:15">
      <c r="B41" s="23"/>
      <c r="O41" s="35"/>
    </row>
    <row r="42" spans="2:15">
      <c r="B42" s="23"/>
      <c r="O42" s="35"/>
    </row>
    <row r="43" spans="2:15">
      <c r="B43" s="23"/>
      <c r="O43" s="35"/>
    </row>
    <row r="44" spans="2:15">
      <c r="B44" s="23"/>
      <c r="O44" s="35"/>
    </row>
    <row r="45" spans="2:15">
      <c r="B45" s="23"/>
      <c r="O45" s="35"/>
    </row>
    <row r="46" spans="2:15">
      <c r="B46" s="23"/>
      <c r="O46" s="35"/>
    </row>
    <row r="47" spans="2:15">
      <c r="B47" s="23"/>
      <c r="O47" s="35"/>
    </row>
    <row r="48" spans="2:15">
      <c r="B48" s="23"/>
      <c r="O48" s="35"/>
    </row>
    <row r="49" spans="2:15">
      <c r="B49" s="23"/>
      <c r="O49" s="35"/>
    </row>
    <row r="50" spans="2:15">
      <c r="B50" s="23"/>
      <c r="O50" s="35"/>
    </row>
    <row r="51" spans="2:15">
      <c r="B51" s="23"/>
      <c r="O51" s="35"/>
    </row>
    <row r="52" spans="2:15">
      <c r="B52" s="23"/>
      <c r="O52" s="35"/>
    </row>
    <row r="53" spans="2:15">
      <c r="B53" s="23"/>
      <c r="O53" s="35"/>
    </row>
    <row r="54" spans="2:15">
      <c r="B54" s="23"/>
      <c r="O54" s="35"/>
    </row>
    <row r="55" spans="2:15">
      <c r="B55" s="23"/>
      <c r="O55" s="35"/>
    </row>
    <row r="56" spans="2:15">
      <c r="B56" s="23"/>
      <c r="O56" s="35"/>
    </row>
    <row r="57" spans="2:15">
      <c r="B57" s="23"/>
      <c r="O57" s="35"/>
    </row>
    <row r="58" spans="2:15">
      <c r="B58" s="23"/>
      <c r="O58" s="35"/>
    </row>
    <row r="59" spans="2:15">
      <c r="B59" s="23"/>
      <c r="O59" s="35"/>
    </row>
    <row r="60" spans="2:15">
      <c r="B60" s="23"/>
      <c r="O60" s="35"/>
    </row>
    <row r="61" spans="2:15">
      <c r="B61" s="23"/>
      <c r="O61" s="35"/>
    </row>
    <row r="62" spans="2:15">
      <c r="B62" s="23"/>
      <c r="O62" s="35"/>
    </row>
    <row r="63" spans="2:15">
      <c r="B63" s="23"/>
      <c r="O63" s="35"/>
    </row>
    <row r="64" spans="2:15">
      <c r="B64" s="23"/>
      <c r="O64" s="35"/>
    </row>
    <row r="65" spans="2:15">
      <c r="B65" s="23"/>
      <c r="O65" s="35"/>
    </row>
    <row r="66" spans="2:15">
      <c r="B66" s="23"/>
      <c r="O66" s="35"/>
    </row>
    <row r="67" spans="2:15">
      <c r="B67" s="23"/>
      <c r="O67" s="35"/>
    </row>
    <row r="68" spans="2:15">
      <c r="B68" s="23"/>
      <c r="O68" s="35"/>
    </row>
    <row r="69" spans="2:15">
      <c r="B69" s="23"/>
      <c r="O69" s="35"/>
    </row>
    <row r="70" spans="2:15">
      <c r="B70" s="23"/>
      <c r="O70" s="35"/>
    </row>
    <row r="71" spans="2:15">
      <c r="B71" s="23"/>
      <c r="O71" s="35"/>
    </row>
    <row r="72" spans="2:15">
      <c r="B72" s="23"/>
      <c r="O72" s="35"/>
    </row>
    <row r="73" spans="2:15">
      <c r="B73" s="23"/>
      <c r="O73" s="35"/>
    </row>
    <row r="74" spans="2:15">
      <c r="B74" s="23"/>
      <c r="O74" s="35"/>
    </row>
    <row r="75" spans="2:15">
      <c r="B75" s="23"/>
      <c r="O75" s="35"/>
    </row>
    <row r="76" spans="2:15">
      <c r="B76" s="23"/>
      <c r="O76" s="35"/>
    </row>
    <row r="77" spans="2:15">
      <c r="B77" s="23"/>
      <c r="O77" s="35"/>
    </row>
    <row r="78" spans="2:15">
      <c r="B78" s="23"/>
      <c r="O78" s="35"/>
    </row>
    <row r="79" spans="2:15">
      <c r="B79" s="23"/>
      <c r="O79" s="35"/>
    </row>
    <row r="80" spans="2:15">
      <c r="B80" s="23"/>
      <c r="O80" s="35"/>
    </row>
    <row r="81" spans="2:15">
      <c r="B81" s="23"/>
      <c r="O81" s="35"/>
    </row>
    <row r="82" spans="2:15">
      <c r="B82" s="23"/>
      <c r="O82" s="35"/>
    </row>
    <row r="83" spans="2:15">
      <c r="B83" s="23"/>
      <c r="O83" s="35"/>
    </row>
    <row r="84" spans="2:15">
      <c r="B84" s="32"/>
      <c r="C84" s="33"/>
      <c r="D84" s="33"/>
      <c r="E84" s="33"/>
      <c r="F84" s="33"/>
      <c r="G84" s="33"/>
      <c r="H84" s="33"/>
      <c r="I84" s="33"/>
      <c r="J84" s="33"/>
      <c r="K84" s="33"/>
      <c r="L84" s="33"/>
      <c r="M84" s="33"/>
      <c r="N84" s="33"/>
      <c r="O84" s="36"/>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2-7.人間ドック受診に係る分析</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4CA49-B3BB-45EB-AB80-79CD54CFD00B}">
  <sheetPr codeName="Sheet63"/>
  <dimension ref="B1:S64"/>
  <sheetViews>
    <sheetView showGridLines="0" zoomScaleNormal="100" zoomScaleSheetLayoutView="100" workbookViewId="0"/>
  </sheetViews>
  <sheetFormatPr defaultColWidth="9" defaultRowHeight="13.5"/>
  <cols>
    <col min="1" max="1" width="4.625" style="50" customWidth="1"/>
    <col min="2" max="2" width="6.125" style="50" customWidth="1"/>
    <col min="3" max="3" width="14.5" style="50" customWidth="1"/>
    <col min="4" max="12" width="10.625" style="50" customWidth="1"/>
    <col min="13" max="13" width="5.25" style="50" customWidth="1"/>
    <col min="14" max="15" width="9" style="50"/>
    <col min="16" max="19" width="14.125" style="50" customWidth="1"/>
    <col min="20" max="16384" width="9" style="50"/>
  </cols>
  <sheetData>
    <row r="1" spans="2:19" ht="16.5" customHeight="1">
      <c r="B1" s="4" t="s">
        <v>278</v>
      </c>
    </row>
    <row r="2" spans="2:19" ht="16.5" customHeight="1">
      <c r="B2" s="4" t="s">
        <v>264</v>
      </c>
    </row>
    <row r="3" spans="2:19" ht="42" customHeight="1">
      <c r="B3" s="325"/>
      <c r="C3" s="326"/>
      <c r="D3" s="321" t="s">
        <v>155</v>
      </c>
      <c r="E3" s="311" t="s">
        <v>170</v>
      </c>
      <c r="F3" s="312"/>
      <c r="G3" s="312"/>
      <c r="H3" s="312"/>
      <c r="I3" s="312"/>
      <c r="J3" s="312"/>
      <c r="K3" s="312"/>
      <c r="L3" s="324"/>
      <c r="P3" s="259" t="s">
        <v>191</v>
      </c>
    </row>
    <row r="4" spans="2:19" ht="27" customHeight="1">
      <c r="B4" s="327"/>
      <c r="C4" s="328"/>
      <c r="D4" s="322"/>
      <c r="E4" s="313"/>
      <c r="F4" s="314"/>
      <c r="G4" s="314"/>
      <c r="H4" s="315"/>
      <c r="I4" s="316" t="s">
        <v>219</v>
      </c>
      <c r="J4" s="316"/>
      <c r="K4" s="316"/>
      <c r="L4" s="316"/>
      <c r="P4" s="259" t="s">
        <v>218</v>
      </c>
    </row>
    <row r="5" spans="2:19" ht="42" customHeight="1">
      <c r="B5" s="329"/>
      <c r="C5" s="330"/>
      <c r="D5" s="323"/>
      <c r="E5" s="272" t="s">
        <v>299</v>
      </c>
      <c r="F5" s="76" t="s">
        <v>166</v>
      </c>
      <c r="G5" s="73" t="s">
        <v>168</v>
      </c>
      <c r="H5" s="58" t="s">
        <v>300</v>
      </c>
      <c r="I5" s="73" t="s">
        <v>167</v>
      </c>
      <c r="J5" s="77" t="s">
        <v>166</v>
      </c>
      <c r="K5" s="73" t="s">
        <v>198</v>
      </c>
      <c r="L5" s="240" t="s">
        <v>302</v>
      </c>
      <c r="P5" s="259" t="s">
        <v>152</v>
      </c>
      <c r="R5" s="227" t="s">
        <v>216</v>
      </c>
      <c r="S5" s="227" t="s">
        <v>223</v>
      </c>
    </row>
    <row r="6" spans="2:19" ht="35.450000000000003" customHeight="1">
      <c r="B6" s="331" t="s">
        <v>163</v>
      </c>
      <c r="C6" s="320"/>
      <c r="D6" s="75">
        <f>地区別_医療機関受診状況!BQ55</f>
        <v>233611</v>
      </c>
      <c r="E6" s="185">
        <f>地区別_医療機関受診状況!BR55</f>
        <v>230714</v>
      </c>
      <c r="F6" s="172">
        <f>地区別_医療機関受診状況!BS55</f>
        <v>0.98759904285329025</v>
      </c>
      <c r="G6" s="154">
        <f>地区別_医療機関受診状況!BT55</f>
        <v>113865697130</v>
      </c>
      <c r="H6" s="151">
        <f>地区別_医療機関受診状況!BU55</f>
        <v>493536.14054630406</v>
      </c>
      <c r="I6" s="147">
        <f>地区別_医療機関受診状況!BV55</f>
        <v>203900</v>
      </c>
      <c r="J6" s="172">
        <f>地区別_医療機関受診状況!BW55</f>
        <v>0.87281848885540492</v>
      </c>
      <c r="K6" s="154">
        <f>地区別_医療機関受診状況!BX55</f>
        <v>22506201100</v>
      </c>
      <c r="L6" s="151">
        <f>地区別_医療機関受診状況!BY55</f>
        <v>110378.62236390388</v>
      </c>
      <c r="P6" s="331" t="s">
        <v>200</v>
      </c>
      <c r="Q6" s="333"/>
      <c r="R6" s="95">
        <f>F6-J6</f>
        <v>0.11478055399788534</v>
      </c>
      <c r="S6" s="95">
        <f>1-F6</f>
        <v>1.2400957146709746E-2</v>
      </c>
    </row>
    <row r="7" spans="2:19" ht="35.450000000000003" customHeight="1">
      <c r="B7" s="319" t="s">
        <v>164</v>
      </c>
      <c r="C7" s="320"/>
      <c r="D7" s="75">
        <f>地区別_医療機関受診状況!BQ56</f>
        <v>7323</v>
      </c>
      <c r="E7" s="185">
        <f>地区別_医療機関受診状況!BR56</f>
        <v>7256</v>
      </c>
      <c r="F7" s="172">
        <f>地区別_医療機関受診状況!BS56</f>
        <v>0.99085074423050667</v>
      </c>
      <c r="G7" s="154">
        <f>地区別_医療機関受診状況!BT56</f>
        <v>3771705570</v>
      </c>
      <c r="H7" s="151">
        <f>地区別_医療機関受診状況!BU56</f>
        <v>519805.06753031973</v>
      </c>
      <c r="I7" s="147">
        <f>地区別_医療機関受診状況!BV56</f>
        <v>6143</v>
      </c>
      <c r="J7" s="172">
        <f>地区別_医療機関受診状況!BW56</f>
        <v>0.83886385361190774</v>
      </c>
      <c r="K7" s="154">
        <f>地区別_医療機関受診状況!BX56</f>
        <v>658817885</v>
      </c>
      <c r="L7" s="151">
        <f>地区別_医療機関受診状況!BY56</f>
        <v>107246.92902490639</v>
      </c>
      <c r="P7" s="317" t="s">
        <v>203</v>
      </c>
      <c r="Q7" s="226" t="s">
        <v>201</v>
      </c>
      <c r="R7" s="95">
        <f>F8-J8</f>
        <v>0.15319148936170213</v>
      </c>
      <c r="S7" s="95">
        <f>1-F8</f>
        <v>8.5106382978723527E-3</v>
      </c>
    </row>
    <row r="8" spans="2:19" ht="35.450000000000003" customHeight="1">
      <c r="B8" s="70"/>
      <c r="C8" s="71" t="s">
        <v>160</v>
      </c>
      <c r="D8" s="146">
        <f>地区別_医療機関受診状況!BQ57</f>
        <v>5405</v>
      </c>
      <c r="E8" s="168">
        <f>地区別_医療機関受診状況!BR57</f>
        <v>5359</v>
      </c>
      <c r="F8" s="164">
        <f>地区別_医療機関受診状況!BS57</f>
        <v>0.99148936170212765</v>
      </c>
      <c r="G8" s="155">
        <f>地区別_医療機関受診状況!BT57</f>
        <v>2799137770</v>
      </c>
      <c r="H8" s="152">
        <f>地区別_医療機関受診状況!BU57</f>
        <v>522324.64452323195</v>
      </c>
      <c r="I8" s="148">
        <f>地区別_医療機関受診状況!BV57</f>
        <v>4531</v>
      </c>
      <c r="J8" s="164">
        <f>地区別_医療機関受診状況!BW57</f>
        <v>0.83829787234042552</v>
      </c>
      <c r="K8" s="155">
        <f>地区別_医療機関受診状況!BX57</f>
        <v>483763648</v>
      </c>
      <c r="L8" s="152">
        <f>地区別_医療機関受診状況!BY57</f>
        <v>106767.52328404326</v>
      </c>
      <c r="P8" s="318"/>
      <c r="Q8" s="226" t="s">
        <v>202</v>
      </c>
      <c r="R8" s="95">
        <f>F9-J9</f>
        <v>0.14908136482939638</v>
      </c>
      <c r="S8" s="95">
        <f>1-F9</f>
        <v>1.1023622047244053E-2</v>
      </c>
    </row>
    <row r="9" spans="2:19" ht="35.450000000000003" customHeight="1">
      <c r="B9" s="70"/>
      <c r="C9" s="198" t="s">
        <v>161</v>
      </c>
      <c r="D9" s="145">
        <f>地区別_医療機関受診状況!BQ58</f>
        <v>1905</v>
      </c>
      <c r="E9" s="186">
        <f>地区別_医療機関受診状況!BR58</f>
        <v>1884</v>
      </c>
      <c r="F9" s="173">
        <f>地区別_医療機関受診状況!BS58</f>
        <v>0.98897637795275595</v>
      </c>
      <c r="G9" s="156">
        <f>地区別_医療機関受診状況!BT58</f>
        <v>953179710</v>
      </c>
      <c r="H9" s="153">
        <f>地区別_医療機関受診状況!BU58</f>
        <v>505934.0286624204</v>
      </c>
      <c r="I9" s="149">
        <f>地区別_医療機関受診状況!BV58</f>
        <v>1600</v>
      </c>
      <c r="J9" s="173">
        <f>地区別_医療機関受診状況!BW58</f>
        <v>0.83989501312335957</v>
      </c>
      <c r="K9" s="156">
        <f>地区別_医療機関受診状況!BX58</f>
        <v>173536632</v>
      </c>
      <c r="L9" s="153">
        <f>地区別_医療機関受診状況!BY58</f>
        <v>108460.395</v>
      </c>
      <c r="P9" s="309" t="s">
        <v>205</v>
      </c>
      <c r="Q9" s="332"/>
      <c r="R9" s="95">
        <f>F11-J11</f>
        <v>0.10295028716740307</v>
      </c>
      <c r="S9" s="95">
        <f>1-F11</f>
        <v>6.7738984434000393E-2</v>
      </c>
    </row>
    <row r="10" spans="2:19" ht="35.450000000000003" customHeight="1">
      <c r="B10" s="193"/>
      <c r="C10" s="72" t="s">
        <v>213</v>
      </c>
      <c r="D10" s="199">
        <f>地区別_医療機関受診状況!BQ59</f>
        <v>13</v>
      </c>
      <c r="E10" s="169">
        <f>地区別_医療機関受診状況!BR59</f>
        <v>13</v>
      </c>
      <c r="F10" s="200">
        <f>地区別_医療機関受診状況!BS59</f>
        <v>1</v>
      </c>
      <c r="G10" s="201">
        <f>地区別_医療機関受診状況!BT59</f>
        <v>19388090</v>
      </c>
      <c r="H10" s="202">
        <f>地区別_医療機関受診状況!BU59</f>
        <v>1491391.5384615385</v>
      </c>
      <c r="I10" s="203">
        <f>地区別_医療機関受診状況!BV59</f>
        <v>12</v>
      </c>
      <c r="J10" s="200">
        <f>地区別_医療機関受診状況!BW59</f>
        <v>0.92307692307692313</v>
      </c>
      <c r="K10" s="201">
        <f>地区別_医療機関受診状況!BX59</f>
        <v>1517605</v>
      </c>
      <c r="L10" s="202">
        <f>地区別_医療機関受診状況!BY59</f>
        <v>126467.08333333333</v>
      </c>
      <c r="P10" s="196"/>
      <c r="Q10" s="196"/>
      <c r="R10" s="197"/>
    </row>
    <row r="11" spans="2:19" ht="35.450000000000003" customHeight="1">
      <c r="B11" s="309" t="s">
        <v>205</v>
      </c>
      <c r="C11" s="310"/>
      <c r="D11" s="75">
        <f>地区別_医療機関受診状況!BQ60</f>
        <v>1002377</v>
      </c>
      <c r="E11" s="187">
        <f>地区別_医療機関受診状況!BR60</f>
        <v>934477</v>
      </c>
      <c r="F11" s="140">
        <f>地区別_医療機関受診状況!BS60</f>
        <v>0.93226101556599961</v>
      </c>
      <c r="G11" s="141">
        <f>地区別_医療機関受診状況!BT60</f>
        <v>866262485280</v>
      </c>
      <c r="H11" s="143">
        <f>地区別_医療機関受診状況!BU60</f>
        <v>927002.46799011645</v>
      </c>
      <c r="I11" s="150">
        <f>地区別_医療機関受診状況!BV60</f>
        <v>831282</v>
      </c>
      <c r="J11" s="140">
        <f>地区別_医療機関受診状況!BW60</f>
        <v>0.82931072839859654</v>
      </c>
      <c r="K11" s="141">
        <f>地区別_医療機関受診状況!BX60</f>
        <v>181934187938</v>
      </c>
      <c r="L11" s="143">
        <f>地区別_医療機関受診状況!BY60</f>
        <v>218859.77073724681</v>
      </c>
    </row>
    <row r="12" spans="2:19" ht="13.5" customHeight="1">
      <c r="B12" s="188" t="s">
        <v>256</v>
      </c>
      <c r="C12" s="52"/>
      <c r="D12" s="170"/>
    </row>
    <row r="13" spans="2:19" ht="13.5" customHeight="1">
      <c r="B13" s="53" t="s">
        <v>257</v>
      </c>
      <c r="C13" s="52"/>
      <c r="D13" s="51"/>
    </row>
    <row r="14" spans="2:19" ht="13.5" customHeight="1">
      <c r="B14" s="53" t="s">
        <v>252</v>
      </c>
      <c r="C14" s="52"/>
      <c r="D14" s="51"/>
    </row>
    <row r="15" spans="2:19" ht="13.5" customHeight="1">
      <c r="B15" s="11" t="s">
        <v>253</v>
      </c>
      <c r="C15" s="52"/>
      <c r="D15" s="51"/>
    </row>
    <row r="16" spans="2:19" ht="13.5" customHeight="1">
      <c r="B16" s="88" t="s">
        <v>194</v>
      </c>
      <c r="C16" s="57"/>
    </row>
    <row r="17" spans="2:3">
      <c r="B17" s="55" t="s">
        <v>184</v>
      </c>
      <c r="C17" s="57"/>
    </row>
    <row r="18" spans="2:3">
      <c r="B18" s="89" t="s">
        <v>185</v>
      </c>
      <c r="C18" s="57"/>
    </row>
    <row r="19" spans="2:3">
      <c r="B19" s="89" t="s">
        <v>229</v>
      </c>
      <c r="C19" s="57"/>
    </row>
    <row r="20" spans="2:3">
      <c r="B20" s="89"/>
      <c r="C20" s="57"/>
    </row>
    <row r="22" spans="2:3" ht="16.5" customHeight="1">
      <c r="B22" s="4" t="s">
        <v>279</v>
      </c>
    </row>
    <row r="23" spans="2:3" ht="16.5" customHeight="1">
      <c r="B23" s="4" t="s">
        <v>264</v>
      </c>
    </row>
    <row r="24" spans="2:3" ht="14.25" customHeight="1"/>
    <row r="33" spans="18:18">
      <c r="R33" s="56"/>
    </row>
    <row r="34" spans="18:18">
      <c r="R34" s="55"/>
    </row>
    <row r="35" spans="18:18">
      <c r="R35" s="54"/>
    </row>
    <row r="58" spans="2:2">
      <c r="B58" s="188" t="s">
        <v>256</v>
      </c>
    </row>
    <row r="59" spans="2:2">
      <c r="B59" s="53" t="s">
        <v>257</v>
      </c>
    </row>
    <row r="60" spans="2:2">
      <c r="B60" s="53" t="s">
        <v>252</v>
      </c>
    </row>
    <row r="61" spans="2:2">
      <c r="B61" s="11" t="s">
        <v>253</v>
      </c>
    </row>
    <row r="62" spans="2:2">
      <c r="B62" s="89" t="s">
        <v>229</v>
      </c>
    </row>
    <row r="63" spans="2:2">
      <c r="B63" s="242" t="s">
        <v>230</v>
      </c>
    </row>
    <row r="64" spans="2:2">
      <c r="B64" s="242" t="s">
        <v>231</v>
      </c>
    </row>
  </sheetData>
  <mergeCells count="11">
    <mergeCell ref="B11:C11"/>
    <mergeCell ref="E3:H4"/>
    <mergeCell ref="I4:L4"/>
    <mergeCell ref="P7:P8"/>
    <mergeCell ref="B7:C7"/>
    <mergeCell ref="D3:D5"/>
    <mergeCell ref="I3:L3"/>
    <mergeCell ref="B3:C5"/>
    <mergeCell ref="B6:C6"/>
    <mergeCell ref="P9:Q9"/>
    <mergeCell ref="P6:Q6"/>
  </mergeCells>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ignoredErrors>
    <ignoredError sqref="R6:S9" evalErro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BD609-9450-43EC-B661-EB4A6557B0E6}">
  <sheetPr codeName="Sheet24"/>
  <dimension ref="A1:CU74"/>
  <sheetViews>
    <sheetView showGridLines="0" zoomScaleNormal="100" zoomScaleSheetLayoutView="100" workbookViewId="0"/>
  </sheetViews>
  <sheetFormatPr defaultColWidth="9" defaultRowHeight="13.5"/>
  <cols>
    <col min="1" max="1" width="4.625" style="4" customWidth="1"/>
    <col min="2" max="2" width="3.125" style="4" customWidth="1"/>
    <col min="3" max="3" width="13.625" style="4" customWidth="1"/>
    <col min="4" max="4" width="3.75" style="4" customWidth="1"/>
    <col min="5" max="5" width="25.625" style="4" customWidth="1"/>
    <col min="6" max="77" width="8.625" style="4" customWidth="1"/>
    <col min="78" max="78" width="9.625" style="15" customWidth="1"/>
    <col min="79" max="80" width="9.625" style="4" customWidth="1"/>
    <col min="81" max="81" width="9" style="4"/>
    <col min="82" max="100" width="15.625" style="4" customWidth="1"/>
    <col min="101" max="16384" width="9" style="4"/>
  </cols>
  <sheetData>
    <row r="1" spans="1:95" ht="16.5" customHeight="1">
      <c r="B1" s="4" t="s">
        <v>278</v>
      </c>
    </row>
    <row r="2" spans="1:95" ht="16.5" customHeight="1">
      <c r="B2" s="4" t="s">
        <v>266</v>
      </c>
    </row>
    <row r="3" spans="1:95" ht="16.5" customHeight="1">
      <c r="B3" s="365"/>
      <c r="C3" s="292" t="s">
        <v>113</v>
      </c>
      <c r="D3" s="351" t="s">
        <v>156</v>
      </c>
      <c r="E3" s="352"/>
      <c r="F3" s="289" t="s">
        <v>65</v>
      </c>
      <c r="G3" s="334"/>
      <c r="H3" s="334"/>
      <c r="I3" s="334"/>
      <c r="J3" s="334"/>
      <c r="K3" s="334"/>
      <c r="L3" s="334"/>
      <c r="M3" s="334"/>
      <c r="N3" s="335"/>
      <c r="O3" s="289" t="s">
        <v>66</v>
      </c>
      <c r="P3" s="334"/>
      <c r="Q3" s="334"/>
      <c r="R3" s="334"/>
      <c r="S3" s="334"/>
      <c r="T3" s="334"/>
      <c r="U3" s="334"/>
      <c r="V3" s="334"/>
      <c r="W3" s="335"/>
      <c r="X3" s="289" t="s">
        <v>67</v>
      </c>
      <c r="Y3" s="334"/>
      <c r="Z3" s="334"/>
      <c r="AA3" s="334"/>
      <c r="AB3" s="334"/>
      <c r="AC3" s="334"/>
      <c r="AD3" s="334"/>
      <c r="AE3" s="334"/>
      <c r="AF3" s="335"/>
      <c r="AG3" s="289" t="s">
        <v>68</v>
      </c>
      <c r="AH3" s="334"/>
      <c r="AI3" s="334"/>
      <c r="AJ3" s="334"/>
      <c r="AK3" s="334"/>
      <c r="AL3" s="334"/>
      <c r="AM3" s="334"/>
      <c r="AN3" s="334"/>
      <c r="AO3" s="335"/>
      <c r="AP3" s="289" t="s">
        <v>69</v>
      </c>
      <c r="AQ3" s="334"/>
      <c r="AR3" s="334"/>
      <c r="AS3" s="334"/>
      <c r="AT3" s="334"/>
      <c r="AU3" s="334"/>
      <c r="AV3" s="334"/>
      <c r="AW3" s="334"/>
      <c r="AX3" s="335"/>
      <c r="AY3" s="289" t="s">
        <v>70</v>
      </c>
      <c r="AZ3" s="334"/>
      <c r="BA3" s="334"/>
      <c r="BB3" s="334"/>
      <c r="BC3" s="334"/>
      <c r="BD3" s="334"/>
      <c r="BE3" s="334"/>
      <c r="BF3" s="334"/>
      <c r="BG3" s="335"/>
      <c r="BH3" s="289" t="s">
        <v>71</v>
      </c>
      <c r="BI3" s="334"/>
      <c r="BJ3" s="334"/>
      <c r="BK3" s="334"/>
      <c r="BL3" s="334"/>
      <c r="BM3" s="334"/>
      <c r="BN3" s="334"/>
      <c r="BO3" s="334"/>
      <c r="BP3" s="335"/>
      <c r="BQ3" s="289" t="s">
        <v>64</v>
      </c>
      <c r="BR3" s="334"/>
      <c r="BS3" s="334"/>
      <c r="BT3" s="334"/>
      <c r="BU3" s="334"/>
      <c r="BV3" s="334"/>
      <c r="BW3" s="334"/>
      <c r="BX3" s="334"/>
      <c r="BY3" s="335"/>
      <c r="BZ3" s="83"/>
    </row>
    <row r="4" spans="1:95" ht="16.5" customHeight="1">
      <c r="B4" s="365"/>
      <c r="C4" s="292"/>
      <c r="D4" s="353"/>
      <c r="E4" s="354"/>
      <c r="F4" s="321" t="s">
        <v>155</v>
      </c>
      <c r="G4" s="311" t="s">
        <v>170</v>
      </c>
      <c r="H4" s="312"/>
      <c r="I4" s="312"/>
      <c r="J4" s="312"/>
      <c r="K4" s="114"/>
      <c r="L4" s="119"/>
      <c r="M4" s="119"/>
      <c r="N4" s="120"/>
      <c r="O4" s="316" t="s">
        <v>155</v>
      </c>
      <c r="P4" s="312" t="s">
        <v>170</v>
      </c>
      <c r="Q4" s="312"/>
      <c r="R4" s="312"/>
      <c r="S4" s="312"/>
      <c r="T4" s="119"/>
      <c r="U4" s="119"/>
      <c r="V4" s="119"/>
      <c r="W4" s="120"/>
      <c r="X4" s="316" t="s">
        <v>155</v>
      </c>
      <c r="Y4" s="312" t="s">
        <v>170</v>
      </c>
      <c r="Z4" s="312"/>
      <c r="AA4" s="312"/>
      <c r="AB4" s="312"/>
      <c r="AC4" s="119"/>
      <c r="AD4" s="119"/>
      <c r="AE4" s="119"/>
      <c r="AF4" s="120"/>
      <c r="AG4" s="316" t="s">
        <v>155</v>
      </c>
      <c r="AH4" s="312" t="s">
        <v>170</v>
      </c>
      <c r="AI4" s="312"/>
      <c r="AJ4" s="312"/>
      <c r="AK4" s="312"/>
      <c r="AL4" s="119"/>
      <c r="AM4" s="119"/>
      <c r="AN4" s="119"/>
      <c r="AO4" s="120"/>
      <c r="AP4" s="316" t="s">
        <v>155</v>
      </c>
      <c r="AQ4" s="312" t="s">
        <v>170</v>
      </c>
      <c r="AR4" s="312"/>
      <c r="AS4" s="312"/>
      <c r="AT4" s="312"/>
      <c r="AU4" s="119"/>
      <c r="AV4" s="119"/>
      <c r="AW4" s="119"/>
      <c r="AX4" s="120"/>
      <c r="AY4" s="316" t="s">
        <v>155</v>
      </c>
      <c r="AZ4" s="312" t="s">
        <v>170</v>
      </c>
      <c r="BA4" s="312"/>
      <c r="BB4" s="312"/>
      <c r="BC4" s="312"/>
      <c r="BD4" s="119"/>
      <c r="BE4" s="119"/>
      <c r="BF4" s="119"/>
      <c r="BG4" s="120"/>
      <c r="BH4" s="316" t="s">
        <v>155</v>
      </c>
      <c r="BI4" s="311" t="s">
        <v>170</v>
      </c>
      <c r="BJ4" s="312"/>
      <c r="BK4" s="312"/>
      <c r="BL4" s="312"/>
      <c r="BM4" s="119"/>
      <c r="BN4" s="119"/>
      <c r="BO4" s="119"/>
      <c r="BP4" s="120"/>
      <c r="BQ4" s="316" t="s">
        <v>155</v>
      </c>
      <c r="BR4" s="311" t="s">
        <v>170</v>
      </c>
      <c r="BS4" s="312"/>
      <c r="BT4" s="312"/>
      <c r="BU4" s="312"/>
      <c r="BV4" s="119"/>
      <c r="BW4" s="119"/>
      <c r="BX4" s="119"/>
      <c r="BY4" s="120"/>
      <c r="BZ4" s="83"/>
      <c r="CA4" s="10" t="s">
        <v>152</v>
      </c>
    </row>
    <row r="5" spans="1:95" ht="16.5" customHeight="1">
      <c r="B5" s="365"/>
      <c r="C5" s="292"/>
      <c r="D5" s="353"/>
      <c r="E5" s="354"/>
      <c r="F5" s="322"/>
      <c r="G5" s="313"/>
      <c r="H5" s="314"/>
      <c r="I5" s="314"/>
      <c r="J5" s="315"/>
      <c r="K5" s="313" t="s">
        <v>220</v>
      </c>
      <c r="L5" s="349"/>
      <c r="M5" s="349"/>
      <c r="N5" s="350"/>
      <c r="O5" s="316"/>
      <c r="P5" s="314"/>
      <c r="Q5" s="314"/>
      <c r="R5" s="314"/>
      <c r="S5" s="314"/>
      <c r="T5" s="316" t="s">
        <v>220</v>
      </c>
      <c r="U5" s="316"/>
      <c r="V5" s="316"/>
      <c r="W5" s="316"/>
      <c r="X5" s="316"/>
      <c r="Y5" s="314"/>
      <c r="Z5" s="314"/>
      <c r="AA5" s="314"/>
      <c r="AB5" s="314"/>
      <c r="AC5" s="316" t="s">
        <v>220</v>
      </c>
      <c r="AD5" s="316"/>
      <c r="AE5" s="316"/>
      <c r="AF5" s="316"/>
      <c r="AG5" s="316"/>
      <c r="AH5" s="314"/>
      <c r="AI5" s="314"/>
      <c r="AJ5" s="314"/>
      <c r="AK5" s="314"/>
      <c r="AL5" s="316" t="s">
        <v>220</v>
      </c>
      <c r="AM5" s="316"/>
      <c r="AN5" s="316"/>
      <c r="AO5" s="316"/>
      <c r="AP5" s="316"/>
      <c r="AQ5" s="314"/>
      <c r="AR5" s="314"/>
      <c r="AS5" s="314"/>
      <c r="AT5" s="314"/>
      <c r="AU5" s="316" t="s">
        <v>220</v>
      </c>
      <c r="AV5" s="316"/>
      <c r="AW5" s="316"/>
      <c r="AX5" s="316"/>
      <c r="AY5" s="316"/>
      <c r="AZ5" s="314"/>
      <c r="BA5" s="314"/>
      <c r="BB5" s="314"/>
      <c r="BC5" s="314"/>
      <c r="BD5" s="316" t="s">
        <v>220</v>
      </c>
      <c r="BE5" s="316"/>
      <c r="BF5" s="316"/>
      <c r="BG5" s="316"/>
      <c r="BH5" s="316"/>
      <c r="BI5" s="313"/>
      <c r="BJ5" s="314"/>
      <c r="BK5" s="314"/>
      <c r="BL5" s="314"/>
      <c r="BM5" s="316" t="s">
        <v>220</v>
      </c>
      <c r="BN5" s="316"/>
      <c r="BO5" s="316"/>
      <c r="BP5" s="316"/>
      <c r="BQ5" s="316"/>
      <c r="BR5" s="313"/>
      <c r="BS5" s="314"/>
      <c r="BT5" s="314"/>
      <c r="BU5" s="314"/>
      <c r="BV5" s="316" t="s">
        <v>220</v>
      </c>
      <c r="BW5" s="316"/>
      <c r="BX5" s="316"/>
      <c r="BY5" s="316"/>
      <c r="BZ5" s="84"/>
      <c r="CA5" s="348" t="s">
        <v>179</v>
      </c>
      <c r="CB5" s="348" t="s">
        <v>223</v>
      </c>
      <c r="CD5" s="282" t="s">
        <v>295</v>
      </c>
      <c r="CE5" s="115" t="s">
        <v>221</v>
      </c>
      <c r="CF5" s="117" t="s">
        <v>179</v>
      </c>
      <c r="CG5" s="224" t="s">
        <v>223</v>
      </c>
      <c r="CH5" s="222" t="s">
        <v>221</v>
      </c>
      <c r="CI5" s="222" t="s">
        <v>221</v>
      </c>
      <c r="CJ5" s="117" t="s">
        <v>179</v>
      </c>
      <c r="CK5" s="117" t="s">
        <v>179</v>
      </c>
      <c r="CL5" s="224" t="s">
        <v>223</v>
      </c>
      <c r="CM5" s="224" t="s">
        <v>223</v>
      </c>
      <c r="CN5" s="222" t="s">
        <v>221</v>
      </c>
      <c r="CO5" s="117" t="s">
        <v>179</v>
      </c>
      <c r="CP5" s="117" t="s">
        <v>223</v>
      </c>
      <c r="CQ5" s="235"/>
    </row>
    <row r="6" spans="1:95" ht="48" customHeight="1">
      <c r="B6" s="365"/>
      <c r="C6" s="292"/>
      <c r="D6" s="355"/>
      <c r="E6" s="356"/>
      <c r="F6" s="323"/>
      <c r="G6" s="78" t="s">
        <v>165</v>
      </c>
      <c r="H6" s="77" t="s">
        <v>166</v>
      </c>
      <c r="I6" s="73" t="s">
        <v>168</v>
      </c>
      <c r="J6" s="58" t="s">
        <v>169</v>
      </c>
      <c r="K6" s="78" t="s">
        <v>167</v>
      </c>
      <c r="L6" s="77" t="s">
        <v>166</v>
      </c>
      <c r="M6" s="73" t="s">
        <v>225</v>
      </c>
      <c r="N6" s="240" t="s">
        <v>301</v>
      </c>
      <c r="O6" s="316"/>
      <c r="P6" s="74" t="s">
        <v>165</v>
      </c>
      <c r="Q6" s="77" t="s">
        <v>166</v>
      </c>
      <c r="R6" s="73" t="s">
        <v>168</v>
      </c>
      <c r="S6" s="58" t="s">
        <v>169</v>
      </c>
      <c r="T6" s="78" t="s">
        <v>167</v>
      </c>
      <c r="U6" s="77" t="s">
        <v>166</v>
      </c>
      <c r="V6" s="73" t="s">
        <v>225</v>
      </c>
      <c r="W6" s="240" t="s">
        <v>301</v>
      </c>
      <c r="X6" s="316"/>
      <c r="Y6" s="74" t="s">
        <v>165</v>
      </c>
      <c r="Z6" s="77" t="s">
        <v>166</v>
      </c>
      <c r="AA6" s="73" t="s">
        <v>168</v>
      </c>
      <c r="AB6" s="58" t="s">
        <v>169</v>
      </c>
      <c r="AC6" s="78" t="s">
        <v>167</v>
      </c>
      <c r="AD6" s="77" t="s">
        <v>166</v>
      </c>
      <c r="AE6" s="73" t="s">
        <v>225</v>
      </c>
      <c r="AF6" s="240" t="s">
        <v>301</v>
      </c>
      <c r="AG6" s="316"/>
      <c r="AH6" s="74" t="s">
        <v>165</v>
      </c>
      <c r="AI6" s="77" t="s">
        <v>166</v>
      </c>
      <c r="AJ6" s="73" t="s">
        <v>168</v>
      </c>
      <c r="AK6" s="58" t="s">
        <v>169</v>
      </c>
      <c r="AL6" s="78" t="s">
        <v>167</v>
      </c>
      <c r="AM6" s="77" t="s">
        <v>166</v>
      </c>
      <c r="AN6" s="73" t="s">
        <v>225</v>
      </c>
      <c r="AO6" s="240" t="s">
        <v>301</v>
      </c>
      <c r="AP6" s="316"/>
      <c r="AQ6" s="74" t="s">
        <v>165</v>
      </c>
      <c r="AR6" s="77" t="s">
        <v>166</v>
      </c>
      <c r="AS6" s="73" t="s">
        <v>168</v>
      </c>
      <c r="AT6" s="58" t="s">
        <v>169</v>
      </c>
      <c r="AU6" s="78" t="s">
        <v>167</v>
      </c>
      <c r="AV6" s="77" t="s">
        <v>166</v>
      </c>
      <c r="AW6" s="73" t="s">
        <v>225</v>
      </c>
      <c r="AX6" s="240" t="s">
        <v>301</v>
      </c>
      <c r="AY6" s="316"/>
      <c r="AZ6" s="74" t="s">
        <v>165</v>
      </c>
      <c r="BA6" s="77" t="s">
        <v>166</v>
      </c>
      <c r="BB6" s="73" t="s">
        <v>168</v>
      </c>
      <c r="BC6" s="58" t="s">
        <v>169</v>
      </c>
      <c r="BD6" s="78" t="s">
        <v>167</v>
      </c>
      <c r="BE6" s="77" t="s">
        <v>166</v>
      </c>
      <c r="BF6" s="73" t="s">
        <v>225</v>
      </c>
      <c r="BG6" s="240" t="s">
        <v>301</v>
      </c>
      <c r="BH6" s="316"/>
      <c r="BI6" s="74" t="s">
        <v>165</v>
      </c>
      <c r="BJ6" s="77" t="s">
        <v>166</v>
      </c>
      <c r="BK6" s="73" t="s">
        <v>168</v>
      </c>
      <c r="BL6" s="58" t="s">
        <v>169</v>
      </c>
      <c r="BM6" s="78" t="s">
        <v>167</v>
      </c>
      <c r="BN6" s="77" t="s">
        <v>166</v>
      </c>
      <c r="BO6" s="73" t="s">
        <v>225</v>
      </c>
      <c r="BP6" s="240" t="s">
        <v>301</v>
      </c>
      <c r="BQ6" s="316"/>
      <c r="BR6" s="74" t="s">
        <v>165</v>
      </c>
      <c r="BS6" s="77" t="s">
        <v>166</v>
      </c>
      <c r="BT6" s="73" t="s">
        <v>168</v>
      </c>
      <c r="BU6" s="58" t="s">
        <v>169</v>
      </c>
      <c r="BV6" s="78" t="s">
        <v>167</v>
      </c>
      <c r="BW6" s="77" t="s">
        <v>166</v>
      </c>
      <c r="BX6" s="73" t="s">
        <v>225</v>
      </c>
      <c r="BY6" s="240" t="s">
        <v>301</v>
      </c>
      <c r="BZ6" s="85"/>
      <c r="CA6" s="348"/>
      <c r="CB6" s="348"/>
      <c r="CD6" s="283"/>
      <c r="CE6" s="117" t="s">
        <v>153</v>
      </c>
      <c r="CF6" s="117" t="s">
        <v>153</v>
      </c>
      <c r="CG6" s="117" t="s">
        <v>153</v>
      </c>
      <c r="CH6" s="116" t="s">
        <v>180</v>
      </c>
      <c r="CI6" s="116" t="s">
        <v>181</v>
      </c>
      <c r="CJ6" s="118" t="s">
        <v>180</v>
      </c>
      <c r="CK6" s="228" t="s">
        <v>181</v>
      </c>
      <c r="CL6" s="223" t="s">
        <v>180</v>
      </c>
      <c r="CM6" s="223" t="s">
        <v>181</v>
      </c>
      <c r="CN6" s="118" t="s">
        <v>204</v>
      </c>
      <c r="CO6" s="118" t="s">
        <v>204</v>
      </c>
      <c r="CP6" s="225" t="s">
        <v>204</v>
      </c>
      <c r="CQ6" s="92"/>
    </row>
    <row r="7" spans="1:95" s="15" customFormat="1" ht="13.5" customHeight="1">
      <c r="A7" s="63"/>
      <c r="B7" s="345">
        <v>1</v>
      </c>
      <c r="C7" s="342" t="s">
        <v>144</v>
      </c>
      <c r="D7" s="331" t="s">
        <v>163</v>
      </c>
      <c r="E7" s="320"/>
      <c r="F7" s="144">
        <v>19</v>
      </c>
      <c r="G7" s="60">
        <v>19</v>
      </c>
      <c r="H7" s="80">
        <f t="shared" ref="H7:H12" si="0">IFERROR(G7/F7,"-")</f>
        <v>1</v>
      </c>
      <c r="I7" s="93">
        <v>17473060</v>
      </c>
      <c r="J7" s="100">
        <f t="shared" ref="J7:J12" si="1">IFERROR(I7/G7,"-")</f>
        <v>919634.73684210528</v>
      </c>
      <c r="K7" s="60">
        <v>11</v>
      </c>
      <c r="L7" s="80">
        <f t="shared" ref="L7:L12" si="2">IFERROR(K7/F7,"-")</f>
        <v>0.57894736842105265</v>
      </c>
      <c r="M7" s="93">
        <v>981647</v>
      </c>
      <c r="N7" s="100">
        <f t="shared" ref="N7:N12" si="3">IFERROR(M7/K7,"-")</f>
        <v>89240.636363636368</v>
      </c>
      <c r="O7" s="144">
        <v>65</v>
      </c>
      <c r="P7" s="60">
        <v>65</v>
      </c>
      <c r="Q7" s="80">
        <f t="shared" ref="Q7:Q12" si="4">IFERROR(P7/O7,"-")</f>
        <v>1</v>
      </c>
      <c r="R7" s="93">
        <v>46003770</v>
      </c>
      <c r="S7" s="100">
        <f t="shared" ref="S7:S12" si="5">IFERROR(R7/P7,"-")</f>
        <v>707750.30769230775</v>
      </c>
      <c r="T7" s="60">
        <v>57</v>
      </c>
      <c r="U7" s="80">
        <f t="shared" ref="U7:U12" si="6">IFERROR(T7/O7,"-")</f>
        <v>0.87692307692307692</v>
      </c>
      <c r="V7" s="93">
        <v>10311591</v>
      </c>
      <c r="W7" s="100">
        <f t="shared" ref="W7:W12" si="7">IFERROR(V7/T7,"-")</f>
        <v>180905.10526315789</v>
      </c>
      <c r="X7" s="144">
        <v>16123</v>
      </c>
      <c r="Y7" s="60">
        <v>15834</v>
      </c>
      <c r="Z7" s="80">
        <f t="shared" ref="Z7:Z12" si="8">IFERROR(Y7/X7,"-")</f>
        <v>0.98207529616076417</v>
      </c>
      <c r="AA7" s="93">
        <v>6659106950</v>
      </c>
      <c r="AB7" s="100">
        <f t="shared" ref="AB7:AB12" si="9">IFERROR(AA7/Y7,"-")</f>
        <v>420557.46810660604</v>
      </c>
      <c r="AC7" s="60">
        <v>13514</v>
      </c>
      <c r="AD7" s="80">
        <f t="shared" ref="AD7:AD12" si="10">IFERROR(AC7/X7,"-")</f>
        <v>0.83818147987347269</v>
      </c>
      <c r="AE7" s="93">
        <v>1419141966</v>
      </c>
      <c r="AF7" s="100">
        <f t="shared" ref="AF7:AF12" si="11">IFERROR(AE7/AC7,"-")</f>
        <v>105012.72502589907</v>
      </c>
      <c r="AG7" s="144">
        <v>13009</v>
      </c>
      <c r="AH7" s="60">
        <v>12905</v>
      </c>
      <c r="AI7" s="80">
        <f t="shared" ref="AI7:AI12" si="12">IFERROR(AH7/AG7,"-")</f>
        <v>0.99200553462987162</v>
      </c>
      <c r="AJ7" s="93">
        <v>6792292360</v>
      </c>
      <c r="AK7" s="100">
        <f t="shared" ref="AK7:AK12" si="13">IFERROR(AJ7/AH7,"-")</f>
        <v>526330.28748547076</v>
      </c>
      <c r="AL7" s="60">
        <v>11504</v>
      </c>
      <c r="AM7" s="80">
        <f t="shared" ref="AM7:AM12" si="14">IFERROR(AL7/AG7,"-")</f>
        <v>0.88431086171112305</v>
      </c>
      <c r="AN7" s="93">
        <v>1370412571</v>
      </c>
      <c r="AO7" s="100">
        <f t="shared" ref="AO7:AO12" si="15">IFERROR(AN7/AL7,"-")</f>
        <v>119124.87578233657</v>
      </c>
      <c r="AP7" s="144">
        <v>6355</v>
      </c>
      <c r="AQ7" s="60">
        <v>6326</v>
      </c>
      <c r="AR7" s="80">
        <f t="shared" ref="AR7:AR12" si="16">IFERROR(AQ7/AP7,"-")</f>
        <v>0.99543666404405984</v>
      </c>
      <c r="AS7" s="93">
        <v>3713084550</v>
      </c>
      <c r="AT7" s="100">
        <f t="shared" ref="AT7:AT12" si="17">IFERROR(AS7/AQ7,"-")</f>
        <v>586956.14132153022</v>
      </c>
      <c r="AU7" s="60">
        <v>5757</v>
      </c>
      <c r="AV7" s="80">
        <f t="shared" ref="AV7:AV12" si="18">IFERROR(AU7/AP7,"-")</f>
        <v>0.90590086546026749</v>
      </c>
      <c r="AW7" s="93">
        <v>734609490</v>
      </c>
      <c r="AX7" s="100">
        <f t="shared" ref="AX7:AX12" si="19">IFERROR(AW7/AU7,"-")</f>
        <v>127602.82959874935</v>
      </c>
      <c r="AY7" s="144">
        <v>1851</v>
      </c>
      <c r="AZ7" s="60">
        <v>1839</v>
      </c>
      <c r="BA7" s="80">
        <f t="shared" ref="BA7:BA12" si="20">IFERROR(AZ7/AY7,"-")</f>
        <v>0.99351701782820101</v>
      </c>
      <c r="BB7" s="93">
        <v>1130080420</v>
      </c>
      <c r="BC7" s="100">
        <f t="shared" ref="BC7:BC12" si="21">IFERROR(BB7/AZ7,"-")</f>
        <v>614508.11310494831</v>
      </c>
      <c r="BD7" s="60">
        <v>1702</v>
      </c>
      <c r="BE7" s="80">
        <f t="shared" ref="BE7:BE12" si="22">IFERROR(BD7/AY7,"-")</f>
        <v>0.91950297136682879</v>
      </c>
      <c r="BF7" s="93">
        <v>209197467</v>
      </c>
      <c r="BG7" s="100">
        <f t="shared" ref="BG7:BG12" si="23">IFERROR(BF7/BD7,"-")</f>
        <v>122912.73031727379</v>
      </c>
      <c r="BH7" s="144">
        <v>357</v>
      </c>
      <c r="BI7" s="60">
        <v>355</v>
      </c>
      <c r="BJ7" s="80">
        <f t="shared" ref="BJ7:BJ12" si="24">IFERROR(BI7/BH7,"-")</f>
        <v>0.99439775910364148</v>
      </c>
      <c r="BK7" s="93">
        <v>244232020</v>
      </c>
      <c r="BL7" s="100">
        <f t="shared" ref="BL7:BL12" si="25">IFERROR(BK7/BI7,"-")</f>
        <v>687977.52112676052</v>
      </c>
      <c r="BM7" s="60">
        <v>332</v>
      </c>
      <c r="BN7" s="80">
        <f t="shared" ref="BN7:BN12" si="26">IFERROR(BM7/BH7,"-")</f>
        <v>0.92997198879551823</v>
      </c>
      <c r="BO7" s="93">
        <v>45541580</v>
      </c>
      <c r="BP7" s="100">
        <f t="shared" ref="BP7:BP12" si="27">IFERROR(BO7/BM7,"-")</f>
        <v>137173.43373493975</v>
      </c>
      <c r="BQ7" s="98">
        <f>SUM(F7,O7,X7,AG7,AP7,AY7,BH7)</f>
        <v>37779</v>
      </c>
      <c r="BR7" s="60">
        <f>SUM(G7,P7,Y7,AH7,AQ7,AZ7,BI7)</f>
        <v>37343</v>
      </c>
      <c r="BS7" s="80">
        <f t="shared" ref="BS7:BS12" si="28">IFERROR(BR7/BQ7,"-")</f>
        <v>0.98845919690833528</v>
      </c>
      <c r="BT7" s="93">
        <f>SUM(I7,R7,AA7,AJ7,AS7,BB7,BK7)</f>
        <v>18602273130</v>
      </c>
      <c r="BU7" s="100">
        <f t="shared" ref="BU7:BU12" si="29">IFERROR(BT7/BR7,"-")</f>
        <v>498146.18884396006</v>
      </c>
      <c r="BV7" s="60">
        <f>SUM(K7,T7,AC7,AL7,AU7,BD7,BM7)</f>
        <v>32877</v>
      </c>
      <c r="BW7" s="80">
        <f t="shared" ref="BW7:BW12" si="30">IFERROR(BV7/BQ7,"-")</f>
        <v>0.87024537441435723</v>
      </c>
      <c r="BX7" s="93">
        <f>SUM(M7,V7,AE7,AN7,AW7,BF7,BO7)</f>
        <v>3790196312</v>
      </c>
      <c r="BY7" s="100">
        <f t="shared" ref="BY7:BY12" si="31">IFERROR(BX7/BV7,"-")</f>
        <v>115284.12908720382</v>
      </c>
      <c r="BZ7" s="82"/>
      <c r="CA7" s="86">
        <f>IFERROR(BS7-BW7,"-")</f>
        <v>0.11821382249397805</v>
      </c>
      <c r="CB7" s="86">
        <f>IFERROR(1-BS7,"-")</f>
        <v>1.154080309166472E-2</v>
      </c>
      <c r="CC7" s="59">
        <v>1</v>
      </c>
      <c r="CD7" s="64" t="s">
        <v>154</v>
      </c>
      <c r="CE7" s="46">
        <f>INDEX($BW:$BW,(ROW()+(CC7*5)-5))</f>
        <v>0.87024537441435723</v>
      </c>
      <c r="CF7" s="46">
        <f>INDEX($CA:$CA,(ROW()+(CC7*5)-5))</f>
        <v>0.11821382249397805</v>
      </c>
      <c r="CG7" s="46">
        <f>INDEX($CB:$CB,(ROW()+(CC7*5)-5))</f>
        <v>1.154080309166472E-2</v>
      </c>
      <c r="CH7" s="46">
        <f t="shared" ref="CH7:CH15" si="32">INDEX($BW:$BW,(ROW()+(CC7*5)-3))</f>
        <v>0.81861198738170349</v>
      </c>
      <c r="CI7" s="87">
        <f t="shared" ref="CI7:CI15" si="33">INDEX($BW:$BW,(ROW()+(CC7*5)-2))</f>
        <v>0.82413793103448274</v>
      </c>
      <c r="CJ7" s="46">
        <f t="shared" ref="CJ7:CJ15" si="34">INDEX($CA:$CA,(ROW()+(CC7*5)-3))</f>
        <v>0.16719242902208198</v>
      </c>
      <c r="CK7" s="46">
        <f t="shared" ref="CK7:CK15" si="35">INDEX($CA:$CA,(ROW()+(CC7*5)-2))</f>
        <v>0.16551724137931034</v>
      </c>
      <c r="CL7" s="87">
        <f t="shared" ref="CL7:CL15" si="36">INDEX($CB:$CB,(ROW()+(CC7*5)-3))</f>
        <v>1.4195583596214534E-2</v>
      </c>
      <c r="CM7" s="87">
        <f t="shared" ref="CM7:CM15" si="37">INDEX($CB:$CB,(ROW()+(CC7*5)-2))</f>
        <v>1.0344827586206917E-2</v>
      </c>
      <c r="CN7" s="46">
        <f t="shared" ref="CN7:CN15" si="38">INDEX($BW:$BW,(ROW()+(CC7*5)))</f>
        <v>0.8149841222260733</v>
      </c>
      <c r="CO7" s="46">
        <f t="shared" ref="CO7:CO15" si="39">INDEX($CA:$CA,(ROW()+(CC7*5)))</f>
        <v>0.11811377666201417</v>
      </c>
      <c r="CP7" s="46">
        <f t="shared" ref="CP7:CP15" si="40">INDEX($CB:$CB,(ROW()+(CC7*5)))</f>
        <v>6.6902101111912526E-2</v>
      </c>
      <c r="CQ7" s="178"/>
    </row>
    <row r="8" spans="1:95" s="15" customFormat="1" ht="13.5" customHeight="1">
      <c r="A8" s="63"/>
      <c r="B8" s="346"/>
      <c r="C8" s="343"/>
      <c r="D8" s="319" t="s">
        <v>164</v>
      </c>
      <c r="E8" s="320"/>
      <c r="F8" s="144">
        <v>0</v>
      </c>
      <c r="G8" s="60">
        <v>0</v>
      </c>
      <c r="H8" s="80" t="str">
        <f t="shared" si="0"/>
        <v>-</v>
      </c>
      <c r="I8" s="93">
        <v>0</v>
      </c>
      <c r="J8" s="100" t="str">
        <f t="shared" si="1"/>
        <v>-</v>
      </c>
      <c r="K8" s="60">
        <v>0</v>
      </c>
      <c r="L8" s="80" t="str">
        <f t="shared" si="2"/>
        <v>-</v>
      </c>
      <c r="M8" s="93">
        <v>0</v>
      </c>
      <c r="N8" s="100" t="str">
        <f t="shared" si="3"/>
        <v>-</v>
      </c>
      <c r="O8" s="144">
        <v>1</v>
      </c>
      <c r="P8" s="60">
        <v>1</v>
      </c>
      <c r="Q8" s="80">
        <f t="shared" si="4"/>
        <v>1</v>
      </c>
      <c r="R8" s="93">
        <v>283080</v>
      </c>
      <c r="S8" s="100">
        <f t="shared" si="5"/>
        <v>283080</v>
      </c>
      <c r="T8" s="60">
        <v>1</v>
      </c>
      <c r="U8" s="80">
        <f t="shared" si="6"/>
        <v>1</v>
      </c>
      <c r="V8" s="93">
        <v>89178</v>
      </c>
      <c r="W8" s="100">
        <f t="shared" si="7"/>
        <v>89178</v>
      </c>
      <c r="X8" s="144">
        <v>539</v>
      </c>
      <c r="Y8" s="60">
        <v>529</v>
      </c>
      <c r="Z8" s="80">
        <f t="shared" si="8"/>
        <v>0.98144712430426717</v>
      </c>
      <c r="AA8" s="93">
        <v>288270300</v>
      </c>
      <c r="AB8" s="100">
        <f t="shared" si="9"/>
        <v>544934.40453686204</v>
      </c>
      <c r="AC8" s="60">
        <v>432</v>
      </c>
      <c r="AD8" s="80">
        <f t="shared" si="10"/>
        <v>0.80148423005565861</v>
      </c>
      <c r="AE8" s="93">
        <v>57746827</v>
      </c>
      <c r="AF8" s="100">
        <f t="shared" si="11"/>
        <v>133673.21064814815</v>
      </c>
      <c r="AG8" s="144">
        <v>298</v>
      </c>
      <c r="AH8" s="60">
        <v>296</v>
      </c>
      <c r="AI8" s="80">
        <f t="shared" si="12"/>
        <v>0.99328859060402686</v>
      </c>
      <c r="AJ8" s="93">
        <v>140866890</v>
      </c>
      <c r="AK8" s="100">
        <f t="shared" si="13"/>
        <v>475901.65540540538</v>
      </c>
      <c r="AL8" s="60">
        <v>257</v>
      </c>
      <c r="AM8" s="80">
        <f t="shared" si="14"/>
        <v>0.86241610738255037</v>
      </c>
      <c r="AN8" s="93">
        <v>25427895</v>
      </c>
      <c r="AO8" s="100">
        <f t="shared" si="15"/>
        <v>98941.225680933858</v>
      </c>
      <c r="AP8" s="144">
        <v>81</v>
      </c>
      <c r="AQ8" s="60">
        <v>81</v>
      </c>
      <c r="AR8" s="80">
        <f t="shared" si="16"/>
        <v>1</v>
      </c>
      <c r="AS8" s="93">
        <v>41091320</v>
      </c>
      <c r="AT8" s="100">
        <f t="shared" si="17"/>
        <v>507300.24691358022</v>
      </c>
      <c r="AU8" s="60">
        <v>64</v>
      </c>
      <c r="AV8" s="80">
        <f t="shared" si="18"/>
        <v>0.79012345679012341</v>
      </c>
      <c r="AW8" s="93">
        <v>7609518</v>
      </c>
      <c r="AX8" s="100">
        <f t="shared" si="19"/>
        <v>118898.71875</v>
      </c>
      <c r="AY8" s="144">
        <v>6</v>
      </c>
      <c r="AZ8" s="60">
        <v>6</v>
      </c>
      <c r="BA8" s="80">
        <f t="shared" si="20"/>
        <v>1</v>
      </c>
      <c r="BB8" s="93">
        <v>2387910</v>
      </c>
      <c r="BC8" s="100">
        <f t="shared" si="21"/>
        <v>397985</v>
      </c>
      <c r="BD8" s="60">
        <v>5</v>
      </c>
      <c r="BE8" s="80">
        <f t="shared" si="22"/>
        <v>0.83333333333333337</v>
      </c>
      <c r="BF8" s="93">
        <v>626780</v>
      </c>
      <c r="BG8" s="100">
        <f t="shared" si="23"/>
        <v>125356</v>
      </c>
      <c r="BH8" s="144">
        <v>2</v>
      </c>
      <c r="BI8" s="60">
        <v>2</v>
      </c>
      <c r="BJ8" s="80">
        <f t="shared" si="24"/>
        <v>1</v>
      </c>
      <c r="BK8" s="93">
        <v>1231490</v>
      </c>
      <c r="BL8" s="100">
        <f t="shared" si="25"/>
        <v>615745</v>
      </c>
      <c r="BM8" s="60">
        <v>2</v>
      </c>
      <c r="BN8" s="80">
        <f t="shared" si="26"/>
        <v>1</v>
      </c>
      <c r="BO8" s="93">
        <v>327910</v>
      </c>
      <c r="BP8" s="100">
        <f t="shared" si="27"/>
        <v>163955</v>
      </c>
      <c r="BQ8" s="98">
        <f t="shared" ref="BQ8:BR10" si="41">SUM(F8,O8,X8,AG8,AP8,AY8,BH8)</f>
        <v>927</v>
      </c>
      <c r="BR8" s="60">
        <f t="shared" si="41"/>
        <v>915</v>
      </c>
      <c r="BS8" s="80">
        <f t="shared" si="28"/>
        <v>0.98705501618122982</v>
      </c>
      <c r="BT8" s="93">
        <f t="shared" ref="BT8:BX10" si="42">SUM(I8,R8,AA8,AJ8,AS8,BB8,BK8)</f>
        <v>474130990</v>
      </c>
      <c r="BU8" s="100">
        <f t="shared" si="29"/>
        <v>518175.94535519124</v>
      </c>
      <c r="BV8" s="60">
        <f t="shared" si="42"/>
        <v>761</v>
      </c>
      <c r="BW8" s="80">
        <f t="shared" si="30"/>
        <v>0.82092772384034518</v>
      </c>
      <c r="BX8" s="93">
        <f t="shared" si="42"/>
        <v>91828108</v>
      </c>
      <c r="BY8" s="100">
        <f t="shared" si="31"/>
        <v>120667.68462549277</v>
      </c>
      <c r="BZ8" s="82"/>
      <c r="CA8" s="86">
        <f t="shared" ref="CA8:CA60" si="43">IFERROR(BS8-BW8,"-")</f>
        <v>0.16612729234088464</v>
      </c>
      <c r="CB8" s="86">
        <f t="shared" ref="CB8:CB60" si="44">IFERROR(1-BS8,"-")</f>
        <v>1.2944983818770184E-2</v>
      </c>
      <c r="CC8" s="59">
        <v>2</v>
      </c>
      <c r="CD8" s="14" t="s">
        <v>7</v>
      </c>
      <c r="CE8" s="46">
        <f t="shared" ref="CE8:CE15" si="45">INDEX($BW:$BW,(ROW()+(CC8*5)-5))</f>
        <v>0.87943770257028719</v>
      </c>
      <c r="CF8" s="46">
        <f t="shared" ref="CF8:CF15" si="46">INDEX($CA:$CA,(ROW()+(CC8*5)-5))</f>
        <v>0.1097459862817517</v>
      </c>
      <c r="CG8" s="46">
        <f t="shared" ref="CG8:CG15" si="47">INDEX($CB:$CB,(ROW()+(CC8*5)-5))</f>
        <v>1.0816311147961111E-2</v>
      </c>
      <c r="CH8" s="46">
        <f t="shared" si="32"/>
        <v>0.81693363844393596</v>
      </c>
      <c r="CI8" s="87">
        <f t="shared" si="33"/>
        <v>0.85326086956521741</v>
      </c>
      <c r="CJ8" s="46">
        <f t="shared" si="34"/>
        <v>0.17848970251716245</v>
      </c>
      <c r="CK8" s="46">
        <f t="shared" si="35"/>
        <v>0.14130434782608692</v>
      </c>
      <c r="CL8" s="87">
        <f t="shared" si="36"/>
        <v>4.5766590389015871E-3</v>
      </c>
      <c r="CM8" s="87">
        <f t="shared" si="37"/>
        <v>5.4347826086956763E-3</v>
      </c>
      <c r="CN8" s="46">
        <f t="shared" si="38"/>
        <v>0.82105021006622836</v>
      </c>
      <c r="CO8" s="46">
        <f t="shared" si="39"/>
        <v>0.11579673822236758</v>
      </c>
      <c r="CP8" s="46">
        <f t="shared" si="40"/>
        <v>6.3153051711404062E-2</v>
      </c>
      <c r="CQ8" s="178"/>
    </row>
    <row r="9" spans="1:95" s="15" customFormat="1" ht="13.5" customHeight="1">
      <c r="A9" s="63"/>
      <c r="B9" s="346"/>
      <c r="C9" s="343"/>
      <c r="D9" s="81"/>
      <c r="E9" s="71" t="s">
        <v>160</v>
      </c>
      <c r="F9" s="168">
        <v>0</v>
      </c>
      <c r="G9" s="62">
        <v>0</v>
      </c>
      <c r="H9" s="79" t="str">
        <f t="shared" si="0"/>
        <v>-</v>
      </c>
      <c r="I9" s="101">
        <v>0</v>
      </c>
      <c r="J9" s="102" t="str">
        <f t="shared" si="1"/>
        <v>-</v>
      </c>
      <c r="K9" s="62">
        <v>0</v>
      </c>
      <c r="L9" s="79" t="str">
        <f t="shared" si="2"/>
        <v>-</v>
      </c>
      <c r="M9" s="101">
        <v>0</v>
      </c>
      <c r="N9" s="102" t="str">
        <f t="shared" si="3"/>
        <v>-</v>
      </c>
      <c r="O9" s="168">
        <v>1</v>
      </c>
      <c r="P9" s="62">
        <v>1</v>
      </c>
      <c r="Q9" s="79">
        <f t="shared" si="4"/>
        <v>1</v>
      </c>
      <c r="R9" s="101">
        <v>283080</v>
      </c>
      <c r="S9" s="102">
        <f t="shared" si="5"/>
        <v>283080</v>
      </c>
      <c r="T9" s="62">
        <v>1</v>
      </c>
      <c r="U9" s="79">
        <f t="shared" si="6"/>
        <v>1</v>
      </c>
      <c r="V9" s="101">
        <v>89178</v>
      </c>
      <c r="W9" s="102">
        <f t="shared" si="7"/>
        <v>89178</v>
      </c>
      <c r="X9" s="168">
        <v>371</v>
      </c>
      <c r="Y9" s="62">
        <v>363</v>
      </c>
      <c r="Z9" s="79">
        <f t="shared" si="8"/>
        <v>0.97843665768194066</v>
      </c>
      <c r="AA9" s="101">
        <v>195118740</v>
      </c>
      <c r="AB9" s="102">
        <f t="shared" si="9"/>
        <v>537517.19008264458</v>
      </c>
      <c r="AC9" s="62">
        <v>297</v>
      </c>
      <c r="AD9" s="79">
        <f t="shared" si="10"/>
        <v>0.80053908355795145</v>
      </c>
      <c r="AE9" s="101">
        <v>39891684</v>
      </c>
      <c r="AF9" s="102">
        <f t="shared" si="11"/>
        <v>134315.43434343435</v>
      </c>
      <c r="AG9" s="168">
        <v>201</v>
      </c>
      <c r="AH9" s="62">
        <v>200</v>
      </c>
      <c r="AI9" s="79">
        <f t="shared" si="12"/>
        <v>0.99502487562189057</v>
      </c>
      <c r="AJ9" s="101">
        <v>95460730</v>
      </c>
      <c r="AK9" s="102">
        <f t="shared" si="13"/>
        <v>477303.65</v>
      </c>
      <c r="AL9" s="62">
        <v>174</v>
      </c>
      <c r="AM9" s="79">
        <f t="shared" si="14"/>
        <v>0.86567164179104472</v>
      </c>
      <c r="AN9" s="101">
        <v>15244613</v>
      </c>
      <c r="AO9" s="102">
        <f t="shared" si="15"/>
        <v>87612.718390804599</v>
      </c>
      <c r="AP9" s="168">
        <v>57</v>
      </c>
      <c r="AQ9" s="62">
        <v>57</v>
      </c>
      <c r="AR9" s="79">
        <f t="shared" si="16"/>
        <v>1</v>
      </c>
      <c r="AS9" s="101">
        <v>23819320</v>
      </c>
      <c r="AT9" s="102">
        <f t="shared" si="17"/>
        <v>417882.80701754388</v>
      </c>
      <c r="AU9" s="62">
        <v>44</v>
      </c>
      <c r="AV9" s="79">
        <f t="shared" si="18"/>
        <v>0.77192982456140347</v>
      </c>
      <c r="AW9" s="101">
        <v>3986876</v>
      </c>
      <c r="AX9" s="102">
        <f t="shared" si="19"/>
        <v>90610.818181818177</v>
      </c>
      <c r="AY9" s="168">
        <v>3</v>
      </c>
      <c r="AZ9" s="62">
        <v>3</v>
      </c>
      <c r="BA9" s="79">
        <f t="shared" si="20"/>
        <v>1</v>
      </c>
      <c r="BB9" s="101">
        <v>1208840</v>
      </c>
      <c r="BC9" s="102">
        <f t="shared" si="21"/>
        <v>402946.66666666669</v>
      </c>
      <c r="BD9" s="62">
        <v>2</v>
      </c>
      <c r="BE9" s="79">
        <f t="shared" si="22"/>
        <v>0.66666666666666663</v>
      </c>
      <c r="BF9" s="101">
        <v>150429</v>
      </c>
      <c r="BG9" s="102">
        <f t="shared" si="23"/>
        <v>75214.5</v>
      </c>
      <c r="BH9" s="168">
        <v>1</v>
      </c>
      <c r="BI9" s="62">
        <v>1</v>
      </c>
      <c r="BJ9" s="79">
        <f t="shared" si="24"/>
        <v>1</v>
      </c>
      <c r="BK9" s="101">
        <v>121620</v>
      </c>
      <c r="BL9" s="102">
        <f t="shared" si="25"/>
        <v>121620</v>
      </c>
      <c r="BM9" s="62">
        <v>1</v>
      </c>
      <c r="BN9" s="79">
        <f t="shared" si="26"/>
        <v>1</v>
      </c>
      <c r="BO9" s="101">
        <v>121620</v>
      </c>
      <c r="BP9" s="102">
        <f t="shared" si="27"/>
        <v>121620</v>
      </c>
      <c r="BQ9" s="99">
        <f t="shared" si="41"/>
        <v>634</v>
      </c>
      <c r="BR9" s="62">
        <f t="shared" si="41"/>
        <v>625</v>
      </c>
      <c r="BS9" s="79">
        <f t="shared" si="28"/>
        <v>0.98580441640378547</v>
      </c>
      <c r="BT9" s="101">
        <f t="shared" si="42"/>
        <v>316012330</v>
      </c>
      <c r="BU9" s="102">
        <f t="shared" si="29"/>
        <v>505619.728</v>
      </c>
      <c r="BV9" s="62">
        <f t="shared" si="42"/>
        <v>519</v>
      </c>
      <c r="BW9" s="79">
        <f t="shared" si="30"/>
        <v>0.81861198738170349</v>
      </c>
      <c r="BX9" s="101">
        <f t="shared" si="42"/>
        <v>59484400</v>
      </c>
      <c r="BY9" s="102">
        <f t="shared" si="31"/>
        <v>114613.48747591522</v>
      </c>
      <c r="BZ9" s="82"/>
      <c r="CA9" s="86">
        <f t="shared" si="43"/>
        <v>0.16719242902208198</v>
      </c>
      <c r="CB9" s="86">
        <f t="shared" si="44"/>
        <v>1.4195583596214534E-2</v>
      </c>
      <c r="CC9" s="59">
        <v>3</v>
      </c>
      <c r="CD9" s="14" t="s">
        <v>12</v>
      </c>
      <c r="CE9" s="46">
        <f t="shared" si="45"/>
        <v>0.86448611716819301</v>
      </c>
      <c r="CF9" s="46">
        <f t="shared" si="46"/>
        <v>0.12187817996801864</v>
      </c>
      <c r="CG9" s="46">
        <f t="shared" si="47"/>
        <v>1.3635702863788346E-2</v>
      </c>
      <c r="CH9" s="46">
        <f t="shared" si="32"/>
        <v>0.83085250338294991</v>
      </c>
      <c r="CI9" s="87">
        <f t="shared" si="33"/>
        <v>0.8379204892966361</v>
      </c>
      <c r="CJ9" s="46">
        <f t="shared" si="34"/>
        <v>0.16102841677943169</v>
      </c>
      <c r="CK9" s="46">
        <f t="shared" si="35"/>
        <v>0.15290519877675846</v>
      </c>
      <c r="CL9" s="87">
        <f t="shared" si="36"/>
        <v>8.1190798376183926E-3</v>
      </c>
      <c r="CM9" s="87">
        <f t="shared" si="37"/>
        <v>9.1743119266054496E-3</v>
      </c>
      <c r="CN9" s="46">
        <f t="shared" si="38"/>
        <v>0.83190795147473118</v>
      </c>
      <c r="CO9" s="46">
        <f t="shared" si="39"/>
        <v>0.10024866325533266</v>
      </c>
      <c r="CP9" s="46">
        <f t="shared" si="40"/>
        <v>6.7843385269936163E-2</v>
      </c>
      <c r="CQ9" s="178"/>
    </row>
    <row r="10" spans="1:95" s="15" customFormat="1" ht="13.5" customHeight="1">
      <c r="A10" s="63"/>
      <c r="B10" s="346"/>
      <c r="C10" s="343"/>
      <c r="D10" s="81"/>
      <c r="E10" s="198" t="s">
        <v>161</v>
      </c>
      <c r="F10" s="270">
        <v>0</v>
      </c>
      <c r="G10" s="207">
        <v>0</v>
      </c>
      <c r="H10" s="204" t="str">
        <f t="shared" si="0"/>
        <v>-</v>
      </c>
      <c r="I10" s="208">
        <v>0</v>
      </c>
      <c r="J10" s="205" t="str">
        <f t="shared" si="1"/>
        <v>-</v>
      </c>
      <c r="K10" s="207">
        <v>0</v>
      </c>
      <c r="L10" s="204" t="str">
        <f t="shared" si="2"/>
        <v>-</v>
      </c>
      <c r="M10" s="208">
        <v>0</v>
      </c>
      <c r="N10" s="205" t="str">
        <f t="shared" si="3"/>
        <v>-</v>
      </c>
      <c r="O10" s="270">
        <v>0</v>
      </c>
      <c r="P10" s="207">
        <v>0</v>
      </c>
      <c r="Q10" s="204" t="str">
        <f t="shared" si="4"/>
        <v>-</v>
      </c>
      <c r="R10" s="208">
        <v>0</v>
      </c>
      <c r="S10" s="205" t="str">
        <f t="shared" si="5"/>
        <v>-</v>
      </c>
      <c r="T10" s="207">
        <v>0</v>
      </c>
      <c r="U10" s="204" t="str">
        <f t="shared" si="6"/>
        <v>-</v>
      </c>
      <c r="V10" s="208">
        <v>0</v>
      </c>
      <c r="W10" s="205" t="str">
        <f t="shared" si="7"/>
        <v>-</v>
      </c>
      <c r="X10" s="270">
        <v>165</v>
      </c>
      <c r="Y10" s="207">
        <v>163</v>
      </c>
      <c r="Z10" s="204">
        <f t="shared" si="8"/>
        <v>0.98787878787878791</v>
      </c>
      <c r="AA10" s="208">
        <v>86276620</v>
      </c>
      <c r="AB10" s="205">
        <f t="shared" si="9"/>
        <v>529304.41717791406</v>
      </c>
      <c r="AC10" s="207">
        <v>132</v>
      </c>
      <c r="AD10" s="204">
        <f t="shared" si="10"/>
        <v>0.8</v>
      </c>
      <c r="AE10" s="208">
        <v>17405744</v>
      </c>
      <c r="AF10" s="205">
        <f t="shared" si="11"/>
        <v>131861.69696969696</v>
      </c>
      <c r="AG10" s="270">
        <v>97</v>
      </c>
      <c r="AH10" s="207">
        <v>96</v>
      </c>
      <c r="AI10" s="204">
        <f t="shared" si="12"/>
        <v>0.98969072164948457</v>
      </c>
      <c r="AJ10" s="208">
        <v>45406160</v>
      </c>
      <c r="AK10" s="205">
        <f t="shared" si="13"/>
        <v>472980.83333333331</v>
      </c>
      <c r="AL10" s="207">
        <v>83</v>
      </c>
      <c r="AM10" s="204">
        <f t="shared" si="14"/>
        <v>0.85567010309278346</v>
      </c>
      <c r="AN10" s="208">
        <v>10183282</v>
      </c>
      <c r="AO10" s="205">
        <f t="shared" si="15"/>
        <v>122690.14457831325</v>
      </c>
      <c r="AP10" s="270">
        <v>24</v>
      </c>
      <c r="AQ10" s="207">
        <v>24</v>
      </c>
      <c r="AR10" s="204">
        <f t="shared" si="16"/>
        <v>1</v>
      </c>
      <c r="AS10" s="208">
        <v>17272000</v>
      </c>
      <c r="AT10" s="205">
        <f t="shared" si="17"/>
        <v>719666.66666666663</v>
      </c>
      <c r="AU10" s="207">
        <v>20</v>
      </c>
      <c r="AV10" s="204">
        <f t="shared" si="18"/>
        <v>0.83333333333333337</v>
      </c>
      <c r="AW10" s="208">
        <v>3622642</v>
      </c>
      <c r="AX10" s="205">
        <f t="shared" si="19"/>
        <v>181132.1</v>
      </c>
      <c r="AY10" s="270">
        <v>3</v>
      </c>
      <c r="AZ10" s="207">
        <v>3</v>
      </c>
      <c r="BA10" s="204">
        <f t="shared" si="20"/>
        <v>1</v>
      </c>
      <c r="BB10" s="208">
        <v>1179070</v>
      </c>
      <c r="BC10" s="205">
        <f t="shared" si="21"/>
        <v>393023.33333333331</v>
      </c>
      <c r="BD10" s="207">
        <v>3</v>
      </c>
      <c r="BE10" s="204">
        <f t="shared" si="22"/>
        <v>1</v>
      </c>
      <c r="BF10" s="208">
        <v>476351</v>
      </c>
      <c r="BG10" s="205">
        <f t="shared" si="23"/>
        <v>158783.66666666666</v>
      </c>
      <c r="BH10" s="270">
        <v>1</v>
      </c>
      <c r="BI10" s="207">
        <v>1</v>
      </c>
      <c r="BJ10" s="204">
        <f t="shared" si="24"/>
        <v>1</v>
      </c>
      <c r="BK10" s="208">
        <v>1109870</v>
      </c>
      <c r="BL10" s="205">
        <f t="shared" si="25"/>
        <v>1109870</v>
      </c>
      <c r="BM10" s="207">
        <v>1</v>
      </c>
      <c r="BN10" s="204">
        <f t="shared" si="26"/>
        <v>1</v>
      </c>
      <c r="BO10" s="208">
        <v>206290</v>
      </c>
      <c r="BP10" s="205">
        <f t="shared" si="27"/>
        <v>206290</v>
      </c>
      <c r="BQ10" s="206">
        <f t="shared" si="41"/>
        <v>290</v>
      </c>
      <c r="BR10" s="207">
        <f t="shared" si="41"/>
        <v>287</v>
      </c>
      <c r="BS10" s="204">
        <f t="shared" si="28"/>
        <v>0.98965517241379308</v>
      </c>
      <c r="BT10" s="208">
        <f t="shared" si="42"/>
        <v>151243720</v>
      </c>
      <c r="BU10" s="205">
        <f t="shared" si="29"/>
        <v>526981.60278745648</v>
      </c>
      <c r="BV10" s="207">
        <f t="shared" si="42"/>
        <v>239</v>
      </c>
      <c r="BW10" s="204">
        <f t="shared" si="30"/>
        <v>0.82413793103448274</v>
      </c>
      <c r="BX10" s="208">
        <f t="shared" si="42"/>
        <v>31894309</v>
      </c>
      <c r="BY10" s="205">
        <f t="shared" si="31"/>
        <v>133448.99163179917</v>
      </c>
      <c r="BZ10" s="82"/>
      <c r="CA10" s="86">
        <f t="shared" si="43"/>
        <v>0.16551724137931034</v>
      </c>
      <c r="CB10" s="86">
        <f t="shared" si="44"/>
        <v>1.0344827586206917E-2</v>
      </c>
      <c r="CC10" s="59">
        <v>4</v>
      </c>
      <c r="CD10" s="14" t="s">
        <v>20</v>
      </c>
      <c r="CE10" s="46">
        <f t="shared" si="45"/>
        <v>0.87757158451591233</v>
      </c>
      <c r="CF10" s="46">
        <f t="shared" si="46"/>
        <v>0.11159627172726505</v>
      </c>
      <c r="CG10" s="46">
        <f t="shared" si="47"/>
        <v>1.0832143756822621E-2</v>
      </c>
      <c r="CH10" s="46">
        <f t="shared" si="32"/>
        <v>0.87222222222222223</v>
      </c>
      <c r="CI10" s="87">
        <f t="shared" si="33"/>
        <v>0.91860465116279066</v>
      </c>
      <c r="CJ10" s="46">
        <f t="shared" si="34"/>
        <v>0.12222222222222223</v>
      </c>
      <c r="CK10" s="46">
        <f t="shared" si="35"/>
        <v>8.1395348837209336E-2</v>
      </c>
      <c r="CL10" s="87">
        <f t="shared" si="36"/>
        <v>5.5555555555555358E-3</v>
      </c>
      <c r="CM10" s="87">
        <f t="shared" si="37"/>
        <v>0</v>
      </c>
      <c r="CN10" s="46">
        <f t="shared" si="38"/>
        <v>0.8322513367343809</v>
      </c>
      <c r="CO10" s="46">
        <f t="shared" si="39"/>
        <v>0.10539498839622541</v>
      </c>
      <c r="CP10" s="46">
        <f t="shared" si="40"/>
        <v>6.2353674869393694E-2</v>
      </c>
      <c r="CQ10" s="178"/>
    </row>
    <row r="11" spans="1:95" s="15" customFormat="1" ht="13.5" customHeight="1">
      <c r="A11" s="63"/>
      <c r="B11" s="346"/>
      <c r="C11" s="343"/>
      <c r="D11" s="193"/>
      <c r="E11" s="72" t="s">
        <v>213</v>
      </c>
      <c r="F11" s="270">
        <v>0</v>
      </c>
      <c r="G11" s="207">
        <v>0</v>
      </c>
      <c r="H11" s="204" t="str">
        <f t="shared" si="0"/>
        <v>-</v>
      </c>
      <c r="I11" s="208">
        <v>0</v>
      </c>
      <c r="J11" s="205" t="str">
        <f t="shared" si="1"/>
        <v>-</v>
      </c>
      <c r="K11" s="207">
        <v>0</v>
      </c>
      <c r="L11" s="204" t="str">
        <f t="shared" si="2"/>
        <v>-</v>
      </c>
      <c r="M11" s="208">
        <v>0</v>
      </c>
      <c r="N11" s="205" t="str">
        <f t="shared" si="3"/>
        <v>-</v>
      </c>
      <c r="O11" s="270">
        <v>0</v>
      </c>
      <c r="P11" s="207">
        <v>0</v>
      </c>
      <c r="Q11" s="204" t="str">
        <f t="shared" si="4"/>
        <v>-</v>
      </c>
      <c r="R11" s="208">
        <v>0</v>
      </c>
      <c r="S11" s="205" t="str">
        <f t="shared" si="5"/>
        <v>-</v>
      </c>
      <c r="T11" s="207">
        <v>0</v>
      </c>
      <c r="U11" s="204" t="str">
        <f t="shared" si="6"/>
        <v>-</v>
      </c>
      <c r="V11" s="208">
        <v>0</v>
      </c>
      <c r="W11" s="205" t="str">
        <f t="shared" si="7"/>
        <v>-</v>
      </c>
      <c r="X11" s="270">
        <v>3</v>
      </c>
      <c r="Y11" s="207">
        <v>3</v>
      </c>
      <c r="Z11" s="204">
        <f t="shared" si="8"/>
        <v>1</v>
      </c>
      <c r="AA11" s="208">
        <v>6874940</v>
      </c>
      <c r="AB11" s="205">
        <f t="shared" si="9"/>
        <v>2291646.6666666665</v>
      </c>
      <c r="AC11" s="207">
        <v>3</v>
      </c>
      <c r="AD11" s="204">
        <f t="shared" si="10"/>
        <v>1</v>
      </c>
      <c r="AE11" s="208">
        <v>449399</v>
      </c>
      <c r="AF11" s="205">
        <f t="shared" si="11"/>
        <v>149799.66666666666</v>
      </c>
      <c r="AG11" s="270">
        <v>0</v>
      </c>
      <c r="AH11" s="207">
        <v>0</v>
      </c>
      <c r="AI11" s="204" t="str">
        <f t="shared" si="12"/>
        <v>-</v>
      </c>
      <c r="AJ11" s="208">
        <v>0</v>
      </c>
      <c r="AK11" s="205" t="str">
        <f t="shared" si="13"/>
        <v>-</v>
      </c>
      <c r="AL11" s="207">
        <v>0</v>
      </c>
      <c r="AM11" s="204" t="str">
        <f t="shared" si="14"/>
        <v>-</v>
      </c>
      <c r="AN11" s="208">
        <v>0</v>
      </c>
      <c r="AO11" s="205" t="str">
        <f t="shared" si="15"/>
        <v>-</v>
      </c>
      <c r="AP11" s="270">
        <v>0</v>
      </c>
      <c r="AQ11" s="207">
        <v>0</v>
      </c>
      <c r="AR11" s="204" t="str">
        <f t="shared" si="16"/>
        <v>-</v>
      </c>
      <c r="AS11" s="208">
        <v>0</v>
      </c>
      <c r="AT11" s="205" t="str">
        <f t="shared" si="17"/>
        <v>-</v>
      </c>
      <c r="AU11" s="207">
        <v>0</v>
      </c>
      <c r="AV11" s="204" t="str">
        <f t="shared" si="18"/>
        <v>-</v>
      </c>
      <c r="AW11" s="208">
        <v>0</v>
      </c>
      <c r="AX11" s="205" t="str">
        <f t="shared" si="19"/>
        <v>-</v>
      </c>
      <c r="AY11" s="270">
        <v>0</v>
      </c>
      <c r="AZ11" s="207">
        <v>0</v>
      </c>
      <c r="BA11" s="204" t="str">
        <f t="shared" si="20"/>
        <v>-</v>
      </c>
      <c r="BB11" s="208">
        <v>0</v>
      </c>
      <c r="BC11" s="205" t="str">
        <f t="shared" si="21"/>
        <v>-</v>
      </c>
      <c r="BD11" s="207">
        <v>0</v>
      </c>
      <c r="BE11" s="204" t="str">
        <f t="shared" si="22"/>
        <v>-</v>
      </c>
      <c r="BF11" s="208">
        <v>0</v>
      </c>
      <c r="BG11" s="205" t="str">
        <f t="shared" si="23"/>
        <v>-</v>
      </c>
      <c r="BH11" s="270">
        <v>0</v>
      </c>
      <c r="BI11" s="207">
        <v>0</v>
      </c>
      <c r="BJ11" s="204" t="str">
        <f t="shared" si="24"/>
        <v>-</v>
      </c>
      <c r="BK11" s="208">
        <v>0</v>
      </c>
      <c r="BL11" s="205" t="str">
        <f t="shared" si="25"/>
        <v>-</v>
      </c>
      <c r="BM11" s="207">
        <v>0</v>
      </c>
      <c r="BN11" s="204" t="str">
        <f t="shared" si="26"/>
        <v>-</v>
      </c>
      <c r="BO11" s="208">
        <v>0</v>
      </c>
      <c r="BP11" s="205" t="str">
        <f t="shared" si="27"/>
        <v>-</v>
      </c>
      <c r="BQ11" s="206">
        <f>SUM(F11,O11,X11,AG11,AP11,AY11,BH11)</f>
        <v>3</v>
      </c>
      <c r="BR11" s="207">
        <f>SUM(G11,P11,Y11,AH11,AQ11,AZ11,BI11)</f>
        <v>3</v>
      </c>
      <c r="BS11" s="204">
        <f t="shared" si="28"/>
        <v>1</v>
      </c>
      <c r="BT11" s="208">
        <f>SUM(I11,R11,AA11,AJ11,AS11,BB11,BK11)</f>
        <v>6874940</v>
      </c>
      <c r="BU11" s="205">
        <f t="shared" si="29"/>
        <v>2291646.6666666665</v>
      </c>
      <c r="BV11" s="207">
        <f>SUM(K11,T11,AC11,AL11,AU11,BD11,BM11)</f>
        <v>3</v>
      </c>
      <c r="BW11" s="204">
        <f t="shared" si="30"/>
        <v>1</v>
      </c>
      <c r="BX11" s="208">
        <f>SUM(M11,V11,AE11,AN11,AW11,BF11,BO11)</f>
        <v>449399</v>
      </c>
      <c r="BY11" s="205">
        <f t="shared" si="31"/>
        <v>149799.66666666666</v>
      </c>
      <c r="BZ11" s="82"/>
      <c r="CA11" s="86">
        <f t="shared" si="43"/>
        <v>0</v>
      </c>
      <c r="CB11" s="86">
        <f t="shared" si="44"/>
        <v>0</v>
      </c>
      <c r="CC11" s="59">
        <v>5</v>
      </c>
      <c r="CD11" s="14" t="s">
        <v>24</v>
      </c>
      <c r="CE11" s="46">
        <f t="shared" si="45"/>
        <v>0.87393015048878431</v>
      </c>
      <c r="CF11" s="46">
        <f t="shared" si="46"/>
        <v>0.11479333144039272</v>
      </c>
      <c r="CG11" s="46">
        <f t="shared" si="47"/>
        <v>1.1276518070822972E-2</v>
      </c>
      <c r="CH11" s="46">
        <f t="shared" si="32"/>
        <v>0.84854014598540151</v>
      </c>
      <c r="CI11" s="87">
        <f t="shared" si="33"/>
        <v>0.86567164179104472</v>
      </c>
      <c r="CJ11" s="46">
        <f t="shared" si="34"/>
        <v>0.14233576642335766</v>
      </c>
      <c r="CK11" s="46">
        <f t="shared" si="35"/>
        <v>0.11940298507462688</v>
      </c>
      <c r="CL11" s="87">
        <f t="shared" si="36"/>
        <v>9.124087591240837E-3</v>
      </c>
      <c r="CM11" s="87">
        <f t="shared" si="37"/>
        <v>1.4925373134328401E-2</v>
      </c>
      <c r="CN11" s="46">
        <f t="shared" si="38"/>
        <v>0.82413310736287093</v>
      </c>
      <c r="CO11" s="46">
        <f t="shared" si="39"/>
        <v>0.11042961289107678</v>
      </c>
      <c r="CP11" s="46">
        <f t="shared" si="40"/>
        <v>6.543727974605229E-2</v>
      </c>
      <c r="CQ11" s="178"/>
    </row>
    <row r="12" spans="1:95" s="15" customFormat="1" ht="13.5" customHeight="1">
      <c r="A12" s="63"/>
      <c r="B12" s="347"/>
      <c r="C12" s="344"/>
      <c r="D12" s="338" t="s">
        <v>204</v>
      </c>
      <c r="E12" s="339"/>
      <c r="F12" s="144">
        <v>86</v>
      </c>
      <c r="G12" s="60">
        <v>84</v>
      </c>
      <c r="H12" s="80">
        <f t="shared" si="0"/>
        <v>0.97674418604651159</v>
      </c>
      <c r="I12" s="93">
        <v>146182080</v>
      </c>
      <c r="J12" s="100">
        <f t="shared" si="1"/>
        <v>1740262.857142857</v>
      </c>
      <c r="K12" s="60">
        <v>70</v>
      </c>
      <c r="L12" s="80">
        <f t="shared" si="2"/>
        <v>0.81395348837209303</v>
      </c>
      <c r="M12" s="93">
        <v>46036488</v>
      </c>
      <c r="N12" s="100">
        <f t="shared" si="3"/>
        <v>657664.11428571434</v>
      </c>
      <c r="O12" s="144">
        <v>214</v>
      </c>
      <c r="P12" s="60">
        <v>202</v>
      </c>
      <c r="Q12" s="80">
        <f t="shared" si="4"/>
        <v>0.94392523364485981</v>
      </c>
      <c r="R12" s="93">
        <v>389698040</v>
      </c>
      <c r="S12" s="100">
        <f t="shared" si="5"/>
        <v>1929198.2178217822</v>
      </c>
      <c r="T12" s="60">
        <v>170</v>
      </c>
      <c r="U12" s="80">
        <f t="shared" si="6"/>
        <v>0.79439252336448596</v>
      </c>
      <c r="V12" s="93">
        <v>140070409</v>
      </c>
      <c r="W12" s="100">
        <f t="shared" si="7"/>
        <v>823943.58235294116</v>
      </c>
      <c r="X12" s="144">
        <v>36084</v>
      </c>
      <c r="Y12" s="60">
        <v>32857</v>
      </c>
      <c r="Z12" s="80">
        <f t="shared" si="8"/>
        <v>0.91056978162066293</v>
      </c>
      <c r="AA12" s="93">
        <v>24152379690</v>
      </c>
      <c r="AB12" s="100">
        <f t="shared" si="9"/>
        <v>735075.62132878834</v>
      </c>
      <c r="AC12" s="60">
        <v>27410</v>
      </c>
      <c r="AD12" s="80">
        <f t="shared" si="10"/>
        <v>0.75961645050437865</v>
      </c>
      <c r="AE12" s="93">
        <v>5254839808</v>
      </c>
      <c r="AF12" s="100">
        <f t="shared" si="11"/>
        <v>191712.50667639548</v>
      </c>
      <c r="AG12" s="144">
        <v>31732</v>
      </c>
      <c r="AH12" s="60">
        <v>30147</v>
      </c>
      <c r="AI12" s="80">
        <f t="shared" si="12"/>
        <v>0.95005042228665071</v>
      </c>
      <c r="AJ12" s="93">
        <v>28901381230</v>
      </c>
      <c r="AK12" s="100">
        <f t="shared" si="13"/>
        <v>958681.83334991871</v>
      </c>
      <c r="AL12" s="60">
        <v>26602</v>
      </c>
      <c r="AM12" s="80">
        <f t="shared" si="14"/>
        <v>0.83833354342619437</v>
      </c>
      <c r="AN12" s="93">
        <v>6295253836</v>
      </c>
      <c r="AO12" s="100">
        <f t="shared" si="15"/>
        <v>236645.88512141944</v>
      </c>
      <c r="AP12" s="144">
        <v>22836</v>
      </c>
      <c r="AQ12" s="60">
        <v>21759</v>
      </c>
      <c r="AR12" s="80">
        <f t="shared" si="16"/>
        <v>0.95283762480294276</v>
      </c>
      <c r="AS12" s="93">
        <v>22990329320</v>
      </c>
      <c r="AT12" s="100">
        <f t="shared" si="17"/>
        <v>1056589.4259846499</v>
      </c>
      <c r="AU12" s="60">
        <v>19706</v>
      </c>
      <c r="AV12" s="80">
        <f t="shared" si="18"/>
        <v>0.86293571553687165</v>
      </c>
      <c r="AW12" s="93">
        <v>4650462374</v>
      </c>
      <c r="AX12" s="100">
        <f t="shared" si="19"/>
        <v>235992.20410027402</v>
      </c>
      <c r="AY12" s="144">
        <v>11478</v>
      </c>
      <c r="AZ12" s="60">
        <v>10740</v>
      </c>
      <c r="BA12" s="80">
        <f t="shared" si="20"/>
        <v>0.93570308416100367</v>
      </c>
      <c r="BB12" s="93">
        <v>11932980690</v>
      </c>
      <c r="BC12" s="100">
        <f t="shared" si="21"/>
        <v>1111078.2765363129</v>
      </c>
      <c r="BD12" s="60">
        <v>9710</v>
      </c>
      <c r="BE12" s="80">
        <f t="shared" si="22"/>
        <v>0.84596619620142877</v>
      </c>
      <c r="BF12" s="93">
        <v>2135031977</v>
      </c>
      <c r="BG12" s="100">
        <f t="shared" si="23"/>
        <v>219879.70926879506</v>
      </c>
      <c r="BH12" s="144">
        <v>4323</v>
      </c>
      <c r="BI12" s="60">
        <v>3822</v>
      </c>
      <c r="BJ12" s="80">
        <f t="shared" si="24"/>
        <v>0.88410825815405969</v>
      </c>
      <c r="BK12" s="93">
        <v>4014059110</v>
      </c>
      <c r="BL12" s="100">
        <f t="shared" si="25"/>
        <v>1050250.9445316589</v>
      </c>
      <c r="BM12" s="60">
        <v>3334</v>
      </c>
      <c r="BN12" s="80">
        <f t="shared" si="26"/>
        <v>0.77122368725422163</v>
      </c>
      <c r="BO12" s="93">
        <v>665116646</v>
      </c>
      <c r="BP12" s="100">
        <f t="shared" si="27"/>
        <v>199495.09478104379</v>
      </c>
      <c r="BQ12" s="98">
        <f>SUM(F12,O12,X12,AG12,AP12,AY12,BH12)</f>
        <v>106753</v>
      </c>
      <c r="BR12" s="60">
        <f>SUM(G12,P12,Y12,AH12,AQ12,AZ12,BI12)</f>
        <v>99611</v>
      </c>
      <c r="BS12" s="80">
        <f t="shared" si="28"/>
        <v>0.93309789888808747</v>
      </c>
      <c r="BT12" s="93">
        <f>SUM(I12,R12,AA12,AJ12,AS12,BB12,BK12)</f>
        <v>92527010160</v>
      </c>
      <c r="BU12" s="100">
        <f t="shared" si="29"/>
        <v>928883.45825260261</v>
      </c>
      <c r="BV12" s="60">
        <f>SUM(K12,T12,AC12,AL12,AU12,BD12,BM12)</f>
        <v>87002</v>
      </c>
      <c r="BW12" s="80">
        <f t="shared" si="30"/>
        <v>0.8149841222260733</v>
      </c>
      <c r="BX12" s="93">
        <f>SUM(M12,V12,AE12,AN12,AW12,BF12,BO12)</f>
        <v>19186811538</v>
      </c>
      <c r="BY12" s="100">
        <f t="shared" si="31"/>
        <v>220532.99393117399</v>
      </c>
      <c r="BZ12" s="82"/>
      <c r="CA12" s="86">
        <f t="shared" si="43"/>
        <v>0.11811377666201417</v>
      </c>
      <c r="CB12" s="86">
        <f t="shared" si="44"/>
        <v>6.6902101111912526E-2</v>
      </c>
      <c r="CC12" s="59">
        <v>6</v>
      </c>
      <c r="CD12" s="14" t="s">
        <v>34</v>
      </c>
      <c r="CE12" s="46">
        <f t="shared" si="45"/>
        <v>0.85433347380250035</v>
      </c>
      <c r="CF12" s="46">
        <f t="shared" si="46"/>
        <v>0.13194737088542396</v>
      </c>
      <c r="CG12" s="46">
        <f t="shared" si="47"/>
        <v>1.3719155312075682E-2</v>
      </c>
      <c r="CH12" s="46">
        <f t="shared" si="32"/>
        <v>0.83543078412391092</v>
      </c>
      <c r="CI12" s="87">
        <f t="shared" si="33"/>
        <v>0.80936454849498329</v>
      </c>
      <c r="CJ12" s="46">
        <f t="shared" si="34"/>
        <v>0.15876089060987419</v>
      </c>
      <c r="CK12" s="46">
        <f t="shared" si="35"/>
        <v>0.18394648829431437</v>
      </c>
      <c r="CL12" s="87">
        <f t="shared" si="36"/>
        <v>5.8083252662148865E-3</v>
      </c>
      <c r="CM12" s="87">
        <f t="shared" si="37"/>
        <v>6.6889632107023367E-3</v>
      </c>
      <c r="CN12" s="46">
        <f t="shared" si="38"/>
        <v>0.82273413077992641</v>
      </c>
      <c r="CO12" s="46">
        <f t="shared" si="39"/>
        <v>0.10915420040036683</v>
      </c>
      <c r="CP12" s="46">
        <f t="shared" si="40"/>
        <v>6.8111668819706761E-2</v>
      </c>
      <c r="CQ12" s="178"/>
    </row>
    <row r="13" spans="1:95" s="15" customFormat="1" ht="13.5" customHeight="1">
      <c r="A13" s="63"/>
      <c r="B13" s="345">
        <v>2</v>
      </c>
      <c r="C13" s="342" t="s">
        <v>172</v>
      </c>
      <c r="D13" s="331" t="s">
        <v>153</v>
      </c>
      <c r="E13" s="320"/>
      <c r="F13" s="144">
        <v>14</v>
      </c>
      <c r="G13" s="60">
        <v>14</v>
      </c>
      <c r="H13" s="80">
        <f t="shared" ref="H13:H57" si="48">IFERROR(G13/F13,"-")</f>
        <v>1</v>
      </c>
      <c r="I13" s="93">
        <v>7310110</v>
      </c>
      <c r="J13" s="100">
        <f t="shared" ref="J13:J60" si="49">IFERROR(I13/G13,"-")</f>
        <v>522150.71428571426</v>
      </c>
      <c r="K13" s="60">
        <v>11</v>
      </c>
      <c r="L13" s="80">
        <f t="shared" ref="L13:L60" si="50">IFERROR(K13/F13,"-")</f>
        <v>0.7857142857142857</v>
      </c>
      <c r="M13" s="93">
        <v>1466431</v>
      </c>
      <c r="N13" s="100">
        <f t="shared" ref="N13:N60" si="51">IFERROR(M13/K13,"-")</f>
        <v>133311.90909090909</v>
      </c>
      <c r="O13" s="144">
        <v>51</v>
      </c>
      <c r="P13" s="60">
        <v>50</v>
      </c>
      <c r="Q13" s="80">
        <f t="shared" ref="Q13:Q60" si="52">IFERROR(P13/O13,"-")</f>
        <v>0.98039215686274506</v>
      </c>
      <c r="R13" s="93">
        <v>45047380</v>
      </c>
      <c r="S13" s="100">
        <f t="shared" ref="S13:S60" si="53">IFERROR(R13/P13,"-")</f>
        <v>900947.6</v>
      </c>
      <c r="T13" s="60">
        <v>39</v>
      </c>
      <c r="U13" s="80">
        <f t="shared" ref="U13:U58" si="54">IFERROR(T13/O13,"-")</f>
        <v>0.76470588235294112</v>
      </c>
      <c r="V13" s="93">
        <v>3474195</v>
      </c>
      <c r="W13" s="100">
        <f t="shared" ref="W13:W60" si="55">IFERROR(V13/T13,"-")</f>
        <v>89081.923076923078</v>
      </c>
      <c r="X13" s="144">
        <v>11749</v>
      </c>
      <c r="Y13" s="60">
        <v>11607</v>
      </c>
      <c r="Z13" s="80">
        <f t="shared" ref="Z13:Z60" si="56">IFERROR(Y13/X13,"-")</f>
        <v>0.98791386500978806</v>
      </c>
      <c r="AA13" s="93">
        <v>5016521450</v>
      </c>
      <c r="AB13" s="100">
        <f t="shared" ref="AB13:AB60" si="57">IFERROR(AA13/Y13,"-")</f>
        <v>432197.93658998882</v>
      </c>
      <c r="AC13" s="60">
        <v>10079</v>
      </c>
      <c r="AD13" s="80">
        <f t="shared" ref="AD13:AD60" si="58">IFERROR(AC13/X13,"-")</f>
        <v>0.85786024342497236</v>
      </c>
      <c r="AE13" s="93">
        <v>1040929146</v>
      </c>
      <c r="AF13" s="100">
        <f t="shared" ref="AF13:AF60" si="59">IFERROR(AE13/AC13,"-")</f>
        <v>103277.02609385851</v>
      </c>
      <c r="AG13" s="144">
        <v>9593</v>
      </c>
      <c r="AH13" s="60">
        <v>9487</v>
      </c>
      <c r="AI13" s="80">
        <f t="shared" ref="AI13:AI60" si="60">IFERROR(AH13/AG13,"-")</f>
        <v>0.98895027624309395</v>
      </c>
      <c r="AJ13" s="93">
        <v>4974197200</v>
      </c>
      <c r="AK13" s="100">
        <f t="shared" ref="AK13:AK60" si="61">IFERROR(AJ13/AH13,"-")</f>
        <v>524317.19194687472</v>
      </c>
      <c r="AL13" s="60">
        <v>8493</v>
      </c>
      <c r="AM13" s="80">
        <f t="shared" ref="AM13:AM60" si="62">IFERROR(AL13/AG13,"-")</f>
        <v>0.88533305535286144</v>
      </c>
      <c r="AN13" s="93">
        <v>940436058</v>
      </c>
      <c r="AO13" s="100">
        <f t="shared" ref="AO13:AO60" si="63">IFERROR(AN13/AL13,"-")</f>
        <v>110730.72624514306</v>
      </c>
      <c r="AP13" s="144">
        <v>3908</v>
      </c>
      <c r="AQ13" s="60">
        <v>3878</v>
      </c>
      <c r="AR13" s="80">
        <f t="shared" ref="AR13:AR60" si="64">IFERROR(AQ13/AP13,"-")</f>
        <v>0.99232343909928356</v>
      </c>
      <c r="AS13" s="93">
        <v>2268707340</v>
      </c>
      <c r="AT13" s="100">
        <f t="shared" ref="AT13:AT60" si="65">IFERROR(AS13/AQ13,"-")</f>
        <v>585019.9432697267</v>
      </c>
      <c r="AU13" s="60">
        <v>3582</v>
      </c>
      <c r="AV13" s="80">
        <f t="shared" ref="AV13:AV60" si="66">IFERROR(AU13/AP13,"-")</f>
        <v>0.91658137154554764</v>
      </c>
      <c r="AW13" s="93">
        <v>433357280</v>
      </c>
      <c r="AX13" s="100">
        <f t="shared" ref="AX13:AX60" si="67">IFERROR(AW13/AU13,"-")</f>
        <v>120981.93188163037</v>
      </c>
      <c r="AY13" s="144">
        <v>1049</v>
      </c>
      <c r="AZ13" s="60">
        <v>1043</v>
      </c>
      <c r="BA13" s="80">
        <f t="shared" ref="BA13:BA60" si="68">IFERROR(AZ13/AY13,"-")</f>
        <v>0.99428026692087701</v>
      </c>
      <c r="BB13" s="93">
        <v>653879820</v>
      </c>
      <c r="BC13" s="100">
        <f t="shared" ref="BC13:BC60" si="69">IFERROR(BB13/AZ13,"-")</f>
        <v>626922.16682646214</v>
      </c>
      <c r="BD13" s="60">
        <v>970</v>
      </c>
      <c r="BE13" s="80">
        <f t="shared" ref="BE13:BE60" si="70">IFERROR(BD13/AY13,"-")</f>
        <v>0.92469018112488088</v>
      </c>
      <c r="BF13" s="93">
        <v>111548908</v>
      </c>
      <c r="BG13" s="100">
        <f t="shared" ref="BG13:BG60" si="71">IFERROR(BF13/BD13,"-")</f>
        <v>114998.87422680412</v>
      </c>
      <c r="BH13" s="144">
        <v>170</v>
      </c>
      <c r="BI13" s="60">
        <v>168</v>
      </c>
      <c r="BJ13" s="80">
        <f t="shared" ref="BJ13:BJ60" si="72">IFERROR(BI13/BH13,"-")</f>
        <v>0.9882352941176471</v>
      </c>
      <c r="BK13" s="93">
        <v>103681410</v>
      </c>
      <c r="BL13" s="100">
        <f t="shared" ref="BL13:BL60" si="73">IFERROR(BK13/BI13,"-")</f>
        <v>617151.25</v>
      </c>
      <c r="BM13" s="60">
        <v>161</v>
      </c>
      <c r="BN13" s="80">
        <f t="shared" ref="BN13:BN60" si="74">IFERROR(BM13/BH13,"-")</f>
        <v>0.94705882352941173</v>
      </c>
      <c r="BO13" s="93">
        <v>20394889</v>
      </c>
      <c r="BP13" s="100">
        <f t="shared" ref="BP13:BP60" si="75">IFERROR(BO13/BM13,"-")</f>
        <v>126676.32919254659</v>
      </c>
      <c r="BQ13" s="98">
        <f t="shared" ref="BQ13:BQ60" si="76">SUM(F13,O13,X13,AG13,AP13,AY13,BH13)</f>
        <v>26534</v>
      </c>
      <c r="BR13" s="60">
        <f t="shared" ref="BR13:BR60" si="77">SUM(G13,P13,Y13,AH13,AQ13,AZ13,BI13)</f>
        <v>26247</v>
      </c>
      <c r="BS13" s="80">
        <f t="shared" ref="BS13:BS53" si="78">IFERROR(BR13/BQ13,"-")</f>
        <v>0.98918368885203889</v>
      </c>
      <c r="BT13" s="93">
        <f t="shared" ref="BT13:BT60" si="79">SUM(I13,R13,AA13,AJ13,AS13,BB13,BK13)</f>
        <v>13069344710</v>
      </c>
      <c r="BU13" s="100">
        <f t="shared" ref="BU13:BU60" si="80">IFERROR(BT13/BR13,"-")</f>
        <v>497936.70552825084</v>
      </c>
      <c r="BV13" s="60">
        <f t="shared" ref="BV13:BV60" si="81">SUM(K13,T13,AC13,AL13,AU13,BD13,BM13)</f>
        <v>23335</v>
      </c>
      <c r="BW13" s="80">
        <f t="shared" ref="BW13:BW60" si="82">IFERROR(BV13/BQ13,"-")</f>
        <v>0.87943770257028719</v>
      </c>
      <c r="BX13" s="93">
        <f t="shared" ref="BX13:BX60" si="83">SUM(M13,V13,AE13,AN13,AW13,BF13,BO13)</f>
        <v>2551606907</v>
      </c>
      <c r="BY13" s="100">
        <f t="shared" ref="BY13:BY60" si="84">IFERROR(BX13/BV13,"-")</f>
        <v>109346.77124491108</v>
      </c>
      <c r="BZ13" s="82"/>
      <c r="CA13" s="86">
        <f t="shared" si="43"/>
        <v>0.1097459862817517</v>
      </c>
      <c r="CB13" s="86">
        <f t="shared" si="44"/>
        <v>1.0816311147961111E-2</v>
      </c>
      <c r="CC13" s="59">
        <v>7</v>
      </c>
      <c r="CD13" s="14" t="s">
        <v>43</v>
      </c>
      <c r="CE13" s="46">
        <f t="shared" si="45"/>
        <v>0.88038765621015047</v>
      </c>
      <c r="CF13" s="46">
        <f t="shared" si="46"/>
        <v>0.10775312420300942</v>
      </c>
      <c r="CG13" s="46">
        <f t="shared" si="47"/>
        <v>1.1859219586840108E-2</v>
      </c>
      <c r="CH13" s="46">
        <f t="shared" si="32"/>
        <v>0.84470094438614896</v>
      </c>
      <c r="CI13" s="87">
        <f t="shared" si="33"/>
        <v>0.82775119617224879</v>
      </c>
      <c r="CJ13" s="46">
        <f t="shared" si="34"/>
        <v>0.1427072402938091</v>
      </c>
      <c r="CK13" s="46">
        <f t="shared" si="35"/>
        <v>0.14832535885167464</v>
      </c>
      <c r="CL13" s="87">
        <f t="shared" si="36"/>
        <v>1.2591815320041944E-2</v>
      </c>
      <c r="CM13" s="87">
        <f t="shared" si="37"/>
        <v>2.3923444976076569E-2</v>
      </c>
      <c r="CN13" s="46">
        <f t="shared" si="38"/>
        <v>0.83671592075449774</v>
      </c>
      <c r="CO13" s="46">
        <f t="shared" si="39"/>
        <v>0.10273640993860989</v>
      </c>
      <c r="CP13" s="46">
        <f t="shared" si="40"/>
        <v>6.0547669306892371E-2</v>
      </c>
      <c r="CQ13" s="178"/>
    </row>
    <row r="14" spans="1:95" s="15" customFormat="1" ht="13.5" customHeight="1">
      <c r="A14" s="63"/>
      <c r="B14" s="346"/>
      <c r="C14" s="343"/>
      <c r="D14" s="319" t="s">
        <v>164</v>
      </c>
      <c r="E14" s="320"/>
      <c r="F14" s="144">
        <v>1</v>
      </c>
      <c r="G14" s="60">
        <v>1</v>
      </c>
      <c r="H14" s="80">
        <f t="shared" si="48"/>
        <v>1</v>
      </c>
      <c r="I14" s="93">
        <v>372090</v>
      </c>
      <c r="J14" s="100">
        <f t="shared" si="49"/>
        <v>372090</v>
      </c>
      <c r="K14" s="60">
        <v>0</v>
      </c>
      <c r="L14" s="80">
        <f t="shared" si="50"/>
        <v>0</v>
      </c>
      <c r="M14" s="93">
        <v>0</v>
      </c>
      <c r="N14" s="100" t="str">
        <f t="shared" si="51"/>
        <v>-</v>
      </c>
      <c r="O14" s="144">
        <v>2</v>
      </c>
      <c r="P14" s="60">
        <v>2</v>
      </c>
      <c r="Q14" s="80">
        <f t="shared" si="52"/>
        <v>1</v>
      </c>
      <c r="R14" s="93">
        <v>760450</v>
      </c>
      <c r="S14" s="100">
        <f t="shared" si="53"/>
        <v>380225</v>
      </c>
      <c r="T14" s="60">
        <v>2</v>
      </c>
      <c r="U14" s="80">
        <f t="shared" si="54"/>
        <v>1</v>
      </c>
      <c r="V14" s="93">
        <v>34080</v>
      </c>
      <c r="W14" s="100">
        <f t="shared" si="55"/>
        <v>17040</v>
      </c>
      <c r="X14" s="144">
        <v>364</v>
      </c>
      <c r="Y14" s="60">
        <v>361</v>
      </c>
      <c r="Z14" s="80">
        <f t="shared" si="56"/>
        <v>0.99175824175824179</v>
      </c>
      <c r="AA14" s="93">
        <v>182096280</v>
      </c>
      <c r="AB14" s="100">
        <f t="shared" si="57"/>
        <v>504421.82825484767</v>
      </c>
      <c r="AC14" s="60">
        <v>298</v>
      </c>
      <c r="AD14" s="80">
        <f t="shared" si="58"/>
        <v>0.81868131868131866</v>
      </c>
      <c r="AE14" s="93">
        <v>28663454</v>
      </c>
      <c r="AF14" s="100">
        <f t="shared" si="59"/>
        <v>96186.087248322146</v>
      </c>
      <c r="AG14" s="144">
        <v>203</v>
      </c>
      <c r="AH14" s="60">
        <v>203</v>
      </c>
      <c r="AI14" s="80">
        <f t="shared" si="60"/>
        <v>1</v>
      </c>
      <c r="AJ14" s="93">
        <v>114551480</v>
      </c>
      <c r="AK14" s="100">
        <f t="shared" si="61"/>
        <v>564293.00492610841</v>
      </c>
      <c r="AL14" s="60">
        <v>168</v>
      </c>
      <c r="AM14" s="80">
        <f t="shared" si="62"/>
        <v>0.82758620689655171</v>
      </c>
      <c r="AN14" s="93">
        <v>21416879</v>
      </c>
      <c r="AO14" s="100">
        <f t="shared" si="63"/>
        <v>127481.42261904762</v>
      </c>
      <c r="AP14" s="144">
        <v>51</v>
      </c>
      <c r="AQ14" s="60">
        <v>51</v>
      </c>
      <c r="AR14" s="80">
        <f t="shared" si="64"/>
        <v>1</v>
      </c>
      <c r="AS14" s="93">
        <v>31022190</v>
      </c>
      <c r="AT14" s="100">
        <f t="shared" si="65"/>
        <v>608278.23529411759</v>
      </c>
      <c r="AU14" s="60">
        <v>46</v>
      </c>
      <c r="AV14" s="80">
        <f t="shared" si="66"/>
        <v>0.90196078431372551</v>
      </c>
      <c r="AW14" s="93">
        <v>6314501</v>
      </c>
      <c r="AX14" s="100">
        <f t="shared" si="67"/>
        <v>137271.76086956522</v>
      </c>
      <c r="AY14" s="144">
        <v>1</v>
      </c>
      <c r="AZ14" s="60">
        <v>1</v>
      </c>
      <c r="BA14" s="80">
        <f t="shared" si="68"/>
        <v>1</v>
      </c>
      <c r="BB14" s="93">
        <v>1302050</v>
      </c>
      <c r="BC14" s="100">
        <f t="shared" si="69"/>
        <v>1302050</v>
      </c>
      <c r="BD14" s="60">
        <v>1</v>
      </c>
      <c r="BE14" s="80">
        <f t="shared" si="70"/>
        <v>1</v>
      </c>
      <c r="BF14" s="93">
        <v>148051</v>
      </c>
      <c r="BG14" s="100">
        <f t="shared" si="71"/>
        <v>148051</v>
      </c>
      <c r="BH14" s="144">
        <v>0</v>
      </c>
      <c r="BI14" s="60">
        <v>0</v>
      </c>
      <c r="BJ14" s="80" t="str">
        <f t="shared" si="72"/>
        <v>-</v>
      </c>
      <c r="BK14" s="93">
        <v>0</v>
      </c>
      <c r="BL14" s="100" t="str">
        <f t="shared" si="73"/>
        <v>-</v>
      </c>
      <c r="BM14" s="60">
        <v>0</v>
      </c>
      <c r="BN14" s="80" t="str">
        <f t="shared" si="74"/>
        <v>-</v>
      </c>
      <c r="BO14" s="93">
        <v>0</v>
      </c>
      <c r="BP14" s="100" t="str">
        <f t="shared" si="75"/>
        <v>-</v>
      </c>
      <c r="BQ14" s="98">
        <f t="shared" si="76"/>
        <v>622</v>
      </c>
      <c r="BR14" s="60">
        <f t="shared" si="77"/>
        <v>619</v>
      </c>
      <c r="BS14" s="80">
        <f t="shared" si="78"/>
        <v>0.99517684887459812</v>
      </c>
      <c r="BT14" s="93">
        <f t="shared" si="79"/>
        <v>330104540</v>
      </c>
      <c r="BU14" s="100">
        <f t="shared" si="80"/>
        <v>533286.817447496</v>
      </c>
      <c r="BV14" s="60">
        <f t="shared" si="81"/>
        <v>515</v>
      </c>
      <c r="BW14" s="80">
        <f t="shared" si="82"/>
        <v>0.82797427652733124</v>
      </c>
      <c r="BX14" s="93">
        <f t="shared" si="83"/>
        <v>56576965</v>
      </c>
      <c r="BY14" s="100">
        <f t="shared" si="84"/>
        <v>109858.18446601942</v>
      </c>
      <c r="BZ14" s="82"/>
      <c r="CA14" s="86">
        <f t="shared" si="43"/>
        <v>0.16720257234726688</v>
      </c>
      <c r="CB14" s="86">
        <f t="shared" si="44"/>
        <v>4.8231511254018811E-3</v>
      </c>
      <c r="CC14" s="59">
        <v>8</v>
      </c>
      <c r="CD14" s="14" t="s">
        <v>56</v>
      </c>
      <c r="CE14" s="46">
        <f t="shared" si="45"/>
        <v>0.87966016029266647</v>
      </c>
      <c r="CF14" s="46">
        <f t="shared" si="46"/>
        <v>0.10597126284627789</v>
      </c>
      <c r="CG14" s="46">
        <f t="shared" si="47"/>
        <v>1.4368576861055637E-2</v>
      </c>
      <c r="CH14" s="46">
        <f t="shared" si="32"/>
        <v>0.85244040862656068</v>
      </c>
      <c r="CI14" s="87">
        <f t="shared" si="33"/>
        <v>0.84789644012944987</v>
      </c>
      <c r="CJ14" s="46">
        <f t="shared" si="34"/>
        <v>0.14188422247446086</v>
      </c>
      <c r="CK14" s="46">
        <f t="shared" si="35"/>
        <v>0.13915857605177995</v>
      </c>
      <c r="CL14" s="87">
        <f t="shared" si="36"/>
        <v>5.6753688989784612E-3</v>
      </c>
      <c r="CM14" s="87">
        <f t="shared" si="37"/>
        <v>1.2944983818770184E-2</v>
      </c>
      <c r="CN14" s="46">
        <f t="shared" si="38"/>
        <v>0.83553781051483433</v>
      </c>
      <c r="CO14" s="46">
        <f t="shared" si="39"/>
        <v>9.047389807000239E-2</v>
      </c>
      <c r="CP14" s="46">
        <f t="shared" si="40"/>
        <v>7.3988291415163276E-2</v>
      </c>
      <c r="CQ14" s="178"/>
    </row>
    <row r="15" spans="1:95" s="15" customFormat="1" ht="13.5" customHeight="1">
      <c r="A15" s="63"/>
      <c r="B15" s="346"/>
      <c r="C15" s="343"/>
      <c r="D15" s="81"/>
      <c r="E15" s="71" t="s">
        <v>160</v>
      </c>
      <c r="F15" s="168">
        <v>1</v>
      </c>
      <c r="G15" s="62">
        <v>1</v>
      </c>
      <c r="H15" s="79">
        <f t="shared" si="48"/>
        <v>1</v>
      </c>
      <c r="I15" s="101">
        <v>372090</v>
      </c>
      <c r="J15" s="102">
        <f>IFERROR(I15/G15,"-")</f>
        <v>372090</v>
      </c>
      <c r="K15" s="62">
        <v>0</v>
      </c>
      <c r="L15" s="79">
        <f t="shared" si="50"/>
        <v>0</v>
      </c>
      <c r="M15" s="101">
        <v>0</v>
      </c>
      <c r="N15" s="102" t="str">
        <f t="shared" si="51"/>
        <v>-</v>
      </c>
      <c r="O15" s="168">
        <v>2</v>
      </c>
      <c r="P15" s="62">
        <v>2</v>
      </c>
      <c r="Q15" s="79">
        <f t="shared" si="52"/>
        <v>1</v>
      </c>
      <c r="R15" s="101">
        <v>760450</v>
      </c>
      <c r="S15" s="102">
        <f t="shared" si="53"/>
        <v>380225</v>
      </c>
      <c r="T15" s="62">
        <v>2</v>
      </c>
      <c r="U15" s="79">
        <f t="shared" si="54"/>
        <v>1</v>
      </c>
      <c r="V15" s="101">
        <v>34080</v>
      </c>
      <c r="W15" s="102">
        <f t="shared" si="55"/>
        <v>17040</v>
      </c>
      <c r="X15" s="168">
        <v>272</v>
      </c>
      <c r="Y15" s="62">
        <v>270</v>
      </c>
      <c r="Z15" s="79">
        <f t="shared" si="56"/>
        <v>0.99264705882352944</v>
      </c>
      <c r="AA15" s="101">
        <v>139605090</v>
      </c>
      <c r="AB15" s="102">
        <f t="shared" si="57"/>
        <v>517055.88888888888</v>
      </c>
      <c r="AC15" s="62">
        <v>220</v>
      </c>
      <c r="AD15" s="79">
        <f t="shared" si="58"/>
        <v>0.80882352941176472</v>
      </c>
      <c r="AE15" s="101">
        <v>21920233</v>
      </c>
      <c r="AF15" s="102">
        <f t="shared" si="59"/>
        <v>99637.422727272729</v>
      </c>
      <c r="AG15" s="168">
        <v>131</v>
      </c>
      <c r="AH15" s="62">
        <v>131</v>
      </c>
      <c r="AI15" s="79">
        <f t="shared" si="60"/>
        <v>1</v>
      </c>
      <c r="AJ15" s="101">
        <v>75534820</v>
      </c>
      <c r="AK15" s="102">
        <f t="shared" si="61"/>
        <v>576601.67938931298</v>
      </c>
      <c r="AL15" s="62">
        <v>107</v>
      </c>
      <c r="AM15" s="79">
        <f t="shared" si="62"/>
        <v>0.81679389312977102</v>
      </c>
      <c r="AN15" s="101">
        <v>15823944</v>
      </c>
      <c r="AO15" s="102">
        <f t="shared" si="63"/>
        <v>147887.32710280374</v>
      </c>
      <c r="AP15" s="168">
        <v>31</v>
      </c>
      <c r="AQ15" s="62">
        <v>31</v>
      </c>
      <c r="AR15" s="79">
        <f t="shared" si="64"/>
        <v>1</v>
      </c>
      <c r="AS15" s="101">
        <v>21468610</v>
      </c>
      <c r="AT15" s="102">
        <f t="shared" si="65"/>
        <v>692535.80645161285</v>
      </c>
      <c r="AU15" s="62">
        <v>28</v>
      </c>
      <c r="AV15" s="79">
        <f t="shared" si="66"/>
        <v>0.90322580645161288</v>
      </c>
      <c r="AW15" s="101">
        <v>4648101</v>
      </c>
      <c r="AX15" s="102">
        <f t="shared" si="67"/>
        <v>166003.60714285713</v>
      </c>
      <c r="AY15" s="168">
        <v>0</v>
      </c>
      <c r="AZ15" s="62">
        <v>0</v>
      </c>
      <c r="BA15" s="79" t="str">
        <f t="shared" si="68"/>
        <v>-</v>
      </c>
      <c r="BB15" s="101">
        <v>0</v>
      </c>
      <c r="BC15" s="102" t="str">
        <f t="shared" si="69"/>
        <v>-</v>
      </c>
      <c r="BD15" s="62">
        <v>0</v>
      </c>
      <c r="BE15" s="79" t="str">
        <f t="shared" si="70"/>
        <v>-</v>
      </c>
      <c r="BF15" s="101">
        <v>0</v>
      </c>
      <c r="BG15" s="102" t="str">
        <f t="shared" si="71"/>
        <v>-</v>
      </c>
      <c r="BH15" s="168">
        <v>0</v>
      </c>
      <c r="BI15" s="62">
        <v>0</v>
      </c>
      <c r="BJ15" s="79" t="str">
        <f t="shared" si="72"/>
        <v>-</v>
      </c>
      <c r="BK15" s="101">
        <v>0</v>
      </c>
      <c r="BL15" s="102" t="str">
        <f t="shared" si="73"/>
        <v>-</v>
      </c>
      <c r="BM15" s="62">
        <v>0</v>
      </c>
      <c r="BN15" s="79" t="str">
        <f t="shared" si="74"/>
        <v>-</v>
      </c>
      <c r="BO15" s="101">
        <v>0</v>
      </c>
      <c r="BP15" s="102" t="str">
        <f t="shared" si="75"/>
        <v>-</v>
      </c>
      <c r="BQ15" s="99">
        <f t="shared" si="76"/>
        <v>437</v>
      </c>
      <c r="BR15" s="62">
        <f t="shared" si="77"/>
        <v>435</v>
      </c>
      <c r="BS15" s="79">
        <f t="shared" si="78"/>
        <v>0.99542334096109841</v>
      </c>
      <c r="BT15" s="101">
        <f t="shared" si="79"/>
        <v>237741060</v>
      </c>
      <c r="BU15" s="102">
        <f t="shared" si="80"/>
        <v>546531.17241379316</v>
      </c>
      <c r="BV15" s="62">
        <f t="shared" si="81"/>
        <v>357</v>
      </c>
      <c r="BW15" s="79">
        <f t="shared" si="82"/>
        <v>0.81693363844393596</v>
      </c>
      <c r="BX15" s="101">
        <f t="shared" si="83"/>
        <v>42426358</v>
      </c>
      <c r="BY15" s="102">
        <f t="shared" si="84"/>
        <v>118841.33893557423</v>
      </c>
      <c r="BZ15" s="82"/>
      <c r="CA15" s="86">
        <f t="shared" si="43"/>
        <v>0.17848970251716245</v>
      </c>
      <c r="CB15" s="86">
        <f t="shared" si="44"/>
        <v>4.5766590389015871E-3</v>
      </c>
      <c r="CC15" s="59">
        <v>9</v>
      </c>
      <c r="CD15" s="64" t="s">
        <v>171</v>
      </c>
      <c r="CE15" s="46">
        <f t="shared" si="45"/>
        <v>0.87281848885540492</v>
      </c>
      <c r="CF15" s="46">
        <f t="shared" si="46"/>
        <v>0.11478055399788534</v>
      </c>
      <c r="CG15" s="46">
        <f t="shared" si="47"/>
        <v>1.2400957146709746E-2</v>
      </c>
      <c r="CH15" s="46">
        <f t="shared" si="32"/>
        <v>0.83829787234042552</v>
      </c>
      <c r="CI15" s="87">
        <f t="shared" si="33"/>
        <v>0.83989501312335957</v>
      </c>
      <c r="CJ15" s="46">
        <f t="shared" si="34"/>
        <v>0.15319148936170213</v>
      </c>
      <c r="CK15" s="46">
        <f t="shared" si="35"/>
        <v>0.14908136482939638</v>
      </c>
      <c r="CL15" s="87">
        <f t="shared" si="36"/>
        <v>8.5106382978723527E-3</v>
      </c>
      <c r="CM15" s="87">
        <f t="shared" si="37"/>
        <v>1.1023622047244053E-2</v>
      </c>
      <c r="CN15" s="46">
        <f t="shared" si="38"/>
        <v>0.82931072839859654</v>
      </c>
      <c r="CO15" s="46">
        <f t="shared" si="39"/>
        <v>0.10295028716740307</v>
      </c>
      <c r="CP15" s="46">
        <f t="shared" si="40"/>
        <v>6.7738984434000393E-2</v>
      </c>
      <c r="CQ15" s="178"/>
    </row>
    <row r="16" spans="1:95" s="15" customFormat="1" ht="13.5" customHeight="1">
      <c r="A16" s="63"/>
      <c r="B16" s="346"/>
      <c r="C16" s="343"/>
      <c r="D16" s="81"/>
      <c r="E16" s="198" t="s">
        <v>161</v>
      </c>
      <c r="F16" s="270">
        <v>0</v>
      </c>
      <c r="G16" s="207">
        <v>0</v>
      </c>
      <c r="H16" s="204" t="str">
        <f t="shared" si="48"/>
        <v>-</v>
      </c>
      <c r="I16" s="208">
        <v>0</v>
      </c>
      <c r="J16" s="205" t="str">
        <f t="shared" si="49"/>
        <v>-</v>
      </c>
      <c r="K16" s="207">
        <v>0</v>
      </c>
      <c r="L16" s="204" t="str">
        <f t="shared" si="50"/>
        <v>-</v>
      </c>
      <c r="M16" s="208">
        <v>0</v>
      </c>
      <c r="N16" s="205" t="str">
        <f>IFERROR(M16/K16,"-")</f>
        <v>-</v>
      </c>
      <c r="O16" s="270">
        <v>0</v>
      </c>
      <c r="P16" s="207">
        <v>0</v>
      </c>
      <c r="Q16" s="204" t="str">
        <f t="shared" si="52"/>
        <v>-</v>
      </c>
      <c r="R16" s="208">
        <v>0</v>
      </c>
      <c r="S16" s="205" t="str">
        <f t="shared" si="53"/>
        <v>-</v>
      </c>
      <c r="T16" s="207">
        <v>0</v>
      </c>
      <c r="U16" s="204" t="str">
        <f t="shared" si="54"/>
        <v>-</v>
      </c>
      <c r="V16" s="208">
        <v>0</v>
      </c>
      <c r="W16" s="205" t="str">
        <f t="shared" si="55"/>
        <v>-</v>
      </c>
      <c r="X16" s="270">
        <v>92</v>
      </c>
      <c r="Y16" s="207">
        <v>91</v>
      </c>
      <c r="Z16" s="204">
        <f t="shared" si="56"/>
        <v>0.98913043478260865</v>
      </c>
      <c r="AA16" s="208">
        <v>42491190</v>
      </c>
      <c r="AB16" s="205">
        <f t="shared" si="57"/>
        <v>466936.15384615387</v>
      </c>
      <c r="AC16" s="207">
        <v>78</v>
      </c>
      <c r="AD16" s="204">
        <f t="shared" si="58"/>
        <v>0.84782608695652173</v>
      </c>
      <c r="AE16" s="208">
        <v>6743221</v>
      </c>
      <c r="AF16" s="205">
        <f t="shared" si="59"/>
        <v>86451.551282051281</v>
      </c>
      <c r="AG16" s="270">
        <v>71</v>
      </c>
      <c r="AH16" s="207">
        <v>71</v>
      </c>
      <c r="AI16" s="204">
        <f t="shared" si="60"/>
        <v>1</v>
      </c>
      <c r="AJ16" s="208">
        <v>38423460</v>
      </c>
      <c r="AK16" s="205">
        <f t="shared" si="61"/>
        <v>541175.49295774649</v>
      </c>
      <c r="AL16" s="207">
        <v>60</v>
      </c>
      <c r="AM16" s="204">
        <f t="shared" si="62"/>
        <v>0.84507042253521125</v>
      </c>
      <c r="AN16" s="208">
        <v>5574812</v>
      </c>
      <c r="AO16" s="205">
        <f t="shared" si="63"/>
        <v>92913.53333333334</v>
      </c>
      <c r="AP16" s="270">
        <v>20</v>
      </c>
      <c r="AQ16" s="207">
        <v>20</v>
      </c>
      <c r="AR16" s="204">
        <f t="shared" si="64"/>
        <v>1</v>
      </c>
      <c r="AS16" s="208">
        <v>9553580</v>
      </c>
      <c r="AT16" s="205">
        <f t="shared" si="65"/>
        <v>477679</v>
      </c>
      <c r="AU16" s="207">
        <v>18</v>
      </c>
      <c r="AV16" s="204">
        <f t="shared" si="66"/>
        <v>0.9</v>
      </c>
      <c r="AW16" s="208">
        <v>1666400</v>
      </c>
      <c r="AX16" s="205">
        <f t="shared" si="67"/>
        <v>92577.777777777781</v>
      </c>
      <c r="AY16" s="270">
        <v>1</v>
      </c>
      <c r="AZ16" s="207">
        <v>1</v>
      </c>
      <c r="BA16" s="204">
        <f t="shared" si="68"/>
        <v>1</v>
      </c>
      <c r="BB16" s="208">
        <v>1302050</v>
      </c>
      <c r="BC16" s="205">
        <f t="shared" si="69"/>
        <v>1302050</v>
      </c>
      <c r="BD16" s="207">
        <v>1</v>
      </c>
      <c r="BE16" s="204">
        <f t="shared" si="70"/>
        <v>1</v>
      </c>
      <c r="BF16" s="208">
        <v>148051</v>
      </c>
      <c r="BG16" s="205">
        <f t="shared" si="71"/>
        <v>148051</v>
      </c>
      <c r="BH16" s="270">
        <v>0</v>
      </c>
      <c r="BI16" s="207">
        <v>0</v>
      </c>
      <c r="BJ16" s="204" t="str">
        <f t="shared" si="72"/>
        <v>-</v>
      </c>
      <c r="BK16" s="208">
        <v>0</v>
      </c>
      <c r="BL16" s="205" t="str">
        <f t="shared" si="73"/>
        <v>-</v>
      </c>
      <c r="BM16" s="207">
        <v>0</v>
      </c>
      <c r="BN16" s="204" t="str">
        <f t="shared" si="74"/>
        <v>-</v>
      </c>
      <c r="BO16" s="208">
        <v>0</v>
      </c>
      <c r="BP16" s="205" t="str">
        <f t="shared" si="75"/>
        <v>-</v>
      </c>
      <c r="BQ16" s="206">
        <f t="shared" si="76"/>
        <v>184</v>
      </c>
      <c r="BR16" s="207">
        <f t="shared" si="77"/>
        <v>183</v>
      </c>
      <c r="BS16" s="204">
        <f t="shared" si="78"/>
        <v>0.99456521739130432</v>
      </c>
      <c r="BT16" s="208">
        <f t="shared" si="79"/>
        <v>91770280</v>
      </c>
      <c r="BU16" s="205">
        <f t="shared" si="80"/>
        <v>501476.9398907104</v>
      </c>
      <c r="BV16" s="207">
        <f t="shared" si="81"/>
        <v>157</v>
      </c>
      <c r="BW16" s="204">
        <f t="shared" si="82"/>
        <v>0.85326086956521741</v>
      </c>
      <c r="BX16" s="208">
        <f t="shared" si="83"/>
        <v>14132484</v>
      </c>
      <c r="BY16" s="205">
        <f t="shared" si="84"/>
        <v>90015.821656050961</v>
      </c>
      <c r="BZ16" s="82"/>
      <c r="CA16" s="86">
        <f t="shared" si="43"/>
        <v>0.14130434782608692</v>
      </c>
      <c r="CB16" s="86">
        <f t="shared" si="44"/>
        <v>5.4347826086956763E-3</v>
      </c>
    </row>
    <row r="17" spans="1:99" s="15" customFormat="1" ht="13.5" customHeight="1">
      <c r="A17" s="63"/>
      <c r="B17" s="346"/>
      <c r="C17" s="343"/>
      <c r="D17" s="209"/>
      <c r="E17" s="72" t="s">
        <v>211</v>
      </c>
      <c r="F17" s="270">
        <v>0</v>
      </c>
      <c r="G17" s="207">
        <v>0</v>
      </c>
      <c r="H17" s="204" t="str">
        <f t="shared" si="48"/>
        <v>-</v>
      </c>
      <c r="I17" s="208">
        <v>0</v>
      </c>
      <c r="J17" s="205" t="str">
        <f t="shared" si="49"/>
        <v>-</v>
      </c>
      <c r="K17" s="207">
        <v>0</v>
      </c>
      <c r="L17" s="204" t="str">
        <f t="shared" si="50"/>
        <v>-</v>
      </c>
      <c r="M17" s="208">
        <v>0</v>
      </c>
      <c r="N17" s="205" t="str">
        <f t="shared" si="51"/>
        <v>-</v>
      </c>
      <c r="O17" s="270">
        <v>0</v>
      </c>
      <c r="P17" s="207">
        <v>0</v>
      </c>
      <c r="Q17" s="204" t="str">
        <f t="shared" si="52"/>
        <v>-</v>
      </c>
      <c r="R17" s="208">
        <v>0</v>
      </c>
      <c r="S17" s="205" t="str">
        <f t="shared" si="53"/>
        <v>-</v>
      </c>
      <c r="T17" s="207">
        <v>0</v>
      </c>
      <c r="U17" s="204" t="str">
        <f t="shared" si="54"/>
        <v>-</v>
      </c>
      <c r="V17" s="208">
        <v>0</v>
      </c>
      <c r="W17" s="205" t="str">
        <f t="shared" si="55"/>
        <v>-</v>
      </c>
      <c r="X17" s="270">
        <v>0</v>
      </c>
      <c r="Y17" s="207">
        <v>0</v>
      </c>
      <c r="Z17" s="204" t="str">
        <f t="shared" si="56"/>
        <v>-</v>
      </c>
      <c r="AA17" s="208">
        <v>0</v>
      </c>
      <c r="AB17" s="205" t="str">
        <f t="shared" si="57"/>
        <v>-</v>
      </c>
      <c r="AC17" s="207">
        <v>0</v>
      </c>
      <c r="AD17" s="204" t="str">
        <f t="shared" si="58"/>
        <v>-</v>
      </c>
      <c r="AE17" s="208">
        <v>0</v>
      </c>
      <c r="AF17" s="205" t="str">
        <f t="shared" si="59"/>
        <v>-</v>
      </c>
      <c r="AG17" s="270">
        <v>1</v>
      </c>
      <c r="AH17" s="207">
        <v>1</v>
      </c>
      <c r="AI17" s="204">
        <f t="shared" si="60"/>
        <v>1</v>
      </c>
      <c r="AJ17" s="208">
        <v>593200</v>
      </c>
      <c r="AK17" s="205">
        <f t="shared" si="61"/>
        <v>593200</v>
      </c>
      <c r="AL17" s="207">
        <v>1</v>
      </c>
      <c r="AM17" s="204">
        <f t="shared" si="62"/>
        <v>1</v>
      </c>
      <c r="AN17" s="208">
        <v>18123</v>
      </c>
      <c r="AO17" s="205">
        <f t="shared" si="63"/>
        <v>18123</v>
      </c>
      <c r="AP17" s="270">
        <v>0</v>
      </c>
      <c r="AQ17" s="207">
        <v>0</v>
      </c>
      <c r="AR17" s="204" t="str">
        <f t="shared" si="64"/>
        <v>-</v>
      </c>
      <c r="AS17" s="208">
        <v>0</v>
      </c>
      <c r="AT17" s="205" t="str">
        <f t="shared" si="65"/>
        <v>-</v>
      </c>
      <c r="AU17" s="207">
        <v>0</v>
      </c>
      <c r="AV17" s="204" t="str">
        <f t="shared" si="66"/>
        <v>-</v>
      </c>
      <c r="AW17" s="208">
        <v>0</v>
      </c>
      <c r="AX17" s="205" t="str">
        <f t="shared" si="67"/>
        <v>-</v>
      </c>
      <c r="AY17" s="270">
        <v>0</v>
      </c>
      <c r="AZ17" s="207">
        <v>0</v>
      </c>
      <c r="BA17" s="204" t="str">
        <f t="shared" si="68"/>
        <v>-</v>
      </c>
      <c r="BB17" s="208">
        <v>0</v>
      </c>
      <c r="BC17" s="205" t="str">
        <f t="shared" si="69"/>
        <v>-</v>
      </c>
      <c r="BD17" s="207">
        <v>0</v>
      </c>
      <c r="BE17" s="204" t="str">
        <f t="shared" si="70"/>
        <v>-</v>
      </c>
      <c r="BF17" s="208">
        <v>0</v>
      </c>
      <c r="BG17" s="205" t="str">
        <f t="shared" si="71"/>
        <v>-</v>
      </c>
      <c r="BH17" s="270">
        <v>0</v>
      </c>
      <c r="BI17" s="207">
        <v>0</v>
      </c>
      <c r="BJ17" s="204" t="str">
        <f t="shared" si="72"/>
        <v>-</v>
      </c>
      <c r="BK17" s="208">
        <v>0</v>
      </c>
      <c r="BL17" s="205" t="str">
        <f t="shared" si="73"/>
        <v>-</v>
      </c>
      <c r="BM17" s="207">
        <v>0</v>
      </c>
      <c r="BN17" s="204" t="str">
        <f t="shared" si="74"/>
        <v>-</v>
      </c>
      <c r="BO17" s="208">
        <v>0</v>
      </c>
      <c r="BP17" s="205" t="str">
        <f t="shared" si="75"/>
        <v>-</v>
      </c>
      <c r="BQ17" s="206">
        <f>SUM(F17,O17,X17,AG17,AP17,AY17,BH17)</f>
        <v>1</v>
      </c>
      <c r="BR17" s="207">
        <f>SUM(G17,P17,Y17,AH17,AQ17,AZ17,BI17)</f>
        <v>1</v>
      </c>
      <c r="BS17" s="204">
        <f t="shared" si="78"/>
        <v>1</v>
      </c>
      <c r="BT17" s="208">
        <f>SUM(I17,R17,AA17,AJ17,AS17,BB17,BK17)</f>
        <v>593200</v>
      </c>
      <c r="BU17" s="205">
        <f t="shared" si="80"/>
        <v>593200</v>
      </c>
      <c r="BV17" s="207">
        <f>SUM(K17,T17,AC17,AL17,AU17,BD17,BM17)</f>
        <v>1</v>
      </c>
      <c r="BW17" s="204">
        <f t="shared" si="82"/>
        <v>1</v>
      </c>
      <c r="BX17" s="208">
        <f>SUM(M17,V17,AE17,AN17,AW17,BF17,BO17)</f>
        <v>18123</v>
      </c>
      <c r="BY17" s="205">
        <f t="shared" si="84"/>
        <v>18123</v>
      </c>
      <c r="BZ17" s="82"/>
      <c r="CA17" s="86">
        <f t="shared" si="43"/>
        <v>0</v>
      </c>
      <c r="CB17" s="86">
        <f t="shared" si="44"/>
        <v>0</v>
      </c>
      <c r="CD17" s="280" t="s">
        <v>144</v>
      </c>
      <c r="CE17" s="281"/>
      <c r="CF17" s="280" t="s">
        <v>7</v>
      </c>
      <c r="CG17" s="281"/>
      <c r="CH17" s="280" t="s">
        <v>12</v>
      </c>
      <c r="CI17" s="281"/>
      <c r="CJ17" s="280" t="s">
        <v>20</v>
      </c>
      <c r="CK17" s="281"/>
      <c r="CL17" s="280" t="s">
        <v>24</v>
      </c>
      <c r="CM17" s="281"/>
      <c r="CN17" s="280" t="s">
        <v>34</v>
      </c>
      <c r="CO17" s="281"/>
      <c r="CP17" s="280" t="s">
        <v>43</v>
      </c>
      <c r="CQ17" s="281"/>
      <c r="CR17" s="280" t="s">
        <v>56</v>
      </c>
      <c r="CS17" s="281"/>
      <c r="CT17" s="297" t="s">
        <v>0</v>
      </c>
      <c r="CU17" s="297"/>
    </row>
    <row r="18" spans="1:99" s="15" customFormat="1" ht="13.5" customHeight="1">
      <c r="A18" s="63"/>
      <c r="B18" s="347"/>
      <c r="C18" s="344"/>
      <c r="D18" s="338" t="s">
        <v>204</v>
      </c>
      <c r="E18" s="339"/>
      <c r="F18" s="144">
        <v>76</v>
      </c>
      <c r="G18" s="60">
        <v>73</v>
      </c>
      <c r="H18" s="80">
        <f t="shared" si="48"/>
        <v>0.96052631578947367</v>
      </c>
      <c r="I18" s="93">
        <v>137009730</v>
      </c>
      <c r="J18" s="100">
        <f t="shared" si="49"/>
        <v>1876845.6164383562</v>
      </c>
      <c r="K18" s="60">
        <v>58</v>
      </c>
      <c r="L18" s="80">
        <f t="shared" si="50"/>
        <v>0.76315789473684215</v>
      </c>
      <c r="M18" s="93">
        <v>27167631</v>
      </c>
      <c r="N18" s="100">
        <f t="shared" si="51"/>
        <v>468407.43103448278</v>
      </c>
      <c r="O18" s="144">
        <v>408</v>
      </c>
      <c r="P18" s="60">
        <v>385</v>
      </c>
      <c r="Q18" s="80">
        <f t="shared" si="52"/>
        <v>0.94362745098039214</v>
      </c>
      <c r="R18" s="93">
        <v>675307020</v>
      </c>
      <c r="S18" s="100">
        <f t="shared" si="53"/>
        <v>1754044.2077922078</v>
      </c>
      <c r="T18" s="60">
        <v>327</v>
      </c>
      <c r="U18" s="80">
        <f t="shared" si="54"/>
        <v>0.80147058823529416</v>
      </c>
      <c r="V18" s="93">
        <v>236014403</v>
      </c>
      <c r="W18" s="100">
        <f t="shared" si="55"/>
        <v>721756.58409785933</v>
      </c>
      <c r="X18" s="144">
        <v>29986</v>
      </c>
      <c r="Y18" s="60">
        <v>27406</v>
      </c>
      <c r="Z18" s="80">
        <f t="shared" si="56"/>
        <v>0.91395984792903351</v>
      </c>
      <c r="AA18" s="93">
        <v>19857882470</v>
      </c>
      <c r="AB18" s="100">
        <f t="shared" si="57"/>
        <v>724581.56863460562</v>
      </c>
      <c r="AC18" s="60">
        <v>23103</v>
      </c>
      <c r="AD18" s="80">
        <f t="shared" si="58"/>
        <v>0.77045954778896819</v>
      </c>
      <c r="AE18" s="93">
        <v>4256483386</v>
      </c>
      <c r="AF18" s="100">
        <f t="shared" si="59"/>
        <v>184239.4228455179</v>
      </c>
      <c r="AG18" s="144">
        <v>24799</v>
      </c>
      <c r="AH18" s="60">
        <v>23582</v>
      </c>
      <c r="AI18" s="80">
        <f t="shared" si="60"/>
        <v>0.95092544054195738</v>
      </c>
      <c r="AJ18" s="93">
        <v>23078816370</v>
      </c>
      <c r="AK18" s="100">
        <f t="shared" si="61"/>
        <v>978662.38529386825</v>
      </c>
      <c r="AL18" s="60">
        <v>20945</v>
      </c>
      <c r="AM18" s="80">
        <f t="shared" si="62"/>
        <v>0.84459050768176136</v>
      </c>
      <c r="AN18" s="93">
        <v>4716805066</v>
      </c>
      <c r="AO18" s="100">
        <f t="shared" si="63"/>
        <v>225199.57345428504</v>
      </c>
      <c r="AP18" s="144">
        <v>16433</v>
      </c>
      <c r="AQ18" s="60">
        <v>15744</v>
      </c>
      <c r="AR18" s="80">
        <f t="shared" si="64"/>
        <v>0.95807217184932758</v>
      </c>
      <c r="AS18" s="93">
        <v>17073227860</v>
      </c>
      <c r="AT18" s="100">
        <f t="shared" si="65"/>
        <v>1084427.5825711382</v>
      </c>
      <c r="AU18" s="60">
        <v>14230</v>
      </c>
      <c r="AV18" s="80">
        <f t="shared" si="66"/>
        <v>0.86594048560822734</v>
      </c>
      <c r="AW18" s="93">
        <v>3152323385</v>
      </c>
      <c r="AX18" s="100">
        <f t="shared" si="67"/>
        <v>221526.59065354883</v>
      </c>
      <c r="AY18" s="144">
        <v>8011</v>
      </c>
      <c r="AZ18" s="60">
        <v>7585</v>
      </c>
      <c r="BA18" s="80">
        <f t="shared" si="68"/>
        <v>0.9468231182124579</v>
      </c>
      <c r="BB18" s="93">
        <v>8619000530</v>
      </c>
      <c r="BC18" s="100">
        <f t="shared" si="69"/>
        <v>1136321.7574159526</v>
      </c>
      <c r="BD18" s="60">
        <v>6859</v>
      </c>
      <c r="BE18" s="80">
        <f t="shared" si="70"/>
        <v>0.85619772812382977</v>
      </c>
      <c r="BF18" s="93">
        <v>1453260237</v>
      </c>
      <c r="BG18" s="100">
        <f t="shared" si="71"/>
        <v>211876.40137046218</v>
      </c>
      <c r="BH18" s="144">
        <v>2880</v>
      </c>
      <c r="BI18" s="60">
        <v>2602</v>
      </c>
      <c r="BJ18" s="80">
        <f t="shared" si="72"/>
        <v>0.90347222222222223</v>
      </c>
      <c r="BK18" s="93">
        <v>3014203360</v>
      </c>
      <c r="BL18" s="100">
        <f t="shared" si="73"/>
        <v>1158417.8939277478</v>
      </c>
      <c r="BM18" s="60">
        <v>2291</v>
      </c>
      <c r="BN18" s="80">
        <f t="shared" si="74"/>
        <v>0.79548611111111112</v>
      </c>
      <c r="BO18" s="93">
        <v>492528783</v>
      </c>
      <c r="BP18" s="100">
        <f t="shared" si="75"/>
        <v>214984.19161938017</v>
      </c>
      <c r="BQ18" s="98">
        <f t="shared" si="76"/>
        <v>82593</v>
      </c>
      <c r="BR18" s="60">
        <f t="shared" si="77"/>
        <v>77377</v>
      </c>
      <c r="BS18" s="80">
        <f t="shared" si="78"/>
        <v>0.93684694828859594</v>
      </c>
      <c r="BT18" s="93">
        <f t="shared" si="79"/>
        <v>72455447340</v>
      </c>
      <c r="BU18" s="100">
        <f t="shared" si="80"/>
        <v>936395.14765369555</v>
      </c>
      <c r="BV18" s="60">
        <f t="shared" si="81"/>
        <v>67813</v>
      </c>
      <c r="BW18" s="80">
        <f t="shared" si="82"/>
        <v>0.82105021006622836</v>
      </c>
      <c r="BX18" s="93">
        <f t="shared" si="83"/>
        <v>14334582891</v>
      </c>
      <c r="BY18" s="100">
        <f t="shared" si="84"/>
        <v>211383.99556132304</v>
      </c>
      <c r="BZ18" s="82"/>
      <c r="CA18" s="86">
        <f t="shared" si="43"/>
        <v>0.11579673822236758</v>
      </c>
      <c r="CB18" s="86">
        <f t="shared" si="44"/>
        <v>6.3153051711404062E-2</v>
      </c>
      <c r="CD18" s="64" t="s">
        <v>188</v>
      </c>
      <c r="CE18" s="64" t="s">
        <v>190</v>
      </c>
      <c r="CF18" s="64" t="s">
        <v>188</v>
      </c>
      <c r="CG18" s="64" t="s">
        <v>190</v>
      </c>
      <c r="CH18" s="64" t="s">
        <v>188</v>
      </c>
      <c r="CI18" s="64" t="s">
        <v>190</v>
      </c>
      <c r="CJ18" s="64" t="s">
        <v>188</v>
      </c>
      <c r="CK18" s="64" t="s">
        <v>190</v>
      </c>
      <c r="CL18" s="64" t="s">
        <v>188</v>
      </c>
      <c r="CM18" s="64" t="s">
        <v>190</v>
      </c>
      <c r="CN18" s="64" t="s">
        <v>188</v>
      </c>
      <c r="CO18" s="64" t="s">
        <v>190</v>
      </c>
      <c r="CP18" s="64" t="s">
        <v>188</v>
      </c>
      <c r="CQ18" s="64" t="s">
        <v>190</v>
      </c>
      <c r="CR18" s="64" t="s">
        <v>188</v>
      </c>
      <c r="CS18" s="64" t="s">
        <v>190</v>
      </c>
      <c r="CT18" s="64" t="s">
        <v>188</v>
      </c>
      <c r="CU18" s="64" t="s">
        <v>190</v>
      </c>
    </row>
    <row r="19" spans="1:99" s="15" customFormat="1" ht="13.5" customHeight="1">
      <c r="A19" s="63"/>
      <c r="B19" s="345">
        <v>3</v>
      </c>
      <c r="C19" s="342" t="s">
        <v>173</v>
      </c>
      <c r="D19" s="331" t="s">
        <v>153</v>
      </c>
      <c r="E19" s="320"/>
      <c r="F19" s="144">
        <v>44</v>
      </c>
      <c r="G19" s="60">
        <v>43</v>
      </c>
      <c r="H19" s="80">
        <f t="shared" si="48"/>
        <v>0.97727272727272729</v>
      </c>
      <c r="I19" s="93">
        <v>27307320</v>
      </c>
      <c r="J19" s="100">
        <f t="shared" si="49"/>
        <v>635053.95348837215</v>
      </c>
      <c r="K19" s="60">
        <v>32</v>
      </c>
      <c r="L19" s="80">
        <f t="shared" si="50"/>
        <v>0.72727272727272729</v>
      </c>
      <c r="M19" s="93">
        <v>2418832</v>
      </c>
      <c r="N19" s="100">
        <f t="shared" si="51"/>
        <v>75588.5</v>
      </c>
      <c r="O19" s="144">
        <v>135</v>
      </c>
      <c r="P19" s="60">
        <v>132</v>
      </c>
      <c r="Q19" s="80">
        <f t="shared" si="52"/>
        <v>0.97777777777777775</v>
      </c>
      <c r="R19" s="93">
        <v>129120740</v>
      </c>
      <c r="S19" s="100">
        <f t="shared" si="53"/>
        <v>978187.4242424242</v>
      </c>
      <c r="T19" s="60">
        <v>116</v>
      </c>
      <c r="U19" s="80">
        <f t="shared" si="54"/>
        <v>0.85925925925925928</v>
      </c>
      <c r="V19" s="93">
        <v>40278159</v>
      </c>
      <c r="W19" s="100">
        <f t="shared" si="55"/>
        <v>347225.50862068968</v>
      </c>
      <c r="X19" s="144">
        <v>16216</v>
      </c>
      <c r="Y19" s="60">
        <v>15918</v>
      </c>
      <c r="Z19" s="80">
        <f t="shared" si="56"/>
        <v>0.98162308830784406</v>
      </c>
      <c r="AA19" s="93">
        <v>6666881970</v>
      </c>
      <c r="AB19" s="100">
        <f t="shared" si="57"/>
        <v>418826.60949868074</v>
      </c>
      <c r="AC19" s="60">
        <v>13645</v>
      </c>
      <c r="AD19" s="80">
        <f t="shared" si="58"/>
        <v>0.84145288603848056</v>
      </c>
      <c r="AE19" s="93">
        <v>1329458765</v>
      </c>
      <c r="AF19" s="100">
        <f t="shared" si="59"/>
        <v>97431.935873946495</v>
      </c>
      <c r="AG19" s="144">
        <v>11976</v>
      </c>
      <c r="AH19" s="60">
        <v>11852</v>
      </c>
      <c r="AI19" s="80">
        <f t="shared" si="60"/>
        <v>0.98964595858383431</v>
      </c>
      <c r="AJ19" s="93">
        <v>5986011190</v>
      </c>
      <c r="AK19" s="100">
        <f t="shared" si="61"/>
        <v>505063.38086398918</v>
      </c>
      <c r="AL19" s="60">
        <v>10487</v>
      </c>
      <c r="AM19" s="80">
        <f t="shared" si="62"/>
        <v>0.87566800267201073</v>
      </c>
      <c r="AN19" s="93">
        <v>1196615846</v>
      </c>
      <c r="AO19" s="100">
        <f t="shared" si="63"/>
        <v>114104.68637360542</v>
      </c>
      <c r="AP19" s="144">
        <v>4710</v>
      </c>
      <c r="AQ19" s="60">
        <v>4676</v>
      </c>
      <c r="AR19" s="80">
        <f t="shared" si="64"/>
        <v>0.99278131634819533</v>
      </c>
      <c r="AS19" s="93">
        <v>2671762800</v>
      </c>
      <c r="AT19" s="100">
        <f t="shared" si="65"/>
        <v>571377.84431137727</v>
      </c>
      <c r="AU19" s="60">
        <v>4243</v>
      </c>
      <c r="AV19" s="80">
        <f t="shared" si="66"/>
        <v>0.90084925690021234</v>
      </c>
      <c r="AW19" s="93">
        <v>531156314</v>
      </c>
      <c r="AX19" s="100">
        <f t="shared" si="67"/>
        <v>125184.14188074476</v>
      </c>
      <c r="AY19" s="144">
        <v>1131</v>
      </c>
      <c r="AZ19" s="60">
        <v>1123</v>
      </c>
      <c r="BA19" s="80">
        <f t="shared" si="68"/>
        <v>0.99292661361626877</v>
      </c>
      <c r="BB19" s="93">
        <v>694098190</v>
      </c>
      <c r="BC19" s="100">
        <f t="shared" si="69"/>
        <v>618074.96883348178</v>
      </c>
      <c r="BD19" s="60">
        <v>1048</v>
      </c>
      <c r="BE19" s="80">
        <f t="shared" si="70"/>
        <v>0.92661361626878869</v>
      </c>
      <c r="BF19" s="93">
        <v>133020422</v>
      </c>
      <c r="BG19" s="100">
        <f t="shared" si="71"/>
        <v>126927.88358778626</v>
      </c>
      <c r="BH19" s="144">
        <v>183</v>
      </c>
      <c r="BI19" s="60">
        <v>182</v>
      </c>
      <c r="BJ19" s="80">
        <f t="shared" si="72"/>
        <v>0.99453551912568305</v>
      </c>
      <c r="BK19" s="93">
        <v>105036610</v>
      </c>
      <c r="BL19" s="100">
        <f t="shared" si="73"/>
        <v>577124.23076923075</v>
      </c>
      <c r="BM19" s="60">
        <v>163</v>
      </c>
      <c r="BN19" s="80">
        <f t="shared" si="74"/>
        <v>0.89071038251366119</v>
      </c>
      <c r="BO19" s="93">
        <v>17505352</v>
      </c>
      <c r="BP19" s="100">
        <f t="shared" si="75"/>
        <v>107394.79754601227</v>
      </c>
      <c r="BQ19" s="98">
        <f t="shared" si="76"/>
        <v>34395</v>
      </c>
      <c r="BR19" s="60">
        <f t="shared" si="77"/>
        <v>33926</v>
      </c>
      <c r="BS19" s="80">
        <f t="shared" si="78"/>
        <v>0.98636429713621165</v>
      </c>
      <c r="BT19" s="93">
        <f t="shared" si="79"/>
        <v>16280218820</v>
      </c>
      <c r="BU19" s="100">
        <f t="shared" si="80"/>
        <v>479874.39780699171</v>
      </c>
      <c r="BV19" s="60">
        <f t="shared" si="81"/>
        <v>29734</v>
      </c>
      <c r="BW19" s="80">
        <f t="shared" si="82"/>
        <v>0.86448611716819301</v>
      </c>
      <c r="BX19" s="93">
        <f t="shared" si="83"/>
        <v>3250453690</v>
      </c>
      <c r="BY19" s="100">
        <f t="shared" si="84"/>
        <v>109317.74029730275</v>
      </c>
      <c r="BZ19" s="82"/>
      <c r="CA19" s="86">
        <f t="shared" si="43"/>
        <v>0.12187817996801864</v>
      </c>
      <c r="CB19" s="86">
        <f t="shared" si="44"/>
        <v>1.3635702863788346E-2</v>
      </c>
    </row>
    <row r="20" spans="1:99" s="15" customFormat="1" ht="13.5" customHeight="1">
      <c r="A20" s="63"/>
      <c r="B20" s="346"/>
      <c r="C20" s="343"/>
      <c r="D20" s="319" t="s">
        <v>164</v>
      </c>
      <c r="E20" s="320"/>
      <c r="F20" s="144">
        <v>2</v>
      </c>
      <c r="G20" s="60">
        <v>2</v>
      </c>
      <c r="H20" s="80">
        <f t="shared" si="48"/>
        <v>1</v>
      </c>
      <c r="I20" s="93">
        <v>1072630</v>
      </c>
      <c r="J20" s="100">
        <f t="shared" si="49"/>
        <v>536315</v>
      </c>
      <c r="K20" s="60">
        <v>2</v>
      </c>
      <c r="L20" s="80">
        <f t="shared" si="50"/>
        <v>1</v>
      </c>
      <c r="M20" s="93">
        <v>18509</v>
      </c>
      <c r="N20" s="100">
        <f t="shared" si="51"/>
        <v>9254.5</v>
      </c>
      <c r="O20" s="144">
        <v>5</v>
      </c>
      <c r="P20" s="60">
        <v>5</v>
      </c>
      <c r="Q20" s="80">
        <f t="shared" si="52"/>
        <v>1</v>
      </c>
      <c r="R20" s="93">
        <v>2958910</v>
      </c>
      <c r="S20" s="100">
        <f t="shared" si="53"/>
        <v>591782</v>
      </c>
      <c r="T20" s="60">
        <v>5</v>
      </c>
      <c r="U20" s="80">
        <f t="shared" si="54"/>
        <v>1</v>
      </c>
      <c r="V20" s="93">
        <v>537579</v>
      </c>
      <c r="W20" s="100">
        <f t="shared" si="55"/>
        <v>107515.8</v>
      </c>
      <c r="X20" s="144">
        <v>598</v>
      </c>
      <c r="Y20" s="60">
        <v>591</v>
      </c>
      <c r="Z20" s="80">
        <f t="shared" si="56"/>
        <v>0.98829431438127091</v>
      </c>
      <c r="AA20" s="93">
        <v>245205550</v>
      </c>
      <c r="AB20" s="100">
        <f t="shared" si="57"/>
        <v>414899.40778341796</v>
      </c>
      <c r="AC20" s="60">
        <v>488</v>
      </c>
      <c r="AD20" s="80">
        <f t="shared" si="58"/>
        <v>0.81605351170568563</v>
      </c>
      <c r="AE20" s="93">
        <v>42579189</v>
      </c>
      <c r="AF20" s="100">
        <f t="shared" si="59"/>
        <v>87252.436475409835</v>
      </c>
      <c r="AG20" s="144">
        <v>365</v>
      </c>
      <c r="AH20" s="60">
        <v>364</v>
      </c>
      <c r="AI20" s="80">
        <f t="shared" si="60"/>
        <v>0.99726027397260275</v>
      </c>
      <c r="AJ20" s="93">
        <v>212315160</v>
      </c>
      <c r="AK20" s="100">
        <f t="shared" si="61"/>
        <v>583283.40659340657</v>
      </c>
      <c r="AL20" s="60">
        <v>306</v>
      </c>
      <c r="AM20" s="80">
        <f t="shared" si="62"/>
        <v>0.83835616438356164</v>
      </c>
      <c r="AN20" s="93">
        <v>33413993</v>
      </c>
      <c r="AO20" s="100">
        <f t="shared" si="63"/>
        <v>109196.05555555556</v>
      </c>
      <c r="AP20" s="144">
        <v>84</v>
      </c>
      <c r="AQ20" s="60">
        <v>83</v>
      </c>
      <c r="AR20" s="80">
        <f t="shared" si="64"/>
        <v>0.98809523809523814</v>
      </c>
      <c r="AS20" s="93">
        <v>58175310</v>
      </c>
      <c r="AT20" s="100">
        <f t="shared" si="65"/>
        <v>700907.34939759038</v>
      </c>
      <c r="AU20" s="60">
        <v>74</v>
      </c>
      <c r="AV20" s="80">
        <f t="shared" si="66"/>
        <v>0.88095238095238093</v>
      </c>
      <c r="AW20" s="93">
        <v>7479342</v>
      </c>
      <c r="AX20" s="100">
        <f t="shared" si="67"/>
        <v>101072.18918918919</v>
      </c>
      <c r="AY20" s="144">
        <v>12</v>
      </c>
      <c r="AZ20" s="60">
        <v>12</v>
      </c>
      <c r="BA20" s="80">
        <f t="shared" si="68"/>
        <v>1</v>
      </c>
      <c r="BB20" s="93">
        <v>7236150</v>
      </c>
      <c r="BC20" s="100">
        <f t="shared" si="69"/>
        <v>603012.5</v>
      </c>
      <c r="BD20" s="60">
        <v>12</v>
      </c>
      <c r="BE20" s="80">
        <f t="shared" si="70"/>
        <v>1</v>
      </c>
      <c r="BF20" s="93">
        <v>2460557</v>
      </c>
      <c r="BG20" s="100">
        <f t="shared" si="71"/>
        <v>205046.41666666666</v>
      </c>
      <c r="BH20" s="144">
        <v>1</v>
      </c>
      <c r="BI20" s="60">
        <v>1</v>
      </c>
      <c r="BJ20" s="80">
        <f t="shared" si="72"/>
        <v>1</v>
      </c>
      <c r="BK20" s="93">
        <v>801980</v>
      </c>
      <c r="BL20" s="100">
        <f t="shared" si="73"/>
        <v>801980</v>
      </c>
      <c r="BM20" s="60">
        <v>1</v>
      </c>
      <c r="BN20" s="80">
        <f t="shared" si="74"/>
        <v>1</v>
      </c>
      <c r="BO20" s="93">
        <v>10097</v>
      </c>
      <c r="BP20" s="100">
        <f t="shared" si="75"/>
        <v>10097</v>
      </c>
      <c r="BQ20" s="98">
        <f t="shared" si="76"/>
        <v>1067</v>
      </c>
      <c r="BR20" s="60">
        <f t="shared" si="77"/>
        <v>1058</v>
      </c>
      <c r="BS20" s="80">
        <f t="shared" si="78"/>
        <v>0.99156513589503281</v>
      </c>
      <c r="BT20" s="93">
        <f t="shared" si="79"/>
        <v>527765690</v>
      </c>
      <c r="BU20" s="100">
        <f t="shared" si="80"/>
        <v>498833.35538752365</v>
      </c>
      <c r="BV20" s="60">
        <f t="shared" si="81"/>
        <v>888</v>
      </c>
      <c r="BW20" s="80">
        <f t="shared" si="82"/>
        <v>0.83223992502343014</v>
      </c>
      <c r="BX20" s="93">
        <f t="shared" si="83"/>
        <v>86499266</v>
      </c>
      <c r="BY20" s="100">
        <f t="shared" si="84"/>
        <v>97409.083333333328</v>
      </c>
      <c r="BZ20" s="82"/>
      <c r="CA20" s="86">
        <f t="shared" si="43"/>
        <v>0.15932521087160267</v>
      </c>
      <c r="CB20" s="86">
        <f t="shared" si="44"/>
        <v>8.434864104967188E-3</v>
      </c>
    </row>
    <row r="21" spans="1:99" s="15" customFormat="1" ht="13.5" customHeight="1">
      <c r="A21" s="63"/>
      <c r="B21" s="346"/>
      <c r="C21" s="343"/>
      <c r="D21" s="81"/>
      <c r="E21" s="71" t="s">
        <v>160</v>
      </c>
      <c r="F21" s="168">
        <v>2</v>
      </c>
      <c r="G21" s="62">
        <v>2</v>
      </c>
      <c r="H21" s="79">
        <f t="shared" si="48"/>
        <v>1</v>
      </c>
      <c r="I21" s="101">
        <v>1072630</v>
      </c>
      <c r="J21" s="102">
        <f t="shared" si="49"/>
        <v>536315</v>
      </c>
      <c r="K21" s="62">
        <v>2</v>
      </c>
      <c r="L21" s="79">
        <f t="shared" si="50"/>
        <v>1</v>
      </c>
      <c r="M21" s="101">
        <v>18509</v>
      </c>
      <c r="N21" s="102">
        <f t="shared" si="51"/>
        <v>9254.5</v>
      </c>
      <c r="O21" s="168">
        <v>4</v>
      </c>
      <c r="P21" s="62">
        <v>4</v>
      </c>
      <c r="Q21" s="79">
        <f t="shared" si="52"/>
        <v>1</v>
      </c>
      <c r="R21" s="101">
        <v>2384500</v>
      </c>
      <c r="S21" s="102">
        <f t="shared" si="53"/>
        <v>596125</v>
      </c>
      <c r="T21" s="62">
        <v>4</v>
      </c>
      <c r="U21" s="79">
        <f t="shared" si="54"/>
        <v>1</v>
      </c>
      <c r="V21" s="101">
        <v>508521</v>
      </c>
      <c r="W21" s="102">
        <f t="shared" si="55"/>
        <v>127130.25</v>
      </c>
      <c r="X21" s="168">
        <v>444</v>
      </c>
      <c r="Y21" s="62">
        <v>439</v>
      </c>
      <c r="Z21" s="79">
        <f t="shared" si="56"/>
        <v>0.98873873873873874</v>
      </c>
      <c r="AA21" s="101">
        <v>190994190</v>
      </c>
      <c r="AB21" s="102">
        <f t="shared" si="57"/>
        <v>435066.49202733487</v>
      </c>
      <c r="AC21" s="62">
        <v>363</v>
      </c>
      <c r="AD21" s="79">
        <f t="shared" si="58"/>
        <v>0.81756756756756754</v>
      </c>
      <c r="AE21" s="101">
        <v>32200691</v>
      </c>
      <c r="AF21" s="102">
        <f t="shared" si="59"/>
        <v>88707.137741046827</v>
      </c>
      <c r="AG21" s="168">
        <v>232</v>
      </c>
      <c r="AH21" s="62">
        <v>232</v>
      </c>
      <c r="AI21" s="79">
        <f t="shared" si="60"/>
        <v>1</v>
      </c>
      <c r="AJ21" s="101">
        <v>156194950</v>
      </c>
      <c r="AK21" s="102">
        <f t="shared" si="61"/>
        <v>673254.0948275862</v>
      </c>
      <c r="AL21" s="62">
        <v>194</v>
      </c>
      <c r="AM21" s="79">
        <f t="shared" si="62"/>
        <v>0.83620689655172409</v>
      </c>
      <c r="AN21" s="101">
        <v>22836878</v>
      </c>
      <c r="AO21" s="102">
        <f t="shared" si="63"/>
        <v>117715.86597938144</v>
      </c>
      <c r="AP21" s="168">
        <v>50</v>
      </c>
      <c r="AQ21" s="62">
        <v>49</v>
      </c>
      <c r="AR21" s="79">
        <f t="shared" si="64"/>
        <v>0.98</v>
      </c>
      <c r="AS21" s="101">
        <v>34568760</v>
      </c>
      <c r="AT21" s="102">
        <f t="shared" si="65"/>
        <v>705484.89795918367</v>
      </c>
      <c r="AU21" s="62">
        <v>44</v>
      </c>
      <c r="AV21" s="79">
        <f t="shared" si="66"/>
        <v>0.88</v>
      </c>
      <c r="AW21" s="101">
        <v>4501046</v>
      </c>
      <c r="AX21" s="102">
        <f t="shared" si="67"/>
        <v>102296.5</v>
      </c>
      <c r="AY21" s="168">
        <v>7</v>
      </c>
      <c r="AZ21" s="62">
        <v>7</v>
      </c>
      <c r="BA21" s="79">
        <f t="shared" si="68"/>
        <v>1</v>
      </c>
      <c r="BB21" s="101">
        <v>3092900</v>
      </c>
      <c r="BC21" s="102">
        <f t="shared" si="69"/>
        <v>441842.85714285716</v>
      </c>
      <c r="BD21" s="62">
        <v>7</v>
      </c>
      <c r="BE21" s="79">
        <f t="shared" si="70"/>
        <v>1</v>
      </c>
      <c r="BF21" s="101">
        <v>444346</v>
      </c>
      <c r="BG21" s="102">
        <f t="shared" si="71"/>
        <v>63478</v>
      </c>
      <c r="BH21" s="168">
        <v>0</v>
      </c>
      <c r="BI21" s="62">
        <v>0</v>
      </c>
      <c r="BJ21" s="79" t="str">
        <f t="shared" si="72"/>
        <v>-</v>
      </c>
      <c r="BK21" s="101">
        <v>0</v>
      </c>
      <c r="BL21" s="102" t="str">
        <f t="shared" si="73"/>
        <v>-</v>
      </c>
      <c r="BM21" s="62">
        <v>0</v>
      </c>
      <c r="BN21" s="79" t="str">
        <f t="shared" si="74"/>
        <v>-</v>
      </c>
      <c r="BO21" s="101">
        <v>0</v>
      </c>
      <c r="BP21" s="102" t="str">
        <f t="shared" si="75"/>
        <v>-</v>
      </c>
      <c r="BQ21" s="99">
        <f t="shared" si="76"/>
        <v>739</v>
      </c>
      <c r="BR21" s="62">
        <f t="shared" si="77"/>
        <v>733</v>
      </c>
      <c r="BS21" s="79">
        <f t="shared" si="78"/>
        <v>0.99188092016238161</v>
      </c>
      <c r="BT21" s="101">
        <f t="shared" si="79"/>
        <v>388307930</v>
      </c>
      <c r="BU21" s="102">
        <f t="shared" si="80"/>
        <v>529751.60982264671</v>
      </c>
      <c r="BV21" s="62">
        <f t="shared" si="81"/>
        <v>614</v>
      </c>
      <c r="BW21" s="79">
        <f t="shared" si="82"/>
        <v>0.83085250338294991</v>
      </c>
      <c r="BX21" s="101">
        <f t="shared" si="83"/>
        <v>60509991</v>
      </c>
      <c r="BY21" s="102">
        <f t="shared" si="84"/>
        <v>98550.47394136808</v>
      </c>
      <c r="BZ21" s="82"/>
      <c r="CA21" s="86">
        <f t="shared" si="43"/>
        <v>0.16102841677943169</v>
      </c>
      <c r="CB21" s="86">
        <f t="shared" si="44"/>
        <v>8.1190798376183926E-3</v>
      </c>
    </row>
    <row r="22" spans="1:99" s="15" customFormat="1" ht="13.5" customHeight="1">
      <c r="A22" s="63"/>
      <c r="B22" s="346"/>
      <c r="C22" s="343"/>
      <c r="D22" s="81"/>
      <c r="E22" s="198" t="s">
        <v>161</v>
      </c>
      <c r="F22" s="270">
        <v>0</v>
      </c>
      <c r="G22" s="207">
        <v>0</v>
      </c>
      <c r="H22" s="204" t="str">
        <f t="shared" si="48"/>
        <v>-</v>
      </c>
      <c r="I22" s="208">
        <v>0</v>
      </c>
      <c r="J22" s="205" t="str">
        <f t="shared" si="49"/>
        <v>-</v>
      </c>
      <c r="K22" s="207">
        <v>0</v>
      </c>
      <c r="L22" s="204" t="str">
        <f t="shared" si="50"/>
        <v>-</v>
      </c>
      <c r="M22" s="208">
        <v>0</v>
      </c>
      <c r="N22" s="205" t="str">
        <f t="shared" si="51"/>
        <v>-</v>
      </c>
      <c r="O22" s="270">
        <v>1</v>
      </c>
      <c r="P22" s="207">
        <v>1</v>
      </c>
      <c r="Q22" s="204">
        <f t="shared" si="52"/>
        <v>1</v>
      </c>
      <c r="R22" s="208">
        <v>574410</v>
      </c>
      <c r="S22" s="205">
        <f t="shared" si="53"/>
        <v>574410</v>
      </c>
      <c r="T22" s="207">
        <v>1</v>
      </c>
      <c r="U22" s="204">
        <f t="shared" si="54"/>
        <v>1</v>
      </c>
      <c r="V22" s="208">
        <v>29058</v>
      </c>
      <c r="W22" s="205">
        <f t="shared" si="55"/>
        <v>29058</v>
      </c>
      <c r="X22" s="270">
        <v>154</v>
      </c>
      <c r="Y22" s="207">
        <v>152</v>
      </c>
      <c r="Z22" s="204">
        <f t="shared" si="56"/>
        <v>0.98701298701298701</v>
      </c>
      <c r="AA22" s="208">
        <v>54211360</v>
      </c>
      <c r="AB22" s="205">
        <f t="shared" si="57"/>
        <v>356653.68421052629</v>
      </c>
      <c r="AC22" s="207">
        <v>125</v>
      </c>
      <c r="AD22" s="204">
        <f t="shared" si="58"/>
        <v>0.81168831168831168</v>
      </c>
      <c r="AE22" s="208">
        <v>10378498</v>
      </c>
      <c r="AF22" s="205">
        <f t="shared" si="59"/>
        <v>83027.983999999997</v>
      </c>
      <c r="AG22" s="270">
        <v>132</v>
      </c>
      <c r="AH22" s="207">
        <v>131</v>
      </c>
      <c r="AI22" s="204">
        <f t="shared" si="60"/>
        <v>0.99242424242424243</v>
      </c>
      <c r="AJ22" s="208">
        <v>55927870</v>
      </c>
      <c r="AK22" s="205">
        <f t="shared" si="61"/>
        <v>426930.30534351146</v>
      </c>
      <c r="AL22" s="207">
        <v>112</v>
      </c>
      <c r="AM22" s="204">
        <f t="shared" si="62"/>
        <v>0.84848484848484851</v>
      </c>
      <c r="AN22" s="208">
        <v>10577115</v>
      </c>
      <c r="AO22" s="205">
        <f t="shared" si="63"/>
        <v>94438.52678571429</v>
      </c>
      <c r="AP22" s="270">
        <v>34</v>
      </c>
      <c r="AQ22" s="207">
        <v>34</v>
      </c>
      <c r="AR22" s="204">
        <f t="shared" si="64"/>
        <v>1</v>
      </c>
      <c r="AS22" s="208">
        <v>23606550</v>
      </c>
      <c r="AT22" s="205">
        <f t="shared" si="65"/>
        <v>694310.29411764711</v>
      </c>
      <c r="AU22" s="207">
        <v>30</v>
      </c>
      <c r="AV22" s="204">
        <f t="shared" si="66"/>
        <v>0.88235294117647056</v>
      </c>
      <c r="AW22" s="208">
        <v>2978296</v>
      </c>
      <c r="AX22" s="205">
        <f t="shared" si="67"/>
        <v>99276.53333333334</v>
      </c>
      <c r="AY22" s="270">
        <v>5</v>
      </c>
      <c r="AZ22" s="207">
        <v>5</v>
      </c>
      <c r="BA22" s="204">
        <f t="shared" si="68"/>
        <v>1</v>
      </c>
      <c r="BB22" s="208">
        <v>4143250</v>
      </c>
      <c r="BC22" s="205">
        <f t="shared" si="69"/>
        <v>828650</v>
      </c>
      <c r="BD22" s="207">
        <v>5</v>
      </c>
      <c r="BE22" s="204">
        <f t="shared" si="70"/>
        <v>1</v>
      </c>
      <c r="BF22" s="208">
        <v>2016211</v>
      </c>
      <c r="BG22" s="205">
        <f t="shared" si="71"/>
        <v>403242.2</v>
      </c>
      <c r="BH22" s="270">
        <v>1</v>
      </c>
      <c r="BI22" s="207">
        <v>1</v>
      </c>
      <c r="BJ22" s="204">
        <f t="shared" si="72"/>
        <v>1</v>
      </c>
      <c r="BK22" s="208">
        <v>801980</v>
      </c>
      <c r="BL22" s="205">
        <f t="shared" si="73"/>
        <v>801980</v>
      </c>
      <c r="BM22" s="207">
        <v>1</v>
      </c>
      <c r="BN22" s="204">
        <f t="shared" si="74"/>
        <v>1</v>
      </c>
      <c r="BO22" s="208">
        <v>10097</v>
      </c>
      <c r="BP22" s="205">
        <f t="shared" si="75"/>
        <v>10097</v>
      </c>
      <c r="BQ22" s="206">
        <f t="shared" si="76"/>
        <v>327</v>
      </c>
      <c r="BR22" s="207">
        <f t="shared" si="77"/>
        <v>324</v>
      </c>
      <c r="BS22" s="204">
        <f t="shared" si="78"/>
        <v>0.99082568807339455</v>
      </c>
      <c r="BT22" s="208">
        <f t="shared" si="79"/>
        <v>139265420</v>
      </c>
      <c r="BU22" s="205">
        <f t="shared" si="80"/>
        <v>429831.54320987652</v>
      </c>
      <c r="BV22" s="207">
        <f t="shared" si="81"/>
        <v>274</v>
      </c>
      <c r="BW22" s="204">
        <f t="shared" si="82"/>
        <v>0.8379204892966361</v>
      </c>
      <c r="BX22" s="208">
        <f t="shared" si="83"/>
        <v>25989275</v>
      </c>
      <c r="BY22" s="205">
        <f t="shared" si="84"/>
        <v>94851.368613138693</v>
      </c>
      <c r="BZ22" s="82"/>
      <c r="CA22" s="86">
        <f t="shared" si="43"/>
        <v>0.15290519877675846</v>
      </c>
      <c r="CB22" s="86">
        <f t="shared" si="44"/>
        <v>9.1743119266054496E-3</v>
      </c>
    </row>
    <row r="23" spans="1:99" s="15" customFormat="1" ht="13.5" customHeight="1">
      <c r="A23" s="63"/>
      <c r="B23" s="346"/>
      <c r="C23" s="343"/>
      <c r="D23" s="209"/>
      <c r="E23" s="72" t="s">
        <v>211</v>
      </c>
      <c r="F23" s="270">
        <v>0</v>
      </c>
      <c r="G23" s="207">
        <v>0</v>
      </c>
      <c r="H23" s="204" t="str">
        <f t="shared" si="48"/>
        <v>-</v>
      </c>
      <c r="I23" s="208">
        <v>0</v>
      </c>
      <c r="J23" s="205" t="str">
        <f t="shared" si="49"/>
        <v>-</v>
      </c>
      <c r="K23" s="207">
        <v>0</v>
      </c>
      <c r="L23" s="204" t="str">
        <f t="shared" si="50"/>
        <v>-</v>
      </c>
      <c r="M23" s="208">
        <v>0</v>
      </c>
      <c r="N23" s="205" t="str">
        <f t="shared" si="51"/>
        <v>-</v>
      </c>
      <c r="O23" s="270">
        <v>0</v>
      </c>
      <c r="P23" s="207">
        <v>0</v>
      </c>
      <c r="Q23" s="204" t="str">
        <f t="shared" si="52"/>
        <v>-</v>
      </c>
      <c r="R23" s="208">
        <v>0</v>
      </c>
      <c r="S23" s="205" t="str">
        <f t="shared" si="53"/>
        <v>-</v>
      </c>
      <c r="T23" s="207">
        <v>0</v>
      </c>
      <c r="U23" s="204" t="str">
        <f t="shared" si="54"/>
        <v>-</v>
      </c>
      <c r="V23" s="208">
        <v>0</v>
      </c>
      <c r="W23" s="205" t="str">
        <f t="shared" si="55"/>
        <v>-</v>
      </c>
      <c r="X23" s="270">
        <v>0</v>
      </c>
      <c r="Y23" s="207">
        <v>0</v>
      </c>
      <c r="Z23" s="204" t="str">
        <f t="shared" si="56"/>
        <v>-</v>
      </c>
      <c r="AA23" s="208">
        <v>0</v>
      </c>
      <c r="AB23" s="205" t="str">
        <f t="shared" si="57"/>
        <v>-</v>
      </c>
      <c r="AC23" s="207">
        <v>0</v>
      </c>
      <c r="AD23" s="204" t="str">
        <f t="shared" si="58"/>
        <v>-</v>
      </c>
      <c r="AE23" s="208">
        <v>0</v>
      </c>
      <c r="AF23" s="205" t="str">
        <f t="shared" si="59"/>
        <v>-</v>
      </c>
      <c r="AG23" s="270">
        <v>1</v>
      </c>
      <c r="AH23" s="207">
        <v>1</v>
      </c>
      <c r="AI23" s="204">
        <f t="shared" si="60"/>
        <v>1</v>
      </c>
      <c r="AJ23" s="208">
        <v>192340</v>
      </c>
      <c r="AK23" s="205">
        <f t="shared" si="61"/>
        <v>192340</v>
      </c>
      <c r="AL23" s="207">
        <v>0</v>
      </c>
      <c r="AM23" s="204">
        <f t="shared" si="62"/>
        <v>0</v>
      </c>
      <c r="AN23" s="208">
        <v>0</v>
      </c>
      <c r="AO23" s="205" t="str">
        <f t="shared" si="63"/>
        <v>-</v>
      </c>
      <c r="AP23" s="270">
        <v>0</v>
      </c>
      <c r="AQ23" s="207">
        <v>0</v>
      </c>
      <c r="AR23" s="204" t="str">
        <f t="shared" si="64"/>
        <v>-</v>
      </c>
      <c r="AS23" s="208">
        <v>0</v>
      </c>
      <c r="AT23" s="205" t="str">
        <f t="shared" si="65"/>
        <v>-</v>
      </c>
      <c r="AU23" s="207">
        <v>0</v>
      </c>
      <c r="AV23" s="204" t="str">
        <f t="shared" si="66"/>
        <v>-</v>
      </c>
      <c r="AW23" s="208">
        <v>0</v>
      </c>
      <c r="AX23" s="205" t="str">
        <f t="shared" si="67"/>
        <v>-</v>
      </c>
      <c r="AY23" s="270">
        <v>0</v>
      </c>
      <c r="AZ23" s="207">
        <v>0</v>
      </c>
      <c r="BA23" s="204" t="str">
        <f t="shared" si="68"/>
        <v>-</v>
      </c>
      <c r="BB23" s="208">
        <v>0</v>
      </c>
      <c r="BC23" s="205" t="str">
        <f t="shared" si="69"/>
        <v>-</v>
      </c>
      <c r="BD23" s="207">
        <v>0</v>
      </c>
      <c r="BE23" s="204" t="str">
        <f t="shared" si="70"/>
        <v>-</v>
      </c>
      <c r="BF23" s="208">
        <v>0</v>
      </c>
      <c r="BG23" s="205" t="str">
        <f t="shared" si="71"/>
        <v>-</v>
      </c>
      <c r="BH23" s="270">
        <v>0</v>
      </c>
      <c r="BI23" s="207">
        <v>0</v>
      </c>
      <c r="BJ23" s="204" t="str">
        <f t="shared" si="72"/>
        <v>-</v>
      </c>
      <c r="BK23" s="208">
        <v>0</v>
      </c>
      <c r="BL23" s="205" t="str">
        <f t="shared" si="73"/>
        <v>-</v>
      </c>
      <c r="BM23" s="207">
        <v>0</v>
      </c>
      <c r="BN23" s="204" t="str">
        <f t="shared" si="74"/>
        <v>-</v>
      </c>
      <c r="BO23" s="208">
        <v>0</v>
      </c>
      <c r="BP23" s="205" t="str">
        <f t="shared" si="75"/>
        <v>-</v>
      </c>
      <c r="BQ23" s="206">
        <f>SUM(F23,O23,X23,AG23,AP23,AY23,BH23)</f>
        <v>1</v>
      </c>
      <c r="BR23" s="207">
        <f>SUM(G23,P23,Y23,AH23,AQ23,AZ23,BI23)</f>
        <v>1</v>
      </c>
      <c r="BS23" s="204">
        <f t="shared" si="78"/>
        <v>1</v>
      </c>
      <c r="BT23" s="208">
        <f>SUM(I23,R23,AA23,AJ23,AS23,BB23,BK23)</f>
        <v>192340</v>
      </c>
      <c r="BU23" s="205">
        <f t="shared" si="80"/>
        <v>192340</v>
      </c>
      <c r="BV23" s="207">
        <f>SUM(K23,T23,AC23,AL23,AU23,BD23,BM23)</f>
        <v>0</v>
      </c>
      <c r="BW23" s="204">
        <f t="shared" si="82"/>
        <v>0</v>
      </c>
      <c r="BX23" s="208">
        <f>SUM(M23,V23,AE23,AN23,AW23,BF23,BO23)</f>
        <v>0</v>
      </c>
      <c r="BY23" s="205" t="str">
        <f t="shared" si="84"/>
        <v>-</v>
      </c>
      <c r="BZ23" s="82"/>
      <c r="CA23" s="86">
        <f t="shared" si="43"/>
        <v>1</v>
      </c>
      <c r="CB23" s="86">
        <f t="shared" si="44"/>
        <v>0</v>
      </c>
    </row>
    <row r="24" spans="1:99" s="15" customFormat="1" ht="13.5" customHeight="1">
      <c r="A24" s="63"/>
      <c r="B24" s="347"/>
      <c r="C24" s="344"/>
      <c r="D24" s="338" t="s">
        <v>204</v>
      </c>
      <c r="E24" s="339"/>
      <c r="F24" s="144">
        <v>161</v>
      </c>
      <c r="G24" s="60">
        <v>156</v>
      </c>
      <c r="H24" s="80">
        <f t="shared" si="48"/>
        <v>0.96894409937888204</v>
      </c>
      <c r="I24" s="93">
        <v>312793770</v>
      </c>
      <c r="J24" s="100">
        <f t="shared" si="49"/>
        <v>2005088.2692307692</v>
      </c>
      <c r="K24" s="60">
        <v>129</v>
      </c>
      <c r="L24" s="80">
        <f t="shared" si="50"/>
        <v>0.80124223602484468</v>
      </c>
      <c r="M24" s="93">
        <v>128014863</v>
      </c>
      <c r="N24" s="100">
        <f t="shared" si="51"/>
        <v>992363.27906976745</v>
      </c>
      <c r="O24" s="144">
        <v>800</v>
      </c>
      <c r="P24" s="60">
        <v>770</v>
      </c>
      <c r="Q24" s="80">
        <f t="shared" si="52"/>
        <v>0.96250000000000002</v>
      </c>
      <c r="R24" s="93">
        <v>1711248700</v>
      </c>
      <c r="S24" s="100">
        <f t="shared" si="53"/>
        <v>2222400.9090909092</v>
      </c>
      <c r="T24" s="60">
        <v>675</v>
      </c>
      <c r="U24" s="80">
        <f t="shared" si="54"/>
        <v>0.84375</v>
      </c>
      <c r="V24" s="93">
        <v>681302945</v>
      </c>
      <c r="W24" s="100">
        <f t="shared" si="55"/>
        <v>1009337.6962962963</v>
      </c>
      <c r="X24" s="144">
        <v>50920</v>
      </c>
      <c r="Y24" s="60">
        <v>46397</v>
      </c>
      <c r="Z24" s="80">
        <f t="shared" si="56"/>
        <v>0.91117439120188526</v>
      </c>
      <c r="AA24" s="93">
        <v>33401930890</v>
      </c>
      <c r="AB24" s="100">
        <f t="shared" si="57"/>
        <v>719915.7464922301</v>
      </c>
      <c r="AC24" s="60">
        <v>39982</v>
      </c>
      <c r="AD24" s="80">
        <f t="shared" si="58"/>
        <v>0.78519245875883736</v>
      </c>
      <c r="AE24" s="93">
        <v>7554324051</v>
      </c>
      <c r="AF24" s="100">
        <f t="shared" si="59"/>
        <v>188943.1256815567</v>
      </c>
      <c r="AG24" s="144">
        <v>44467</v>
      </c>
      <c r="AH24" s="60">
        <v>42121</v>
      </c>
      <c r="AI24" s="80">
        <f t="shared" si="60"/>
        <v>0.94724177479928939</v>
      </c>
      <c r="AJ24" s="93">
        <v>38623338730</v>
      </c>
      <c r="AK24" s="100">
        <f t="shared" si="61"/>
        <v>916961.58044680802</v>
      </c>
      <c r="AL24" s="60">
        <v>38077</v>
      </c>
      <c r="AM24" s="80">
        <f t="shared" si="62"/>
        <v>0.85629792880113342</v>
      </c>
      <c r="AN24" s="93">
        <v>8345601924</v>
      </c>
      <c r="AO24" s="100">
        <f t="shared" si="63"/>
        <v>219176.98148488588</v>
      </c>
      <c r="AP24" s="144">
        <v>26975</v>
      </c>
      <c r="AQ24" s="60">
        <v>25690</v>
      </c>
      <c r="AR24" s="80">
        <f t="shared" si="64"/>
        <v>0.95236329935125119</v>
      </c>
      <c r="AS24" s="93">
        <v>25782182500</v>
      </c>
      <c r="AT24" s="100">
        <f t="shared" si="65"/>
        <v>1003588.2639159206</v>
      </c>
      <c r="AU24" s="60">
        <v>23603</v>
      </c>
      <c r="AV24" s="80">
        <f t="shared" si="66"/>
        <v>0.87499536607970341</v>
      </c>
      <c r="AW24" s="93">
        <v>5305706015</v>
      </c>
      <c r="AX24" s="100">
        <f t="shared" si="67"/>
        <v>224789.47654959114</v>
      </c>
      <c r="AY24" s="144">
        <v>11764</v>
      </c>
      <c r="AZ24" s="60">
        <v>10981</v>
      </c>
      <c r="BA24" s="80">
        <f t="shared" si="68"/>
        <v>0.93344100646038763</v>
      </c>
      <c r="BB24" s="93">
        <v>10951620200</v>
      </c>
      <c r="BC24" s="100">
        <f t="shared" si="69"/>
        <v>997324.48775157088</v>
      </c>
      <c r="BD24" s="60">
        <v>10071</v>
      </c>
      <c r="BE24" s="80">
        <f t="shared" si="70"/>
        <v>0.85608636518191095</v>
      </c>
      <c r="BF24" s="93">
        <v>2097693140</v>
      </c>
      <c r="BG24" s="100">
        <f t="shared" si="71"/>
        <v>208290.45179227483</v>
      </c>
      <c r="BH24" s="144">
        <v>4057</v>
      </c>
      <c r="BI24" s="60">
        <v>3589</v>
      </c>
      <c r="BJ24" s="80">
        <f t="shared" si="72"/>
        <v>0.88464382548681286</v>
      </c>
      <c r="BK24" s="93">
        <v>3690009930</v>
      </c>
      <c r="BL24" s="100">
        <f t="shared" si="73"/>
        <v>1028144.3103928671</v>
      </c>
      <c r="BM24" s="60">
        <v>3218</v>
      </c>
      <c r="BN24" s="80">
        <f t="shared" si="74"/>
        <v>0.79319694355435055</v>
      </c>
      <c r="BO24" s="93">
        <v>687016284</v>
      </c>
      <c r="BP24" s="100">
        <f t="shared" si="75"/>
        <v>213491.69794903666</v>
      </c>
      <c r="BQ24" s="98">
        <f t="shared" si="76"/>
        <v>139144</v>
      </c>
      <c r="BR24" s="60">
        <f t="shared" si="77"/>
        <v>129704</v>
      </c>
      <c r="BS24" s="80">
        <f t="shared" si="78"/>
        <v>0.93215661473006384</v>
      </c>
      <c r="BT24" s="93">
        <f t="shared" si="79"/>
        <v>114473124720</v>
      </c>
      <c r="BU24" s="100">
        <f t="shared" si="80"/>
        <v>882572.04650589032</v>
      </c>
      <c r="BV24" s="60">
        <f t="shared" si="81"/>
        <v>115755</v>
      </c>
      <c r="BW24" s="80">
        <f t="shared" si="82"/>
        <v>0.83190795147473118</v>
      </c>
      <c r="BX24" s="93">
        <f t="shared" si="83"/>
        <v>24799659222</v>
      </c>
      <c r="BY24" s="100">
        <f t="shared" si="84"/>
        <v>214242.66098224698</v>
      </c>
      <c r="BZ24" s="82"/>
      <c r="CA24" s="86">
        <f t="shared" si="43"/>
        <v>0.10024866325533266</v>
      </c>
      <c r="CB24" s="86">
        <f t="shared" si="44"/>
        <v>6.7843385269936163E-2</v>
      </c>
    </row>
    <row r="25" spans="1:99" s="15" customFormat="1" ht="13.5" customHeight="1">
      <c r="A25" s="63"/>
      <c r="B25" s="345">
        <v>4</v>
      </c>
      <c r="C25" s="342" t="s">
        <v>174</v>
      </c>
      <c r="D25" s="331" t="s">
        <v>153</v>
      </c>
      <c r="E25" s="320"/>
      <c r="F25" s="144">
        <v>10</v>
      </c>
      <c r="G25" s="60">
        <v>10</v>
      </c>
      <c r="H25" s="80">
        <f t="shared" si="48"/>
        <v>1</v>
      </c>
      <c r="I25" s="93">
        <v>9501310</v>
      </c>
      <c r="J25" s="100">
        <f t="shared" si="49"/>
        <v>950131</v>
      </c>
      <c r="K25" s="60">
        <v>10</v>
      </c>
      <c r="L25" s="80">
        <f t="shared" si="50"/>
        <v>1</v>
      </c>
      <c r="M25" s="93">
        <v>886192</v>
      </c>
      <c r="N25" s="100">
        <f t="shared" si="51"/>
        <v>88619.199999999997</v>
      </c>
      <c r="O25" s="144">
        <v>42</v>
      </c>
      <c r="P25" s="60">
        <v>42</v>
      </c>
      <c r="Q25" s="80">
        <f t="shared" si="52"/>
        <v>1</v>
      </c>
      <c r="R25" s="93">
        <v>31273750</v>
      </c>
      <c r="S25" s="100">
        <f t="shared" si="53"/>
        <v>744613.09523809527</v>
      </c>
      <c r="T25" s="60">
        <v>36</v>
      </c>
      <c r="U25" s="80">
        <f t="shared" si="54"/>
        <v>0.8571428571428571</v>
      </c>
      <c r="V25" s="93">
        <v>15607528</v>
      </c>
      <c r="W25" s="100">
        <f t="shared" si="55"/>
        <v>433542.44444444444</v>
      </c>
      <c r="X25" s="144">
        <v>10847</v>
      </c>
      <c r="Y25" s="60">
        <v>10684</v>
      </c>
      <c r="Z25" s="80">
        <f t="shared" si="56"/>
        <v>0.98497280354014938</v>
      </c>
      <c r="AA25" s="93">
        <v>4644780370</v>
      </c>
      <c r="AB25" s="100">
        <f t="shared" si="57"/>
        <v>434741.70441782102</v>
      </c>
      <c r="AC25" s="60">
        <v>9272</v>
      </c>
      <c r="AD25" s="80">
        <f t="shared" si="58"/>
        <v>0.85479856181432656</v>
      </c>
      <c r="AE25" s="93">
        <v>951489422</v>
      </c>
      <c r="AF25" s="100">
        <f t="shared" si="59"/>
        <v>102619.65293356341</v>
      </c>
      <c r="AG25" s="144">
        <v>8333</v>
      </c>
      <c r="AH25" s="60">
        <v>8260</v>
      </c>
      <c r="AI25" s="80">
        <f t="shared" si="60"/>
        <v>0.99123964958598343</v>
      </c>
      <c r="AJ25" s="93">
        <v>4168992160</v>
      </c>
      <c r="AK25" s="100">
        <f t="shared" si="61"/>
        <v>504720.60048426152</v>
      </c>
      <c r="AL25" s="60">
        <v>7393</v>
      </c>
      <c r="AM25" s="80">
        <f t="shared" si="62"/>
        <v>0.88719548781951274</v>
      </c>
      <c r="AN25" s="93">
        <v>807605248</v>
      </c>
      <c r="AO25" s="100">
        <f t="shared" si="63"/>
        <v>109239.17868253753</v>
      </c>
      <c r="AP25" s="144">
        <v>3484</v>
      </c>
      <c r="AQ25" s="60">
        <v>3464</v>
      </c>
      <c r="AR25" s="80">
        <f t="shared" si="64"/>
        <v>0.99425947187141217</v>
      </c>
      <c r="AS25" s="93">
        <v>2054917090</v>
      </c>
      <c r="AT25" s="100">
        <f t="shared" si="65"/>
        <v>593220.86893764429</v>
      </c>
      <c r="AU25" s="60">
        <v>3173</v>
      </c>
      <c r="AV25" s="80">
        <f t="shared" si="66"/>
        <v>0.91073478760045923</v>
      </c>
      <c r="AW25" s="93">
        <v>361000239</v>
      </c>
      <c r="AX25" s="100">
        <f t="shared" si="67"/>
        <v>113772.5304128585</v>
      </c>
      <c r="AY25" s="144">
        <v>900</v>
      </c>
      <c r="AZ25" s="60">
        <v>898</v>
      </c>
      <c r="BA25" s="80">
        <f t="shared" si="68"/>
        <v>0.99777777777777776</v>
      </c>
      <c r="BB25" s="93">
        <v>556880480</v>
      </c>
      <c r="BC25" s="100">
        <f t="shared" si="69"/>
        <v>620134.16481069045</v>
      </c>
      <c r="BD25" s="60">
        <v>828</v>
      </c>
      <c r="BE25" s="80">
        <f t="shared" si="70"/>
        <v>0.92</v>
      </c>
      <c r="BF25" s="93">
        <v>98374121</v>
      </c>
      <c r="BG25" s="100">
        <f t="shared" si="71"/>
        <v>118809.32487922705</v>
      </c>
      <c r="BH25" s="144">
        <v>202</v>
      </c>
      <c r="BI25" s="60">
        <v>202</v>
      </c>
      <c r="BJ25" s="80">
        <f t="shared" si="72"/>
        <v>1</v>
      </c>
      <c r="BK25" s="93">
        <v>139111290</v>
      </c>
      <c r="BL25" s="100">
        <f t="shared" si="73"/>
        <v>688669.75247524749</v>
      </c>
      <c r="BM25" s="60">
        <v>190</v>
      </c>
      <c r="BN25" s="80">
        <f t="shared" si="74"/>
        <v>0.94059405940594054</v>
      </c>
      <c r="BO25" s="93">
        <v>23634564</v>
      </c>
      <c r="BP25" s="100">
        <f t="shared" si="75"/>
        <v>124392.44210526315</v>
      </c>
      <c r="BQ25" s="98">
        <f t="shared" si="76"/>
        <v>23818</v>
      </c>
      <c r="BR25" s="60">
        <f t="shared" si="77"/>
        <v>23560</v>
      </c>
      <c r="BS25" s="80">
        <f t="shared" si="78"/>
        <v>0.98916785624317738</v>
      </c>
      <c r="BT25" s="93">
        <f t="shared" si="79"/>
        <v>11605456450</v>
      </c>
      <c r="BU25" s="100">
        <f t="shared" si="80"/>
        <v>492591.53013582341</v>
      </c>
      <c r="BV25" s="60">
        <f t="shared" si="81"/>
        <v>20902</v>
      </c>
      <c r="BW25" s="80">
        <f t="shared" si="82"/>
        <v>0.87757158451591233</v>
      </c>
      <c r="BX25" s="93">
        <f t="shared" si="83"/>
        <v>2258597314</v>
      </c>
      <c r="BY25" s="100">
        <f t="shared" si="84"/>
        <v>108056.51679265143</v>
      </c>
      <c r="BZ25" s="82"/>
      <c r="CA25" s="86">
        <f t="shared" si="43"/>
        <v>0.11159627172726505</v>
      </c>
      <c r="CB25" s="86">
        <f t="shared" si="44"/>
        <v>1.0832143756822621E-2</v>
      </c>
    </row>
    <row r="26" spans="1:99" s="15" customFormat="1" ht="13.5" customHeight="1">
      <c r="A26" s="63"/>
      <c r="B26" s="346"/>
      <c r="C26" s="343"/>
      <c r="D26" s="319" t="s">
        <v>164</v>
      </c>
      <c r="E26" s="320"/>
      <c r="F26" s="144">
        <v>0</v>
      </c>
      <c r="G26" s="60">
        <v>0</v>
      </c>
      <c r="H26" s="80" t="str">
        <f t="shared" si="48"/>
        <v>-</v>
      </c>
      <c r="I26" s="93">
        <v>0</v>
      </c>
      <c r="J26" s="100" t="str">
        <f t="shared" si="49"/>
        <v>-</v>
      </c>
      <c r="K26" s="60">
        <v>0</v>
      </c>
      <c r="L26" s="80" t="str">
        <f t="shared" si="50"/>
        <v>-</v>
      </c>
      <c r="M26" s="93">
        <v>0</v>
      </c>
      <c r="N26" s="100" t="str">
        <f t="shared" si="51"/>
        <v>-</v>
      </c>
      <c r="O26" s="144">
        <v>1</v>
      </c>
      <c r="P26" s="60">
        <v>1</v>
      </c>
      <c r="Q26" s="80">
        <f t="shared" si="52"/>
        <v>1</v>
      </c>
      <c r="R26" s="93">
        <v>5950530</v>
      </c>
      <c r="S26" s="100">
        <f t="shared" si="53"/>
        <v>5950530</v>
      </c>
      <c r="T26" s="60">
        <v>1</v>
      </c>
      <c r="U26" s="80">
        <f t="shared" si="54"/>
        <v>1</v>
      </c>
      <c r="V26" s="93">
        <v>5171523</v>
      </c>
      <c r="W26" s="100">
        <f t="shared" si="55"/>
        <v>5171523</v>
      </c>
      <c r="X26" s="144">
        <v>157</v>
      </c>
      <c r="Y26" s="60">
        <v>156</v>
      </c>
      <c r="Z26" s="80">
        <f t="shared" si="56"/>
        <v>0.99363057324840764</v>
      </c>
      <c r="AA26" s="93">
        <v>88742200</v>
      </c>
      <c r="AB26" s="100">
        <f t="shared" si="57"/>
        <v>568860.25641025638</v>
      </c>
      <c r="AC26" s="60">
        <v>141</v>
      </c>
      <c r="AD26" s="80">
        <f t="shared" si="58"/>
        <v>0.89808917197452232</v>
      </c>
      <c r="AE26" s="93">
        <v>15600427</v>
      </c>
      <c r="AF26" s="100">
        <f t="shared" si="59"/>
        <v>110641.32624113475</v>
      </c>
      <c r="AG26" s="144">
        <v>81</v>
      </c>
      <c r="AH26" s="60">
        <v>81</v>
      </c>
      <c r="AI26" s="80">
        <f t="shared" si="60"/>
        <v>1</v>
      </c>
      <c r="AJ26" s="93">
        <v>34835200</v>
      </c>
      <c r="AK26" s="100">
        <f t="shared" si="61"/>
        <v>430064.19753086421</v>
      </c>
      <c r="AL26" s="60">
        <v>71</v>
      </c>
      <c r="AM26" s="80">
        <f t="shared" si="62"/>
        <v>0.87654320987654322</v>
      </c>
      <c r="AN26" s="93">
        <v>7764014</v>
      </c>
      <c r="AO26" s="100">
        <f t="shared" si="63"/>
        <v>109352.30985915494</v>
      </c>
      <c r="AP26" s="144">
        <v>25</v>
      </c>
      <c r="AQ26" s="60">
        <v>25</v>
      </c>
      <c r="AR26" s="80">
        <f t="shared" si="64"/>
        <v>1</v>
      </c>
      <c r="AS26" s="93">
        <v>10502560</v>
      </c>
      <c r="AT26" s="100">
        <f t="shared" si="65"/>
        <v>420102.40000000002</v>
      </c>
      <c r="AU26" s="60">
        <v>21</v>
      </c>
      <c r="AV26" s="80">
        <f t="shared" si="66"/>
        <v>0.84</v>
      </c>
      <c r="AW26" s="93">
        <v>2403298</v>
      </c>
      <c r="AX26" s="100">
        <f t="shared" si="67"/>
        <v>114442.76190476191</v>
      </c>
      <c r="AY26" s="144">
        <v>2</v>
      </c>
      <c r="AZ26" s="60">
        <v>2</v>
      </c>
      <c r="BA26" s="80">
        <f t="shared" si="68"/>
        <v>1</v>
      </c>
      <c r="BB26" s="93">
        <v>3266580</v>
      </c>
      <c r="BC26" s="100">
        <f t="shared" si="69"/>
        <v>1633290</v>
      </c>
      <c r="BD26" s="60">
        <v>2</v>
      </c>
      <c r="BE26" s="80">
        <f t="shared" si="70"/>
        <v>1</v>
      </c>
      <c r="BF26" s="93">
        <v>100618</v>
      </c>
      <c r="BG26" s="100">
        <f t="shared" si="71"/>
        <v>50309</v>
      </c>
      <c r="BH26" s="144">
        <v>0</v>
      </c>
      <c r="BI26" s="60">
        <v>0</v>
      </c>
      <c r="BJ26" s="80" t="str">
        <f t="shared" si="72"/>
        <v>-</v>
      </c>
      <c r="BK26" s="93">
        <v>0</v>
      </c>
      <c r="BL26" s="100" t="str">
        <f t="shared" si="73"/>
        <v>-</v>
      </c>
      <c r="BM26" s="60">
        <v>0</v>
      </c>
      <c r="BN26" s="80" t="str">
        <f t="shared" si="74"/>
        <v>-</v>
      </c>
      <c r="BO26" s="93">
        <v>0</v>
      </c>
      <c r="BP26" s="100" t="str">
        <f t="shared" si="75"/>
        <v>-</v>
      </c>
      <c r="BQ26" s="98">
        <f t="shared" si="76"/>
        <v>266</v>
      </c>
      <c r="BR26" s="60">
        <f t="shared" si="77"/>
        <v>265</v>
      </c>
      <c r="BS26" s="80">
        <f t="shared" si="78"/>
        <v>0.99624060150375937</v>
      </c>
      <c r="BT26" s="93">
        <f t="shared" si="79"/>
        <v>143297070</v>
      </c>
      <c r="BU26" s="100">
        <f t="shared" si="80"/>
        <v>540743.66037735844</v>
      </c>
      <c r="BV26" s="60">
        <f t="shared" si="81"/>
        <v>236</v>
      </c>
      <c r="BW26" s="80">
        <f t="shared" si="82"/>
        <v>0.88721804511278191</v>
      </c>
      <c r="BX26" s="93">
        <f t="shared" si="83"/>
        <v>31039880</v>
      </c>
      <c r="BY26" s="100">
        <f t="shared" si="84"/>
        <v>131524.91525423728</v>
      </c>
      <c r="BZ26" s="82"/>
      <c r="CA26" s="86">
        <f t="shared" si="43"/>
        <v>0.10902255639097747</v>
      </c>
      <c r="CB26" s="86">
        <f t="shared" si="44"/>
        <v>3.7593984962406291E-3</v>
      </c>
    </row>
    <row r="27" spans="1:99" s="15" customFormat="1" ht="13.5" customHeight="1">
      <c r="A27" s="63"/>
      <c r="B27" s="346"/>
      <c r="C27" s="343"/>
      <c r="D27" s="81"/>
      <c r="E27" s="71" t="s">
        <v>160</v>
      </c>
      <c r="F27" s="168">
        <v>0</v>
      </c>
      <c r="G27" s="62">
        <v>0</v>
      </c>
      <c r="H27" s="79" t="str">
        <f t="shared" si="48"/>
        <v>-</v>
      </c>
      <c r="I27" s="101">
        <v>0</v>
      </c>
      <c r="J27" s="102" t="str">
        <f t="shared" si="49"/>
        <v>-</v>
      </c>
      <c r="K27" s="62">
        <v>0</v>
      </c>
      <c r="L27" s="79" t="str">
        <f t="shared" si="50"/>
        <v>-</v>
      </c>
      <c r="M27" s="101">
        <v>0</v>
      </c>
      <c r="N27" s="102" t="str">
        <f t="shared" si="51"/>
        <v>-</v>
      </c>
      <c r="O27" s="168">
        <v>1</v>
      </c>
      <c r="P27" s="62">
        <v>1</v>
      </c>
      <c r="Q27" s="79">
        <f t="shared" si="52"/>
        <v>1</v>
      </c>
      <c r="R27" s="101">
        <v>5950530</v>
      </c>
      <c r="S27" s="102">
        <f t="shared" si="53"/>
        <v>5950530</v>
      </c>
      <c r="T27" s="62">
        <v>1</v>
      </c>
      <c r="U27" s="79">
        <f t="shared" si="54"/>
        <v>1</v>
      </c>
      <c r="V27" s="101">
        <v>5171523</v>
      </c>
      <c r="W27" s="102">
        <f t="shared" si="55"/>
        <v>5171523</v>
      </c>
      <c r="X27" s="168">
        <v>112</v>
      </c>
      <c r="Y27" s="62">
        <v>111</v>
      </c>
      <c r="Z27" s="79">
        <f t="shared" si="56"/>
        <v>0.9910714285714286</v>
      </c>
      <c r="AA27" s="101">
        <v>65167460</v>
      </c>
      <c r="AB27" s="102">
        <f t="shared" si="57"/>
        <v>587094.2342342342</v>
      </c>
      <c r="AC27" s="62">
        <v>101</v>
      </c>
      <c r="AD27" s="79">
        <f t="shared" si="58"/>
        <v>0.9017857142857143</v>
      </c>
      <c r="AE27" s="101">
        <v>11917352</v>
      </c>
      <c r="AF27" s="102">
        <f t="shared" si="59"/>
        <v>117993.58415841585</v>
      </c>
      <c r="AG27" s="168">
        <v>52</v>
      </c>
      <c r="AH27" s="62">
        <v>52</v>
      </c>
      <c r="AI27" s="79">
        <f t="shared" si="60"/>
        <v>1</v>
      </c>
      <c r="AJ27" s="101">
        <v>23640610</v>
      </c>
      <c r="AK27" s="102">
        <f t="shared" si="61"/>
        <v>454627.11538461538</v>
      </c>
      <c r="AL27" s="62">
        <v>43</v>
      </c>
      <c r="AM27" s="79">
        <f t="shared" si="62"/>
        <v>0.82692307692307687</v>
      </c>
      <c r="AN27" s="101">
        <v>4640725</v>
      </c>
      <c r="AO27" s="102">
        <f t="shared" si="63"/>
        <v>107923.83720930232</v>
      </c>
      <c r="AP27" s="168">
        <v>15</v>
      </c>
      <c r="AQ27" s="62">
        <v>15</v>
      </c>
      <c r="AR27" s="79">
        <f t="shared" si="64"/>
        <v>1</v>
      </c>
      <c r="AS27" s="101">
        <v>7070120</v>
      </c>
      <c r="AT27" s="102">
        <f t="shared" si="65"/>
        <v>471341.33333333331</v>
      </c>
      <c r="AU27" s="62">
        <v>12</v>
      </c>
      <c r="AV27" s="79">
        <f t="shared" si="66"/>
        <v>0.8</v>
      </c>
      <c r="AW27" s="101">
        <v>1414015</v>
      </c>
      <c r="AX27" s="102">
        <f t="shared" si="67"/>
        <v>117834.58333333333</v>
      </c>
      <c r="AY27" s="168">
        <v>0</v>
      </c>
      <c r="AZ27" s="62">
        <v>0</v>
      </c>
      <c r="BA27" s="79" t="str">
        <f t="shared" si="68"/>
        <v>-</v>
      </c>
      <c r="BB27" s="101">
        <v>0</v>
      </c>
      <c r="BC27" s="102" t="str">
        <f t="shared" si="69"/>
        <v>-</v>
      </c>
      <c r="BD27" s="62">
        <v>0</v>
      </c>
      <c r="BE27" s="79" t="str">
        <f t="shared" si="70"/>
        <v>-</v>
      </c>
      <c r="BF27" s="101">
        <v>0</v>
      </c>
      <c r="BG27" s="102" t="str">
        <f t="shared" si="71"/>
        <v>-</v>
      </c>
      <c r="BH27" s="168">
        <v>0</v>
      </c>
      <c r="BI27" s="62">
        <v>0</v>
      </c>
      <c r="BJ27" s="79" t="str">
        <f t="shared" si="72"/>
        <v>-</v>
      </c>
      <c r="BK27" s="101">
        <v>0</v>
      </c>
      <c r="BL27" s="102" t="str">
        <f t="shared" si="73"/>
        <v>-</v>
      </c>
      <c r="BM27" s="62">
        <v>0</v>
      </c>
      <c r="BN27" s="79" t="str">
        <f t="shared" si="74"/>
        <v>-</v>
      </c>
      <c r="BO27" s="101">
        <v>0</v>
      </c>
      <c r="BP27" s="102" t="str">
        <f t="shared" si="75"/>
        <v>-</v>
      </c>
      <c r="BQ27" s="99">
        <f t="shared" si="76"/>
        <v>180</v>
      </c>
      <c r="BR27" s="62">
        <f t="shared" si="77"/>
        <v>179</v>
      </c>
      <c r="BS27" s="79">
        <f t="shared" si="78"/>
        <v>0.99444444444444446</v>
      </c>
      <c r="BT27" s="101">
        <f t="shared" si="79"/>
        <v>101828720</v>
      </c>
      <c r="BU27" s="102">
        <f t="shared" si="80"/>
        <v>568875.53072625701</v>
      </c>
      <c r="BV27" s="62">
        <f t="shared" si="81"/>
        <v>157</v>
      </c>
      <c r="BW27" s="79">
        <f t="shared" si="82"/>
        <v>0.87222222222222223</v>
      </c>
      <c r="BX27" s="101">
        <f t="shared" si="83"/>
        <v>23143615</v>
      </c>
      <c r="BY27" s="102">
        <f t="shared" si="84"/>
        <v>147411.56050955414</v>
      </c>
      <c r="BZ27" s="82"/>
      <c r="CA27" s="86">
        <f t="shared" si="43"/>
        <v>0.12222222222222223</v>
      </c>
      <c r="CB27" s="86">
        <f t="shared" si="44"/>
        <v>5.5555555555555358E-3</v>
      </c>
    </row>
    <row r="28" spans="1:99" s="15" customFormat="1" ht="13.5" customHeight="1">
      <c r="A28" s="63"/>
      <c r="B28" s="346"/>
      <c r="C28" s="343"/>
      <c r="D28" s="81"/>
      <c r="E28" s="198" t="s">
        <v>161</v>
      </c>
      <c r="F28" s="270">
        <v>0</v>
      </c>
      <c r="G28" s="207">
        <v>0</v>
      </c>
      <c r="H28" s="204" t="str">
        <f t="shared" si="48"/>
        <v>-</v>
      </c>
      <c r="I28" s="208">
        <v>0</v>
      </c>
      <c r="J28" s="205" t="str">
        <f t="shared" si="49"/>
        <v>-</v>
      </c>
      <c r="K28" s="207">
        <v>0</v>
      </c>
      <c r="L28" s="204" t="str">
        <f t="shared" si="50"/>
        <v>-</v>
      </c>
      <c r="M28" s="208">
        <v>0</v>
      </c>
      <c r="N28" s="205" t="str">
        <f t="shared" si="51"/>
        <v>-</v>
      </c>
      <c r="O28" s="270">
        <v>0</v>
      </c>
      <c r="P28" s="207">
        <v>0</v>
      </c>
      <c r="Q28" s="204" t="str">
        <f t="shared" si="52"/>
        <v>-</v>
      </c>
      <c r="R28" s="208">
        <v>0</v>
      </c>
      <c r="S28" s="205" t="str">
        <f t="shared" si="53"/>
        <v>-</v>
      </c>
      <c r="T28" s="207">
        <v>0</v>
      </c>
      <c r="U28" s="204" t="str">
        <f t="shared" si="54"/>
        <v>-</v>
      </c>
      <c r="V28" s="208">
        <v>0</v>
      </c>
      <c r="W28" s="205" t="str">
        <f t="shared" si="55"/>
        <v>-</v>
      </c>
      <c r="X28" s="270">
        <v>45</v>
      </c>
      <c r="Y28" s="207">
        <v>45</v>
      </c>
      <c r="Z28" s="204">
        <f t="shared" si="56"/>
        <v>1</v>
      </c>
      <c r="AA28" s="208">
        <v>23574740</v>
      </c>
      <c r="AB28" s="205">
        <f t="shared" si="57"/>
        <v>523883.11111111112</v>
      </c>
      <c r="AC28" s="207">
        <v>40</v>
      </c>
      <c r="AD28" s="204">
        <f t="shared" si="58"/>
        <v>0.88888888888888884</v>
      </c>
      <c r="AE28" s="208">
        <v>3683075</v>
      </c>
      <c r="AF28" s="205">
        <f t="shared" si="59"/>
        <v>92076.875</v>
      </c>
      <c r="AG28" s="270">
        <v>29</v>
      </c>
      <c r="AH28" s="207">
        <v>29</v>
      </c>
      <c r="AI28" s="204">
        <f t="shared" si="60"/>
        <v>1</v>
      </c>
      <c r="AJ28" s="208">
        <v>11194590</v>
      </c>
      <c r="AK28" s="205">
        <f t="shared" si="61"/>
        <v>386020.3448275862</v>
      </c>
      <c r="AL28" s="207">
        <v>28</v>
      </c>
      <c r="AM28" s="204">
        <f t="shared" si="62"/>
        <v>0.96551724137931039</v>
      </c>
      <c r="AN28" s="208">
        <v>3123289</v>
      </c>
      <c r="AO28" s="205">
        <f t="shared" si="63"/>
        <v>111546.03571428571</v>
      </c>
      <c r="AP28" s="270">
        <v>10</v>
      </c>
      <c r="AQ28" s="207">
        <v>10</v>
      </c>
      <c r="AR28" s="204">
        <f t="shared" si="64"/>
        <v>1</v>
      </c>
      <c r="AS28" s="208">
        <v>3432440</v>
      </c>
      <c r="AT28" s="205">
        <f t="shared" si="65"/>
        <v>343244</v>
      </c>
      <c r="AU28" s="207">
        <v>9</v>
      </c>
      <c r="AV28" s="204">
        <f t="shared" si="66"/>
        <v>0.9</v>
      </c>
      <c r="AW28" s="208">
        <v>989283</v>
      </c>
      <c r="AX28" s="205">
        <f t="shared" si="67"/>
        <v>109920.33333333333</v>
      </c>
      <c r="AY28" s="270">
        <v>2</v>
      </c>
      <c r="AZ28" s="207">
        <v>2</v>
      </c>
      <c r="BA28" s="204">
        <f t="shared" si="68"/>
        <v>1</v>
      </c>
      <c r="BB28" s="208">
        <v>3266580</v>
      </c>
      <c r="BC28" s="205">
        <f t="shared" si="69"/>
        <v>1633290</v>
      </c>
      <c r="BD28" s="207">
        <v>2</v>
      </c>
      <c r="BE28" s="204">
        <f t="shared" si="70"/>
        <v>1</v>
      </c>
      <c r="BF28" s="208">
        <v>100618</v>
      </c>
      <c r="BG28" s="205">
        <f t="shared" si="71"/>
        <v>50309</v>
      </c>
      <c r="BH28" s="270">
        <v>0</v>
      </c>
      <c r="BI28" s="207">
        <v>0</v>
      </c>
      <c r="BJ28" s="204" t="str">
        <f t="shared" si="72"/>
        <v>-</v>
      </c>
      <c r="BK28" s="208">
        <v>0</v>
      </c>
      <c r="BL28" s="205" t="str">
        <f t="shared" si="73"/>
        <v>-</v>
      </c>
      <c r="BM28" s="207">
        <v>0</v>
      </c>
      <c r="BN28" s="204" t="str">
        <f t="shared" si="74"/>
        <v>-</v>
      </c>
      <c r="BO28" s="208">
        <v>0</v>
      </c>
      <c r="BP28" s="205" t="str">
        <f t="shared" si="75"/>
        <v>-</v>
      </c>
      <c r="BQ28" s="206">
        <f t="shared" si="76"/>
        <v>86</v>
      </c>
      <c r="BR28" s="207">
        <f t="shared" si="77"/>
        <v>86</v>
      </c>
      <c r="BS28" s="204">
        <f t="shared" si="78"/>
        <v>1</v>
      </c>
      <c r="BT28" s="208">
        <f t="shared" si="79"/>
        <v>41468350</v>
      </c>
      <c r="BU28" s="205">
        <f t="shared" si="80"/>
        <v>482190.11627906974</v>
      </c>
      <c r="BV28" s="207">
        <f t="shared" si="81"/>
        <v>79</v>
      </c>
      <c r="BW28" s="204">
        <f t="shared" si="82"/>
        <v>0.91860465116279066</v>
      </c>
      <c r="BX28" s="208">
        <f t="shared" si="83"/>
        <v>7896265</v>
      </c>
      <c r="BY28" s="205">
        <f t="shared" si="84"/>
        <v>99952.721518987339</v>
      </c>
      <c r="BZ28" s="82"/>
      <c r="CA28" s="86">
        <f t="shared" si="43"/>
        <v>8.1395348837209336E-2</v>
      </c>
      <c r="CB28" s="86">
        <f t="shared" si="44"/>
        <v>0</v>
      </c>
    </row>
    <row r="29" spans="1:99" s="15" customFormat="1" ht="13.5" customHeight="1">
      <c r="A29" s="63"/>
      <c r="B29" s="346"/>
      <c r="C29" s="343"/>
      <c r="D29" s="209"/>
      <c r="E29" s="72" t="s">
        <v>211</v>
      </c>
      <c r="F29" s="270">
        <v>0</v>
      </c>
      <c r="G29" s="207">
        <v>0</v>
      </c>
      <c r="H29" s="204" t="str">
        <f t="shared" si="48"/>
        <v>-</v>
      </c>
      <c r="I29" s="208">
        <v>0</v>
      </c>
      <c r="J29" s="205" t="str">
        <f t="shared" si="49"/>
        <v>-</v>
      </c>
      <c r="K29" s="207">
        <v>0</v>
      </c>
      <c r="L29" s="204" t="str">
        <f t="shared" si="50"/>
        <v>-</v>
      </c>
      <c r="M29" s="208">
        <v>0</v>
      </c>
      <c r="N29" s="205" t="str">
        <f t="shared" si="51"/>
        <v>-</v>
      </c>
      <c r="O29" s="270">
        <v>0</v>
      </c>
      <c r="P29" s="207">
        <v>0</v>
      </c>
      <c r="Q29" s="204" t="str">
        <f t="shared" si="52"/>
        <v>-</v>
      </c>
      <c r="R29" s="208">
        <v>0</v>
      </c>
      <c r="S29" s="205" t="str">
        <f t="shared" si="53"/>
        <v>-</v>
      </c>
      <c r="T29" s="207">
        <v>0</v>
      </c>
      <c r="U29" s="204" t="str">
        <f t="shared" si="54"/>
        <v>-</v>
      </c>
      <c r="V29" s="208">
        <v>0</v>
      </c>
      <c r="W29" s="205" t="str">
        <f t="shared" si="55"/>
        <v>-</v>
      </c>
      <c r="X29" s="270">
        <v>0</v>
      </c>
      <c r="Y29" s="207">
        <v>0</v>
      </c>
      <c r="Z29" s="204" t="str">
        <f t="shared" si="56"/>
        <v>-</v>
      </c>
      <c r="AA29" s="208">
        <v>0</v>
      </c>
      <c r="AB29" s="205" t="str">
        <f t="shared" si="57"/>
        <v>-</v>
      </c>
      <c r="AC29" s="207">
        <v>0</v>
      </c>
      <c r="AD29" s="204" t="str">
        <f t="shared" si="58"/>
        <v>-</v>
      </c>
      <c r="AE29" s="208">
        <v>0</v>
      </c>
      <c r="AF29" s="205" t="str">
        <f t="shared" si="59"/>
        <v>-</v>
      </c>
      <c r="AG29" s="270">
        <v>0</v>
      </c>
      <c r="AH29" s="207">
        <v>0</v>
      </c>
      <c r="AI29" s="204" t="str">
        <f t="shared" si="60"/>
        <v>-</v>
      </c>
      <c r="AJ29" s="208">
        <v>0</v>
      </c>
      <c r="AK29" s="205" t="str">
        <f t="shared" si="61"/>
        <v>-</v>
      </c>
      <c r="AL29" s="207">
        <v>0</v>
      </c>
      <c r="AM29" s="204" t="str">
        <f t="shared" si="62"/>
        <v>-</v>
      </c>
      <c r="AN29" s="208">
        <v>0</v>
      </c>
      <c r="AO29" s="205" t="str">
        <f t="shared" si="63"/>
        <v>-</v>
      </c>
      <c r="AP29" s="270">
        <v>0</v>
      </c>
      <c r="AQ29" s="207">
        <v>0</v>
      </c>
      <c r="AR29" s="204" t="str">
        <f t="shared" si="64"/>
        <v>-</v>
      </c>
      <c r="AS29" s="208">
        <v>0</v>
      </c>
      <c r="AT29" s="205" t="str">
        <f t="shared" si="65"/>
        <v>-</v>
      </c>
      <c r="AU29" s="207">
        <v>0</v>
      </c>
      <c r="AV29" s="204" t="str">
        <f t="shared" si="66"/>
        <v>-</v>
      </c>
      <c r="AW29" s="208">
        <v>0</v>
      </c>
      <c r="AX29" s="205" t="str">
        <f t="shared" si="67"/>
        <v>-</v>
      </c>
      <c r="AY29" s="270">
        <v>0</v>
      </c>
      <c r="AZ29" s="207">
        <v>0</v>
      </c>
      <c r="BA29" s="204" t="str">
        <f t="shared" si="68"/>
        <v>-</v>
      </c>
      <c r="BB29" s="208">
        <v>0</v>
      </c>
      <c r="BC29" s="205" t="str">
        <f t="shared" si="69"/>
        <v>-</v>
      </c>
      <c r="BD29" s="207">
        <v>0</v>
      </c>
      <c r="BE29" s="204" t="str">
        <f t="shared" si="70"/>
        <v>-</v>
      </c>
      <c r="BF29" s="208">
        <v>0</v>
      </c>
      <c r="BG29" s="205" t="str">
        <f t="shared" si="71"/>
        <v>-</v>
      </c>
      <c r="BH29" s="270">
        <v>0</v>
      </c>
      <c r="BI29" s="207">
        <v>0</v>
      </c>
      <c r="BJ29" s="204" t="str">
        <f t="shared" si="72"/>
        <v>-</v>
      </c>
      <c r="BK29" s="208">
        <v>0</v>
      </c>
      <c r="BL29" s="205" t="str">
        <f t="shared" si="73"/>
        <v>-</v>
      </c>
      <c r="BM29" s="207">
        <v>0</v>
      </c>
      <c r="BN29" s="204" t="str">
        <f t="shared" si="74"/>
        <v>-</v>
      </c>
      <c r="BO29" s="208">
        <v>0</v>
      </c>
      <c r="BP29" s="205" t="str">
        <f t="shared" si="75"/>
        <v>-</v>
      </c>
      <c r="BQ29" s="206">
        <f>SUM(F29,O29,X29,AG29,AP29,AY29,BH29)</f>
        <v>0</v>
      </c>
      <c r="BR29" s="207">
        <f>SUM(G29,P29,Y29,AH29,AQ29,AZ29,BI29)</f>
        <v>0</v>
      </c>
      <c r="BS29" s="204" t="str">
        <f t="shared" si="78"/>
        <v>-</v>
      </c>
      <c r="BT29" s="208">
        <f>SUM(I29,R29,AA29,AJ29,AS29,BB29,BK29)</f>
        <v>0</v>
      </c>
      <c r="BU29" s="205" t="str">
        <f t="shared" si="80"/>
        <v>-</v>
      </c>
      <c r="BV29" s="207">
        <f>SUM(K29,T29,AC29,AL29,AU29,BD29,BM29)</f>
        <v>0</v>
      </c>
      <c r="BW29" s="204" t="str">
        <f t="shared" si="82"/>
        <v>-</v>
      </c>
      <c r="BX29" s="208">
        <f>SUM(M29,V29,AE29,AN29,AW29,BF29,BO29)</f>
        <v>0</v>
      </c>
      <c r="BY29" s="205" t="str">
        <f t="shared" si="84"/>
        <v>-</v>
      </c>
      <c r="BZ29" s="82"/>
      <c r="CA29" s="86" t="str">
        <f t="shared" si="43"/>
        <v>-</v>
      </c>
      <c r="CB29" s="86" t="str">
        <f t="shared" si="44"/>
        <v>-</v>
      </c>
    </row>
    <row r="30" spans="1:99" s="15" customFormat="1" ht="13.5" customHeight="1">
      <c r="A30" s="63"/>
      <c r="B30" s="347"/>
      <c r="C30" s="344"/>
      <c r="D30" s="338" t="s">
        <v>204</v>
      </c>
      <c r="E30" s="339"/>
      <c r="F30" s="144">
        <v>91</v>
      </c>
      <c r="G30" s="60">
        <v>91</v>
      </c>
      <c r="H30" s="80">
        <f t="shared" si="48"/>
        <v>1</v>
      </c>
      <c r="I30" s="93">
        <v>242571630</v>
      </c>
      <c r="J30" s="100">
        <f t="shared" si="49"/>
        <v>2665622.3076923075</v>
      </c>
      <c r="K30" s="60">
        <v>77</v>
      </c>
      <c r="L30" s="80">
        <f t="shared" si="50"/>
        <v>0.84615384615384615</v>
      </c>
      <c r="M30" s="93">
        <v>80532742</v>
      </c>
      <c r="N30" s="100">
        <f t="shared" si="51"/>
        <v>1045879.7662337662</v>
      </c>
      <c r="O30" s="144">
        <v>269</v>
      </c>
      <c r="P30" s="60">
        <v>256</v>
      </c>
      <c r="Q30" s="80">
        <f t="shared" si="52"/>
        <v>0.95167286245353155</v>
      </c>
      <c r="R30" s="93">
        <v>414074870</v>
      </c>
      <c r="S30" s="100">
        <f t="shared" si="53"/>
        <v>1617479.9609375</v>
      </c>
      <c r="T30" s="60">
        <v>229</v>
      </c>
      <c r="U30" s="80">
        <f t="shared" si="54"/>
        <v>0.85130111524163565</v>
      </c>
      <c r="V30" s="93">
        <v>154514838</v>
      </c>
      <c r="W30" s="100">
        <f t="shared" si="55"/>
        <v>674737.28384279471</v>
      </c>
      <c r="X30" s="144">
        <v>34625</v>
      </c>
      <c r="Y30" s="60">
        <v>31804</v>
      </c>
      <c r="Z30" s="80">
        <f t="shared" si="56"/>
        <v>0.91852707581227433</v>
      </c>
      <c r="AA30" s="93">
        <v>22659497800</v>
      </c>
      <c r="AB30" s="100">
        <f t="shared" si="57"/>
        <v>712473.20462834858</v>
      </c>
      <c r="AC30" s="60">
        <v>27169</v>
      </c>
      <c r="AD30" s="80">
        <f t="shared" si="58"/>
        <v>0.78466425992779787</v>
      </c>
      <c r="AE30" s="93">
        <v>5364880343</v>
      </c>
      <c r="AF30" s="100">
        <f t="shared" si="59"/>
        <v>197463.29798667599</v>
      </c>
      <c r="AG30" s="144">
        <v>31230</v>
      </c>
      <c r="AH30" s="60">
        <v>29769</v>
      </c>
      <c r="AI30" s="80">
        <f t="shared" si="60"/>
        <v>0.95321805955811723</v>
      </c>
      <c r="AJ30" s="93">
        <v>27229604980</v>
      </c>
      <c r="AK30" s="100">
        <f t="shared" si="61"/>
        <v>914696.66364338738</v>
      </c>
      <c r="AL30" s="60">
        <v>26767</v>
      </c>
      <c r="AM30" s="80">
        <f t="shared" si="62"/>
        <v>0.85709253922510409</v>
      </c>
      <c r="AN30" s="93">
        <v>5896338056</v>
      </c>
      <c r="AO30" s="100">
        <f t="shared" si="63"/>
        <v>220283.85908021071</v>
      </c>
      <c r="AP30" s="144">
        <v>20183</v>
      </c>
      <c r="AQ30" s="60">
        <v>19286</v>
      </c>
      <c r="AR30" s="80">
        <f t="shared" si="64"/>
        <v>0.95555665659218159</v>
      </c>
      <c r="AS30" s="93">
        <v>19137551740</v>
      </c>
      <c r="AT30" s="100">
        <f t="shared" si="65"/>
        <v>992302.79684745416</v>
      </c>
      <c r="AU30" s="60">
        <v>17658</v>
      </c>
      <c r="AV30" s="80">
        <f t="shared" si="66"/>
        <v>0.87489471337264035</v>
      </c>
      <c r="AW30" s="93">
        <v>3791751480</v>
      </c>
      <c r="AX30" s="100">
        <f t="shared" si="67"/>
        <v>214732.78287461773</v>
      </c>
      <c r="AY30" s="144">
        <v>8466</v>
      </c>
      <c r="AZ30" s="60">
        <v>7942</v>
      </c>
      <c r="BA30" s="80">
        <f t="shared" si="68"/>
        <v>0.93810536262697852</v>
      </c>
      <c r="BB30" s="93">
        <v>8031309770</v>
      </c>
      <c r="BC30" s="100">
        <f t="shared" si="69"/>
        <v>1011245.2493074792</v>
      </c>
      <c r="BD30" s="60">
        <v>7237</v>
      </c>
      <c r="BE30" s="80">
        <f t="shared" si="70"/>
        <v>0.8548310890621309</v>
      </c>
      <c r="BF30" s="93">
        <v>1471747498</v>
      </c>
      <c r="BG30" s="100">
        <f t="shared" si="71"/>
        <v>203364.30813873152</v>
      </c>
      <c r="BH30" s="144">
        <v>2949</v>
      </c>
      <c r="BI30" s="60">
        <v>2566</v>
      </c>
      <c r="BJ30" s="80">
        <f t="shared" si="72"/>
        <v>0.87012546625974907</v>
      </c>
      <c r="BK30" s="93">
        <v>2555532080</v>
      </c>
      <c r="BL30" s="100">
        <f t="shared" si="73"/>
        <v>995920.53000779427</v>
      </c>
      <c r="BM30" s="60">
        <v>2268</v>
      </c>
      <c r="BN30" s="80">
        <f t="shared" si="74"/>
        <v>0.76907426246185151</v>
      </c>
      <c r="BO30" s="93">
        <v>392203468</v>
      </c>
      <c r="BP30" s="100">
        <f t="shared" si="75"/>
        <v>172929.21869488535</v>
      </c>
      <c r="BQ30" s="98">
        <f t="shared" si="76"/>
        <v>97813</v>
      </c>
      <c r="BR30" s="60">
        <f t="shared" si="77"/>
        <v>91714</v>
      </c>
      <c r="BS30" s="80">
        <f t="shared" si="78"/>
        <v>0.93764632513060631</v>
      </c>
      <c r="BT30" s="93">
        <f t="shared" si="79"/>
        <v>80270142870</v>
      </c>
      <c r="BU30" s="100">
        <f t="shared" si="80"/>
        <v>875222.35285779706</v>
      </c>
      <c r="BV30" s="60">
        <f t="shared" si="81"/>
        <v>81405</v>
      </c>
      <c r="BW30" s="80">
        <f t="shared" si="82"/>
        <v>0.8322513367343809</v>
      </c>
      <c r="BX30" s="93">
        <f t="shared" si="83"/>
        <v>17151968425</v>
      </c>
      <c r="BY30" s="100">
        <f t="shared" si="84"/>
        <v>210699.20060192863</v>
      </c>
      <c r="BZ30" s="82"/>
      <c r="CA30" s="86">
        <f t="shared" si="43"/>
        <v>0.10539498839622541</v>
      </c>
      <c r="CB30" s="86">
        <f t="shared" si="44"/>
        <v>6.2353674869393694E-2</v>
      </c>
    </row>
    <row r="31" spans="1:99" s="15" customFormat="1" ht="13.5" customHeight="1">
      <c r="A31" s="63"/>
      <c r="B31" s="345">
        <v>5</v>
      </c>
      <c r="C31" s="342" t="s">
        <v>175</v>
      </c>
      <c r="D31" s="331" t="s">
        <v>153</v>
      </c>
      <c r="E31" s="320"/>
      <c r="F31" s="144">
        <v>22</v>
      </c>
      <c r="G31" s="60">
        <v>22</v>
      </c>
      <c r="H31" s="80">
        <f t="shared" si="48"/>
        <v>1</v>
      </c>
      <c r="I31" s="93">
        <v>18320680</v>
      </c>
      <c r="J31" s="100">
        <f t="shared" si="49"/>
        <v>832758.18181818177</v>
      </c>
      <c r="K31" s="60">
        <v>19</v>
      </c>
      <c r="L31" s="80">
        <f t="shared" si="50"/>
        <v>0.86363636363636365</v>
      </c>
      <c r="M31" s="93">
        <v>1696189</v>
      </c>
      <c r="N31" s="100">
        <f t="shared" si="51"/>
        <v>89273.105263157893</v>
      </c>
      <c r="O31" s="144">
        <v>81</v>
      </c>
      <c r="P31" s="60">
        <v>80</v>
      </c>
      <c r="Q31" s="80">
        <f t="shared" si="52"/>
        <v>0.98765432098765427</v>
      </c>
      <c r="R31" s="93">
        <v>39928180</v>
      </c>
      <c r="S31" s="100">
        <f t="shared" si="53"/>
        <v>499102.25</v>
      </c>
      <c r="T31" s="60">
        <v>63</v>
      </c>
      <c r="U31" s="80">
        <f t="shared" si="54"/>
        <v>0.77777777777777779</v>
      </c>
      <c r="V31" s="93">
        <v>8413200</v>
      </c>
      <c r="W31" s="100">
        <f t="shared" si="55"/>
        <v>133542.85714285713</v>
      </c>
      <c r="X31" s="144">
        <v>11181</v>
      </c>
      <c r="Y31" s="60">
        <v>11006</v>
      </c>
      <c r="Z31" s="80">
        <f t="shared" si="56"/>
        <v>0.98434844826044177</v>
      </c>
      <c r="AA31" s="93">
        <v>4597405210</v>
      </c>
      <c r="AB31" s="100">
        <f t="shared" si="57"/>
        <v>417718.08195529709</v>
      </c>
      <c r="AC31" s="60">
        <v>9443</v>
      </c>
      <c r="AD31" s="80">
        <f t="shared" si="58"/>
        <v>0.84455773186655936</v>
      </c>
      <c r="AE31" s="93">
        <v>895955305</v>
      </c>
      <c r="AF31" s="100">
        <f t="shared" si="59"/>
        <v>94880.366938472944</v>
      </c>
      <c r="AG31" s="144">
        <v>8430</v>
      </c>
      <c r="AH31" s="60">
        <v>8355</v>
      </c>
      <c r="AI31" s="80">
        <f t="shared" si="60"/>
        <v>0.99110320284697506</v>
      </c>
      <c r="AJ31" s="93">
        <v>4259105330</v>
      </c>
      <c r="AK31" s="100">
        <f t="shared" si="61"/>
        <v>509767.24476361461</v>
      </c>
      <c r="AL31" s="60">
        <v>7493</v>
      </c>
      <c r="AM31" s="80">
        <f t="shared" si="62"/>
        <v>0.88884934756820877</v>
      </c>
      <c r="AN31" s="93">
        <v>834112271</v>
      </c>
      <c r="AO31" s="100">
        <f t="shared" si="63"/>
        <v>111318.86707593754</v>
      </c>
      <c r="AP31" s="144">
        <v>3664</v>
      </c>
      <c r="AQ31" s="60">
        <v>3642</v>
      </c>
      <c r="AR31" s="80">
        <f t="shared" si="64"/>
        <v>0.99399563318777295</v>
      </c>
      <c r="AS31" s="93">
        <v>2141816730</v>
      </c>
      <c r="AT31" s="100">
        <f t="shared" si="65"/>
        <v>588088.06425041182</v>
      </c>
      <c r="AU31" s="60">
        <v>3348</v>
      </c>
      <c r="AV31" s="80">
        <f t="shared" si="66"/>
        <v>0.91375545851528384</v>
      </c>
      <c r="AW31" s="93">
        <v>399382689</v>
      </c>
      <c r="AX31" s="100">
        <f t="shared" si="67"/>
        <v>119289.93100358424</v>
      </c>
      <c r="AY31" s="144">
        <v>1078</v>
      </c>
      <c r="AZ31" s="60">
        <v>1074</v>
      </c>
      <c r="BA31" s="80">
        <f t="shared" si="68"/>
        <v>0.99628942486085348</v>
      </c>
      <c r="BB31" s="93">
        <v>620091080</v>
      </c>
      <c r="BC31" s="100">
        <f t="shared" si="69"/>
        <v>577365.99627560517</v>
      </c>
      <c r="BD31" s="60">
        <v>998</v>
      </c>
      <c r="BE31" s="80">
        <f t="shared" si="70"/>
        <v>0.92578849721706868</v>
      </c>
      <c r="BF31" s="93">
        <v>111862283</v>
      </c>
      <c r="BG31" s="100">
        <f t="shared" si="71"/>
        <v>112086.45591182365</v>
      </c>
      <c r="BH31" s="144">
        <v>197</v>
      </c>
      <c r="BI31" s="60">
        <v>196</v>
      </c>
      <c r="BJ31" s="80">
        <f t="shared" si="72"/>
        <v>0.99492385786802029</v>
      </c>
      <c r="BK31" s="93">
        <v>115497120</v>
      </c>
      <c r="BL31" s="100">
        <f t="shared" si="73"/>
        <v>589271.02040816331</v>
      </c>
      <c r="BM31" s="60">
        <v>181</v>
      </c>
      <c r="BN31" s="80">
        <f t="shared" si="74"/>
        <v>0.91878172588832485</v>
      </c>
      <c r="BO31" s="93">
        <v>26049295</v>
      </c>
      <c r="BP31" s="100">
        <f t="shared" si="75"/>
        <v>143918.75690607735</v>
      </c>
      <c r="BQ31" s="98">
        <f t="shared" si="76"/>
        <v>24653</v>
      </c>
      <c r="BR31" s="60">
        <f t="shared" si="77"/>
        <v>24375</v>
      </c>
      <c r="BS31" s="80">
        <f t="shared" si="78"/>
        <v>0.98872348192917703</v>
      </c>
      <c r="BT31" s="93">
        <f t="shared" si="79"/>
        <v>11792164330</v>
      </c>
      <c r="BU31" s="100">
        <f t="shared" si="80"/>
        <v>483781.10071794869</v>
      </c>
      <c r="BV31" s="60">
        <f t="shared" si="81"/>
        <v>21545</v>
      </c>
      <c r="BW31" s="80">
        <f t="shared" si="82"/>
        <v>0.87393015048878431</v>
      </c>
      <c r="BX31" s="93">
        <f t="shared" si="83"/>
        <v>2277471232</v>
      </c>
      <c r="BY31" s="100">
        <f t="shared" si="84"/>
        <v>105707.6459503365</v>
      </c>
      <c r="BZ31" s="82"/>
      <c r="CA31" s="86">
        <f t="shared" si="43"/>
        <v>0.11479333144039272</v>
      </c>
      <c r="CB31" s="86">
        <f t="shared" si="44"/>
        <v>1.1276518070822972E-2</v>
      </c>
    </row>
    <row r="32" spans="1:99" s="15" customFormat="1" ht="13.5" customHeight="1">
      <c r="A32" s="63"/>
      <c r="B32" s="346"/>
      <c r="C32" s="343"/>
      <c r="D32" s="319" t="s">
        <v>164</v>
      </c>
      <c r="E32" s="320"/>
      <c r="F32" s="144">
        <v>0</v>
      </c>
      <c r="G32" s="60">
        <v>0</v>
      </c>
      <c r="H32" s="80" t="str">
        <f t="shared" si="48"/>
        <v>-</v>
      </c>
      <c r="I32" s="93">
        <v>0</v>
      </c>
      <c r="J32" s="100" t="str">
        <f t="shared" si="49"/>
        <v>-</v>
      </c>
      <c r="K32" s="60">
        <v>0</v>
      </c>
      <c r="L32" s="80" t="str">
        <f t="shared" si="50"/>
        <v>-</v>
      </c>
      <c r="M32" s="93">
        <v>0</v>
      </c>
      <c r="N32" s="100" t="str">
        <f t="shared" si="51"/>
        <v>-</v>
      </c>
      <c r="O32" s="144">
        <v>2</v>
      </c>
      <c r="P32" s="60">
        <v>2</v>
      </c>
      <c r="Q32" s="80">
        <f t="shared" si="52"/>
        <v>1</v>
      </c>
      <c r="R32" s="93">
        <v>653250</v>
      </c>
      <c r="S32" s="100">
        <f t="shared" si="53"/>
        <v>326625</v>
      </c>
      <c r="T32" s="60">
        <v>2</v>
      </c>
      <c r="U32" s="80">
        <f t="shared" si="54"/>
        <v>1</v>
      </c>
      <c r="V32" s="93">
        <v>150199</v>
      </c>
      <c r="W32" s="100">
        <f t="shared" si="55"/>
        <v>75099.5</v>
      </c>
      <c r="X32" s="144">
        <v>404</v>
      </c>
      <c r="Y32" s="60">
        <v>400</v>
      </c>
      <c r="Z32" s="80">
        <f t="shared" si="56"/>
        <v>0.99009900990099009</v>
      </c>
      <c r="AA32" s="93">
        <v>203577190</v>
      </c>
      <c r="AB32" s="100">
        <f t="shared" si="57"/>
        <v>508942.97499999998</v>
      </c>
      <c r="AC32" s="60">
        <v>332</v>
      </c>
      <c r="AD32" s="80">
        <f t="shared" si="58"/>
        <v>0.82178217821782173</v>
      </c>
      <c r="AE32" s="93">
        <v>31890523</v>
      </c>
      <c r="AF32" s="100">
        <f t="shared" si="59"/>
        <v>96055.792168674699</v>
      </c>
      <c r="AG32" s="144">
        <v>277</v>
      </c>
      <c r="AH32" s="60">
        <v>273</v>
      </c>
      <c r="AI32" s="80">
        <f t="shared" si="60"/>
        <v>0.98555956678700363</v>
      </c>
      <c r="AJ32" s="93">
        <v>155259840</v>
      </c>
      <c r="AK32" s="100">
        <f t="shared" si="61"/>
        <v>568717.36263736268</v>
      </c>
      <c r="AL32" s="60">
        <v>246</v>
      </c>
      <c r="AM32" s="80">
        <f t="shared" si="62"/>
        <v>0.88808664259927794</v>
      </c>
      <c r="AN32" s="93">
        <v>30213067</v>
      </c>
      <c r="AO32" s="100">
        <f t="shared" si="63"/>
        <v>122817.34552845529</v>
      </c>
      <c r="AP32" s="144">
        <v>59</v>
      </c>
      <c r="AQ32" s="60">
        <v>59</v>
      </c>
      <c r="AR32" s="80">
        <f t="shared" si="64"/>
        <v>1</v>
      </c>
      <c r="AS32" s="93">
        <v>39830530</v>
      </c>
      <c r="AT32" s="100">
        <f t="shared" si="65"/>
        <v>675093.72881355928</v>
      </c>
      <c r="AU32" s="60">
        <v>53</v>
      </c>
      <c r="AV32" s="80">
        <f t="shared" si="66"/>
        <v>0.89830508474576276</v>
      </c>
      <c r="AW32" s="93">
        <v>8594864</v>
      </c>
      <c r="AX32" s="100">
        <f t="shared" si="67"/>
        <v>162167.24528301886</v>
      </c>
      <c r="AY32" s="144">
        <v>8</v>
      </c>
      <c r="AZ32" s="60">
        <v>8</v>
      </c>
      <c r="BA32" s="80">
        <f t="shared" si="68"/>
        <v>1</v>
      </c>
      <c r="BB32" s="93">
        <v>4753220</v>
      </c>
      <c r="BC32" s="100">
        <f t="shared" si="69"/>
        <v>594152.5</v>
      </c>
      <c r="BD32" s="60">
        <v>7</v>
      </c>
      <c r="BE32" s="80">
        <f t="shared" si="70"/>
        <v>0.875</v>
      </c>
      <c r="BF32" s="93">
        <v>912342</v>
      </c>
      <c r="BG32" s="100">
        <f t="shared" si="71"/>
        <v>130334.57142857143</v>
      </c>
      <c r="BH32" s="144">
        <v>0</v>
      </c>
      <c r="BI32" s="60">
        <v>0</v>
      </c>
      <c r="BJ32" s="80" t="str">
        <f t="shared" si="72"/>
        <v>-</v>
      </c>
      <c r="BK32" s="93">
        <v>0</v>
      </c>
      <c r="BL32" s="100" t="str">
        <f t="shared" si="73"/>
        <v>-</v>
      </c>
      <c r="BM32" s="60">
        <v>0</v>
      </c>
      <c r="BN32" s="80" t="str">
        <f t="shared" si="74"/>
        <v>-</v>
      </c>
      <c r="BO32" s="93">
        <v>0</v>
      </c>
      <c r="BP32" s="100" t="str">
        <f t="shared" si="75"/>
        <v>-</v>
      </c>
      <c r="BQ32" s="98">
        <f t="shared" si="76"/>
        <v>750</v>
      </c>
      <c r="BR32" s="60">
        <f t="shared" si="77"/>
        <v>742</v>
      </c>
      <c r="BS32" s="80">
        <f t="shared" si="78"/>
        <v>0.98933333333333329</v>
      </c>
      <c r="BT32" s="93">
        <f t="shared" si="79"/>
        <v>404074030</v>
      </c>
      <c r="BU32" s="100">
        <f t="shared" si="80"/>
        <v>544574.16442048515</v>
      </c>
      <c r="BV32" s="60">
        <f t="shared" si="81"/>
        <v>640</v>
      </c>
      <c r="BW32" s="80">
        <f t="shared" si="82"/>
        <v>0.85333333333333339</v>
      </c>
      <c r="BX32" s="93">
        <f t="shared" si="83"/>
        <v>71760995</v>
      </c>
      <c r="BY32" s="100">
        <f t="shared" si="84"/>
        <v>112126.5546875</v>
      </c>
      <c r="BZ32" s="82"/>
      <c r="CA32" s="86">
        <f t="shared" si="43"/>
        <v>0.1359999999999999</v>
      </c>
      <c r="CB32" s="86">
        <f t="shared" si="44"/>
        <v>1.0666666666666713E-2</v>
      </c>
    </row>
    <row r="33" spans="1:80" s="15" customFormat="1" ht="13.5" customHeight="1">
      <c r="A33" s="63"/>
      <c r="B33" s="346"/>
      <c r="C33" s="343"/>
      <c r="D33" s="81"/>
      <c r="E33" s="71" t="s">
        <v>160</v>
      </c>
      <c r="F33" s="168">
        <v>0</v>
      </c>
      <c r="G33" s="62">
        <v>0</v>
      </c>
      <c r="H33" s="79" t="str">
        <f t="shared" si="48"/>
        <v>-</v>
      </c>
      <c r="I33" s="101">
        <v>0</v>
      </c>
      <c r="J33" s="102" t="str">
        <f t="shared" si="49"/>
        <v>-</v>
      </c>
      <c r="K33" s="62">
        <v>0</v>
      </c>
      <c r="L33" s="79" t="str">
        <f t="shared" si="50"/>
        <v>-</v>
      </c>
      <c r="M33" s="101">
        <v>0</v>
      </c>
      <c r="N33" s="102" t="str">
        <f t="shared" si="51"/>
        <v>-</v>
      </c>
      <c r="O33" s="168">
        <v>2</v>
      </c>
      <c r="P33" s="62">
        <v>2</v>
      </c>
      <c r="Q33" s="79">
        <f t="shared" si="52"/>
        <v>1</v>
      </c>
      <c r="R33" s="101">
        <v>653250</v>
      </c>
      <c r="S33" s="102">
        <f t="shared" si="53"/>
        <v>326625</v>
      </c>
      <c r="T33" s="62">
        <v>2</v>
      </c>
      <c r="U33" s="79">
        <f t="shared" si="54"/>
        <v>1</v>
      </c>
      <c r="V33" s="101">
        <v>150199</v>
      </c>
      <c r="W33" s="102">
        <f t="shared" si="55"/>
        <v>75099.5</v>
      </c>
      <c r="X33" s="168">
        <v>301</v>
      </c>
      <c r="Y33" s="62">
        <v>298</v>
      </c>
      <c r="Z33" s="79">
        <f t="shared" si="56"/>
        <v>0.99003322259136217</v>
      </c>
      <c r="AA33" s="101">
        <v>155673900</v>
      </c>
      <c r="AB33" s="102">
        <f t="shared" si="57"/>
        <v>522395.63758389262</v>
      </c>
      <c r="AC33" s="62">
        <v>241</v>
      </c>
      <c r="AD33" s="79">
        <f t="shared" si="58"/>
        <v>0.80066445182724255</v>
      </c>
      <c r="AE33" s="101">
        <v>23856334</v>
      </c>
      <c r="AF33" s="102">
        <f t="shared" si="59"/>
        <v>98988.937759336099</v>
      </c>
      <c r="AG33" s="168">
        <v>196</v>
      </c>
      <c r="AH33" s="62">
        <v>194</v>
      </c>
      <c r="AI33" s="79">
        <f t="shared" si="60"/>
        <v>0.98979591836734693</v>
      </c>
      <c r="AJ33" s="101">
        <v>116279790</v>
      </c>
      <c r="AK33" s="102">
        <f t="shared" si="61"/>
        <v>599380.36082474224</v>
      </c>
      <c r="AL33" s="62">
        <v>176</v>
      </c>
      <c r="AM33" s="79">
        <f t="shared" si="62"/>
        <v>0.89795918367346939</v>
      </c>
      <c r="AN33" s="101">
        <v>23891504</v>
      </c>
      <c r="AO33" s="102">
        <f t="shared" si="63"/>
        <v>135747.18181818182</v>
      </c>
      <c r="AP33" s="168">
        <v>42</v>
      </c>
      <c r="AQ33" s="62">
        <v>42</v>
      </c>
      <c r="AR33" s="79">
        <f t="shared" si="64"/>
        <v>1</v>
      </c>
      <c r="AS33" s="101">
        <v>29758230</v>
      </c>
      <c r="AT33" s="102">
        <f t="shared" si="65"/>
        <v>708529.28571428568</v>
      </c>
      <c r="AU33" s="62">
        <v>39</v>
      </c>
      <c r="AV33" s="79">
        <f t="shared" si="66"/>
        <v>0.9285714285714286</v>
      </c>
      <c r="AW33" s="101">
        <v>4930318</v>
      </c>
      <c r="AX33" s="102">
        <f t="shared" si="67"/>
        <v>126418.41025641025</v>
      </c>
      <c r="AY33" s="168">
        <v>7</v>
      </c>
      <c r="AZ33" s="62">
        <v>7</v>
      </c>
      <c r="BA33" s="79">
        <f t="shared" si="68"/>
        <v>1</v>
      </c>
      <c r="BB33" s="101">
        <v>4691570</v>
      </c>
      <c r="BC33" s="102">
        <f t="shared" si="69"/>
        <v>670224.28571428568</v>
      </c>
      <c r="BD33" s="62">
        <v>7</v>
      </c>
      <c r="BE33" s="79">
        <f t="shared" si="70"/>
        <v>1</v>
      </c>
      <c r="BF33" s="101">
        <v>912342</v>
      </c>
      <c r="BG33" s="102">
        <f t="shared" si="71"/>
        <v>130334.57142857143</v>
      </c>
      <c r="BH33" s="168">
        <v>0</v>
      </c>
      <c r="BI33" s="62">
        <v>0</v>
      </c>
      <c r="BJ33" s="79" t="str">
        <f t="shared" si="72"/>
        <v>-</v>
      </c>
      <c r="BK33" s="101">
        <v>0</v>
      </c>
      <c r="BL33" s="102" t="str">
        <f t="shared" si="73"/>
        <v>-</v>
      </c>
      <c r="BM33" s="62">
        <v>0</v>
      </c>
      <c r="BN33" s="79" t="str">
        <f t="shared" si="74"/>
        <v>-</v>
      </c>
      <c r="BO33" s="101">
        <v>0</v>
      </c>
      <c r="BP33" s="102" t="str">
        <f t="shared" si="75"/>
        <v>-</v>
      </c>
      <c r="BQ33" s="99">
        <f t="shared" si="76"/>
        <v>548</v>
      </c>
      <c r="BR33" s="62">
        <f t="shared" si="77"/>
        <v>543</v>
      </c>
      <c r="BS33" s="79">
        <f t="shared" si="78"/>
        <v>0.99087591240875916</v>
      </c>
      <c r="BT33" s="101">
        <f t="shared" si="79"/>
        <v>307056740</v>
      </c>
      <c r="BU33" s="102">
        <f t="shared" si="80"/>
        <v>565482.02578268875</v>
      </c>
      <c r="BV33" s="62">
        <f t="shared" si="81"/>
        <v>465</v>
      </c>
      <c r="BW33" s="79">
        <f t="shared" si="82"/>
        <v>0.84854014598540151</v>
      </c>
      <c r="BX33" s="101">
        <f t="shared" si="83"/>
        <v>53740697</v>
      </c>
      <c r="BY33" s="102">
        <f t="shared" si="84"/>
        <v>115571.39139784947</v>
      </c>
      <c r="BZ33" s="82"/>
      <c r="CA33" s="86">
        <f t="shared" si="43"/>
        <v>0.14233576642335766</v>
      </c>
      <c r="CB33" s="86">
        <f t="shared" si="44"/>
        <v>9.124087591240837E-3</v>
      </c>
    </row>
    <row r="34" spans="1:80" s="15" customFormat="1" ht="13.5" customHeight="1">
      <c r="A34" s="63"/>
      <c r="B34" s="346"/>
      <c r="C34" s="343"/>
      <c r="D34" s="81"/>
      <c r="E34" s="198" t="s">
        <v>161</v>
      </c>
      <c r="F34" s="270">
        <v>0</v>
      </c>
      <c r="G34" s="207">
        <v>0</v>
      </c>
      <c r="H34" s="204" t="str">
        <f t="shared" si="48"/>
        <v>-</v>
      </c>
      <c r="I34" s="208">
        <v>0</v>
      </c>
      <c r="J34" s="205" t="str">
        <f t="shared" si="49"/>
        <v>-</v>
      </c>
      <c r="K34" s="207">
        <v>0</v>
      </c>
      <c r="L34" s="204" t="str">
        <f t="shared" si="50"/>
        <v>-</v>
      </c>
      <c r="M34" s="208">
        <v>0</v>
      </c>
      <c r="N34" s="205" t="str">
        <f t="shared" si="51"/>
        <v>-</v>
      </c>
      <c r="O34" s="270">
        <v>0</v>
      </c>
      <c r="P34" s="207">
        <v>0</v>
      </c>
      <c r="Q34" s="204" t="str">
        <f t="shared" si="52"/>
        <v>-</v>
      </c>
      <c r="R34" s="208">
        <v>0</v>
      </c>
      <c r="S34" s="205" t="str">
        <f t="shared" si="53"/>
        <v>-</v>
      </c>
      <c r="T34" s="207">
        <v>0</v>
      </c>
      <c r="U34" s="204" t="str">
        <f t="shared" si="54"/>
        <v>-</v>
      </c>
      <c r="V34" s="208">
        <v>0</v>
      </c>
      <c r="W34" s="205" t="str">
        <f t="shared" si="55"/>
        <v>-</v>
      </c>
      <c r="X34" s="270">
        <v>102</v>
      </c>
      <c r="Y34" s="207">
        <v>101</v>
      </c>
      <c r="Z34" s="204">
        <f t="shared" si="56"/>
        <v>0.99019607843137258</v>
      </c>
      <c r="AA34" s="208">
        <v>47621790</v>
      </c>
      <c r="AB34" s="205">
        <f t="shared" si="57"/>
        <v>471502.87128712871</v>
      </c>
      <c r="AC34" s="207">
        <v>90</v>
      </c>
      <c r="AD34" s="204">
        <f t="shared" si="58"/>
        <v>0.88235294117647056</v>
      </c>
      <c r="AE34" s="208">
        <v>8031083</v>
      </c>
      <c r="AF34" s="205">
        <f t="shared" si="59"/>
        <v>89234.255555555559</v>
      </c>
      <c r="AG34" s="270">
        <v>81</v>
      </c>
      <c r="AH34" s="207">
        <v>79</v>
      </c>
      <c r="AI34" s="204">
        <f t="shared" si="60"/>
        <v>0.97530864197530864</v>
      </c>
      <c r="AJ34" s="208">
        <v>38980050</v>
      </c>
      <c r="AK34" s="205">
        <f t="shared" si="61"/>
        <v>493418.35443037975</v>
      </c>
      <c r="AL34" s="207">
        <v>70</v>
      </c>
      <c r="AM34" s="204">
        <f t="shared" si="62"/>
        <v>0.86419753086419748</v>
      </c>
      <c r="AN34" s="208">
        <v>6321563</v>
      </c>
      <c r="AO34" s="205">
        <f t="shared" si="63"/>
        <v>90308.042857142864</v>
      </c>
      <c r="AP34" s="270">
        <v>17</v>
      </c>
      <c r="AQ34" s="207">
        <v>17</v>
      </c>
      <c r="AR34" s="204">
        <f t="shared" si="64"/>
        <v>1</v>
      </c>
      <c r="AS34" s="208">
        <v>10072300</v>
      </c>
      <c r="AT34" s="205">
        <f t="shared" si="65"/>
        <v>592488.23529411759</v>
      </c>
      <c r="AU34" s="207">
        <v>14</v>
      </c>
      <c r="AV34" s="204">
        <f t="shared" si="66"/>
        <v>0.82352941176470584</v>
      </c>
      <c r="AW34" s="208">
        <v>3664546</v>
      </c>
      <c r="AX34" s="205">
        <f t="shared" si="67"/>
        <v>261753.28571428571</v>
      </c>
      <c r="AY34" s="270">
        <v>1</v>
      </c>
      <c r="AZ34" s="207">
        <v>1</v>
      </c>
      <c r="BA34" s="204">
        <f t="shared" si="68"/>
        <v>1</v>
      </c>
      <c r="BB34" s="208">
        <v>61650</v>
      </c>
      <c r="BC34" s="205">
        <f t="shared" si="69"/>
        <v>61650</v>
      </c>
      <c r="BD34" s="207">
        <v>0</v>
      </c>
      <c r="BE34" s="204">
        <f t="shared" si="70"/>
        <v>0</v>
      </c>
      <c r="BF34" s="208">
        <v>0</v>
      </c>
      <c r="BG34" s="205" t="str">
        <f t="shared" si="71"/>
        <v>-</v>
      </c>
      <c r="BH34" s="270">
        <v>0</v>
      </c>
      <c r="BI34" s="207">
        <v>0</v>
      </c>
      <c r="BJ34" s="204" t="str">
        <f t="shared" si="72"/>
        <v>-</v>
      </c>
      <c r="BK34" s="208">
        <v>0</v>
      </c>
      <c r="BL34" s="205" t="str">
        <f t="shared" si="73"/>
        <v>-</v>
      </c>
      <c r="BM34" s="207">
        <v>0</v>
      </c>
      <c r="BN34" s="204" t="str">
        <f t="shared" si="74"/>
        <v>-</v>
      </c>
      <c r="BO34" s="208">
        <v>0</v>
      </c>
      <c r="BP34" s="205" t="str">
        <f t="shared" si="75"/>
        <v>-</v>
      </c>
      <c r="BQ34" s="206">
        <f t="shared" si="76"/>
        <v>201</v>
      </c>
      <c r="BR34" s="207">
        <f t="shared" si="77"/>
        <v>198</v>
      </c>
      <c r="BS34" s="204">
        <f t="shared" si="78"/>
        <v>0.9850746268656716</v>
      </c>
      <c r="BT34" s="208">
        <f t="shared" si="79"/>
        <v>96735790</v>
      </c>
      <c r="BU34" s="205">
        <f t="shared" si="80"/>
        <v>488564.59595959599</v>
      </c>
      <c r="BV34" s="207">
        <f t="shared" si="81"/>
        <v>174</v>
      </c>
      <c r="BW34" s="204">
        <f t="shared" si="82"/>
        <v>0.86567164179104472</v>
      </c>
      <c r="BX34" s="208">
        <f t="shared" si="83"/>
        <v>18017192</v>
      </c>
      <c r="BY34" s="205">
        <f t="shared" si="84"/>
        <v>103547.08045977012</v>
      </c>
      <c r="BZ34" s="82"/>
      <c r="CA34" s="86">
        <f t="shared" si="43"/>
        <v>0.11940298507462688</v>
      </c>
      <c r="CB34" s="86">
        <f t="shared" si="44"/>
        <v>1.4925373134328401E-2</v>
      </c>
    </row>
    <row r="35" spans="1:80" s="15" customFormat="1" ht="13.5" customHeight="1">
      <c r="A35" s="63"/>
      <c r="B35" s="346"/>
      <c r="C35" s="343"/>
      <c r="D35" s="209"/>
      <c r="E35" s="72" t="s">
        <v>211</v>
      </c>
      <c r="F35" s="270">
        <v>0</v>
      </c>
      <c r="G35" s="207">
        <v>0</v>
      </c>
      <c r="H35" s="204" t="str">
        <f t="shared" si="48"/>
        <v>-</v>
      </c>
      <c r="I35" s="208">
        <v>0</v>
      </c>
      <c r="J35" s="205" t="str">
        <f t="shared" si="49"/>
        <v>-</v>
      </c>
      <c r="K35" s="207">
        <v>0</v>
      </c>
      <c r="L35" s="204" t="str">
        <f t="shared" si="50"/>
        <v>-</v>
      </c>
      <c r="M35" s="208">
        <v>0</v>
      </c>
      <c r="N35" s="205" t="str">
        <f t="shared" si="51"/>
        <v>-</v>
      </c>
      <c r="O35" s="270">
        <v>0</v>
      </c>
      <c r="P35" s="207">
        <v>0</v>
      </c>
      <c r="Q35" s="204" t="str">
        <f t="shared" si="52"/>
        <v>-</v>
      </c>
      <c r="R35" s="208">
        <v>0</v>
      </c>
      <c r="S35" s="205" t="str">
        <f t="shared" si="53"/>
        <v>-</v>
      </c>
      <c r="T35" s="207">
        <v>0</v>
      </c>
      <c r="U35" s="204" t="str">
        <f t="shared" si="54"/>
        <v>-</v>
      </c>
      <c r="V35" s="208">
        <v>0</v>
      </c>
      <c r="W35" s="205" t="str">
        <f t="shared" si="55"/>
        <v>-</v>
      </c>
      <c r="X35" s="270">
        <v>1</v>
      </c>
      <c r="Y35" s="207">
        <v>1</v>
      </c>
      <c r="Z35" s="204">
        <f t="shared" si="56"/>
        <v>1</v>
      </c>
      <c r="AA35" s="208">
        <v>281500</v>
      </c>
      <c r="AB35" s="205">
        <f t="shared" si="57"/>
        <v>281500</v>
      </c>
      <c r="AC35" s="207">
        <v>1</v>
      </c>
      <c r="AD35" s="204">
        <f t="shared" si="58"/>
        <v>1</v>
      </c>
      <c r="AE35" s="208">
        <v>3106</v>
      </c>
      <c r="AF35" s="205">
        <f t="shared" si="59"/>
        <v>3106</v>
      </c>
      <c r="AG35" s="270">
        <v>0</v>
      </c>
      <c r="AH35" s="207">
        <v>0</v>
      </c>
      <c r="AI35" s="204" t="str">
        <f t="shared" si="60"/>
        <v>-</v>
      </c>
      <c r="AJ35" s="208">
        <v>0</v>
      </c>
      <c r="AK35" s="205" t="str">
        <f t="shared" si="61"/>
        <v>-</v>
      </c>
      <c r="AL35" s="207">
        <v>0</v>
      </c>
      <c r="AM35" s="204" t="str">
        <f t="shared" si="62"/>
        <v>-</v>
      </c>
      <c r="AN35" s="208">
        <v>0</v>
      </c>
      <c r="AO35" s="205" t="str">
        <f t="shared" si="63"/>
        <v>-</v>
      </c>
      <c r="AP35" s="270">
        <v>0</v>
      </c>
      <c r="AQ35" s="207">
        <v>0</v>
      </c>
      <c r="AR35" s="204" t="str">
        <f t="shared" si="64"/>
        <v>-</v>
      </c>
      <c r="AS35" s="208">
        <v>0</v>
      </c>
      <c r="AT35" s="205" t="str">
        <f t="shared" si="65"/>
        <v>-</v>
      </c>
      <c r="AU35" s="207">
        <v>0</v>
      </c>
      <c r="AV35" s="204" t="str">
        <f t="shared" si="66"/>
        <v>-</v>
      </c>
      <c r="AW35" s="208">
        <v>0</v>
      </c>
      <c r="AX35" s="205" t="str">
        <f t="shared" si="67"/>
        <v>-</v>
      </c>
      <c r="AY35" s="270">
        <v>0</v>
      </c>
      <c r="AZ35" s="207">
        <v>0</v>
      </c>
      <c r="BA35" s="204" t="str">
        <f t="shared" si="68"/>
        <v>-</v>
      </c>
      <c r="BB35" s="208">
        <v>0</v>
      </c>
      <c r="BC35" s="205" t="str">
        <f t="shared" si="69"/>
        <v>-</v>
      </c>
      <c r="BD35" s="207">
        <v>0</v>
      </c>
      <c r="BE35" s="204" t="str">
        <f t="shared" si="70"/>
        <v>-</v>
      </c>
      <c r="BF35" s="208">
        <v>0</v>
      </c>
      <c r="BG35" s="205" t="str">
        <f t="shared" si="71"/>
        <v>-</v>
      </c>
      <c r="BH35" s="270">
        <v>0</v>
      </c>
      <c r="BI35" s="207">
        <v>0</v>
      </c>
      <c r="BJ35" s="204" t="str">
        <f t="shared" si="72"/>
        <v>-</v>
      </c>
      <c r="BK35" s="208">
        <v>0</v>
      </c>
      <c r="BL35" s="205" t="str">
        <f t="shared" si="73"/>
        <v>-</v>
      </c>
      <c r="BM35" s="207">
        <v>0</v>
      </c>
      <c r="BN35" s="204" t="str">
        <f t="shared" si="74"/>
        <v>-</v>
      </c>
      <c r="BO35" s="208">
        <v>0</v>
      </c>
      <c r="BP35" s="205" t="str">
        <f t="shared" si="75"/>
        <v>-</v>
      </c>
      <c r="BQ35" s="206">
        <f>SUM(F35,O35,X35,AG35,AP35,AY35,BH35)</f>
        <v>1</v>
      </c>
      <c r="BR35" s="207">
        <f>SUM(G35,P35,Y35,AH35,AQ35,AZ35,BI35)</f>
        <v>1</v>
      </c>
      <c r="BS35" s="204">
        <f t="shared" si="78"/>
        <v>1</v>
      </c>
      <c r="BT35" s="208">
        <f>SUM(I35,R35,AA35,AJ35,AS35,BB35,BK35)</f>
        <v>281500</v>
      </c>
      <c r="BU35" s="205">
        <f t="shared" si="80"/>
        <v>281500</v>
      </c>
      <c r="BV35" s="207">
        <f>SUM(K35,T35,AC35,AL35,AU35,BD35,BM35)</f>
        <v>1</v>
      </c>
      <c r="BW35" s="204">
        <f t="shared" si="82"/>
        <v>1</v>
      </c>
      <c r="BX35" s="208">
        <f>SUM(M35,V35,AE35,AN35,AW35,BF35,BO35)</f>
        <v>3106</v>
      </c>
      <c r="BY35" s="205">
        <f t="shared" si="84"/>
        <v>3106</v>
      </c>
      <c r="BZ35" s="82"/>
      <c r="CA35" s="86">
        <f t="shared" si="43"/>
        <v>0</v>
      </c>
      <c r="CB35" s="86">
        <f t="shared" si="44"/>
        <v>0</v>
      </c>
    </row>
    <row r="36" spans="1:80" s="15" customFormat="1" ht="13.5" customHeight="1">
      <c r="A36" s="63"/>
      <c r="B36" s="347"/>
      <c r="C36" s="344"/>
      <c r="D36" s="338" t="s">
        <v>204</v>
      </c>
      <c r="E36" s="339"/>
      <c r="F36" s="144">
        <v>98</v>
      </c>
      <c r="G36" s="60">
        <v>95</v>
      </c>
      <c r="H36" s="80">
        <f t="shared" si="48"/>
        <v>0.96938775510204078</v>
      </c>
      <c r="I36" s="93">
        <v>184190120</v>
      </c>
      <c r="J36" s="100">
        <f t="shared" si="49"/>
        <v>1938843.3684210526</v>
      </c>
      <c r="K36" s="60">
        <v>75</v>
      </c>
      <c r="L36" s="80">
        <f t="shared" si="50"/>
        <v>0.76530612244897955</v>
      </c>
      <c r="M36" s="93">
        <v>78794709</v>
      </c>
      <c r="N36" s="100">
        <f t="shared" si="51"/>
        <v>1050596.1200000001</v>
      </c>
      <c r="O36" s="144">
        <v>440</v>
      </c>
      <c r="P36" s="60">
        <v>427</v>
      </c>
      <c r="Q36" s="80">
        <f t="shared" si="52"/>
        <v>0.97045454545454546</v>
      </c>
      <c r="R36" s="93">
        <v>906679180</v>
      </c>
      <c r="S36" s="100">
        <f t="shared" si="53"/>
        <v>2123370.4449648713</v>
      </c>
      <c r="T36" s="60">
        <v>374</v>
      </c>
      <c r="U36" s="80">
        <f t="shared" si="54"/>
        <v>0.85</v>
      </c>
      <c r="V36" s="93">
        <v>343626029</v>
      </c>
      <c r="W36" s="100">
        <f t="shared" si="55"/>
        <v>918786.17379679147</v>
      </c>
      <c r="X36" s="144">
        <v>25825</v>
      </c>
      <c r="Y36" s="60">
        <v>23662</v>
      </c>
      <c r="Z36" s="80">
        <f t="shared" si="56"/>
        <v>0.91624394966118106</v>
      </c>
      <c r="AA36" s="93">
        <v>17098766550</v>
      </c>
      <c r="AB36" s="100">
        <f t="shared" si="57"/>
        <v>722625.58321359137</v>
      </c>
      <c r="AC36" s="60">
        <v>20153</v>
      </c>
      <c r="AD36" s="80">
        <f t="shared" si="58"/>
        <v>0.78036786060019359</v>
      </c>
      <c r="AE36" s="93">
        <v>3707164468</v>
      </c>
      <c r="AF36" s="100">
        <f t="shared" si="59"/>
        <v>183950.99826328587</v>
      </c>
      <c r="AG36" s="144">
        <v>22594</v>
      </c>
      <c r="AH36" s="60">
        <v>21479</v>
      </c>
      <c r="AI36" s="80">
        <f t="shared" si="60"/>
        <v>0.95065061520757721</v>
      </c>
      <c r="AJ36" s="93">
        <v>20178269150</v>
      </c>
      <c r="AK36" s="100">
        <f t="shared" si="61"/>
        <v>939441.74077005452</v>
      </c>
      <c r="AL36" s="60">
        <v>19162</v>
      </c>
      <c r="AM36" s="80">
        <f t="shared" si="62"/>
        <v>0.84810126582278478</v>
      </c>
      <c r="AN36" s="93">
        <v>4227361529</v>
      </c>
      <c r="AO36" s="100">
        <f t="shared" si="63"/>
        <v>220611.70697213235</v>
      </c>
      <c r="AP36" s="144">
        <v>15145</v>
      </c>
      <c r="AQ36" s="60">
        <v>14448</v>
      </c>
      <c r="AR36" s="80">
        <f t="shared" si="64"/>
        <v>0.9539782106305712</v>
      </c>
      <c r="AS36" s="93">
        <v>14431702860</v>
      </c>
      <c r="AT36" s="100">
        <f t="shared" si="65"/>
        <v>998872.01411960134</v>
      </c>
      <c r="AU36" s="60">
        <v>13130</v>
      </c>
      <c r="AV36" s="80">
        <f t="shared" si="66"/>
        <v>0.86695278969957079</v>
      </c>
      <c r="AW36" s="93">
        <v>2821410670</v>
      </c>
      <c r="AX36" s="100">
        <f t="shared" si="67"/>
        <v>214882.76237623763</v>
      </c>
      <c r="AY36" s="144">
        <v>7489</v>
      </c>
      <c r="AZ36" s="60">
        <v>6966</v>
      </c>
      <c r="BA36" s="80">
        <f t="shared" si="68"/>
        <v>0.93016424088663374</v>
      </c>
      <c r="BB36" s="93">
        <v>7392650750</v>
      </c>
      <c r="BC36" s="100">
        <f t="shared" si="69"/>
        <v>1061247.5954636808</v>
      </c>
      <c r="BD36" s="60">
        <v>6278</v>
      </c>
      <c r="BE36" s="80">
        <f t="shared" si="70"/>
        <v>0.83829616771264526</v>
      </c>
      <c r="BF36" s="93">
        <v>1233842496</v>
      </c>
      <c r="BG36" s="100">
        <f t="shared" si="71"/>
        <v>196534.32558139536</v>
      </c>
      <c r="BH36" s="144">
        <v>2755</v>
      </c>
      <c r="BI36" s="60">
        <v>2404</v>
      </c>
      <c r="BJ36" s="80">
        <f t="shared" si="72"/>
        <v>0.87259528130671504</v>
      </c>
      <c r="BK36" s="93">
        <v>2701889460</v>
      </c>
      <c r="BL36" s="100">
        <f t="shared" si="73"/>
        <v>1123914.0848585691</v>
      </c>
      <c r="BM36" s="60">
        <v>2099</v>
      </c>
      <c r="BN36" s="80">
        <f t="shared" si="74"/>
        <v>0.76188747731397455</v>
      </c>
      <c r="BO36" s="93">
        <v>432898599</v>
      </c>
      <c r="BP36" s="100">
        <f t="shared" si="75"/>
        <v>206240.39971414959</v>
      </c>
      <c r="BQ36" s="98">
        <f t="shared" si="76"/>
        <v>74346</v>
      </c>
      <c r="BR36" s="60">
        <f t="shared" si="77"/>
        <v>69481</v>
      </c>
      <c r="BS36" s="80">
        <f t="shared" si="78"/>
        <v>0.93456272025394771</v>
      </c>
      <c r="BT36" s="93">
        <f t="shared" si="79"/>
        <v>62894148070</v>
      </c>
      <c r="BU36" s="100">
        <f t="shared" si="80"/>
        <v>905199.23533052206</v>
      </c>
      <c r="BV36" s="60">
        <f t="shared" si="81"/>
        <v>61271</v>
      </c>
      <c r="BW36" s="80">
        <f t="shared" si="82"/>
        <v>0.82413310736287093</v>
      </c>
      <c r="BX36" s="93">
        <f t="shared" si="83"/>
        <v>12845098500</v>
      </c>
      <c r="BY36" s="100">
        <f t="shared" si="84"/>
        <v>209644.01592923244</v>
      </c>
      <c r="BZ36" s="82"/>
      <c r="CA36" s="86">
        <f t="shared" si="43"/>
        <v>0.11042961289107678</v>
      </c>
      <c r="CB36" s="86">
        <f t="shared" si="44"/>
        <v>6.543727974605229E-2</v>
      </c>
    </row>
    <row r="37" spans="1:80" s="15" customFormat="1" ht="13.5" customHeight="1">
      <c r="A37" s="63"/>
      <c r="B37" s="345">
        <v>6</v>
      </c>
      <c r="C37" s="342" t="s">
        <v>176</v>
      </c>
      <c r="D37" s="331" t="s">
        <v>153</v>
      </c>
      <c r="E37" s="320"/>
      <c r="F37" s="144">
        <v>50</v>
      </c>
      <c r="G37" s="60">
        <v>50</v>
      </c>
      <c r="H37" s="80">
        <f t="shared" si="48"/>
        <v>1</v>
      </c>
      <c r="I37" s="93">
        <v>24255980</v>
      </c>
      <c r="J37" s="100">
        <f t="shared" si="49"/>
        <v>485119.6</v>
      </c>
      <c r="K37" s="60">
        <v>40</v>
      </c>
      <c r="L37" s="80">
        <f t="shared" si="50"/>
        <v>0.8</v>
      </c>
      <c r="M37" s="93">
        <v>4049422</v>
      </c>
      <c r="N37" s="100">
        <f t="shared" si="51"/>
        <v>101235.55</v>
      </c>
      <c r="O37" s="144">
        <v>117</v>
      </c>
      <c r="P37" s="60">
        <v>117</v>
      </c>
      <c r="Q37" s="80">
        <f t="shared" si="52"/>
        <v>1</v>
      </c>
      <c r="R37" s="93">
        <v>89782720</v>
      </c>
      <c r="S37" s="100">
        <f t="shared" si="53"/>
        <v>767373.67521367525</v>
      </c>
      <c r="T37" s="60">
        <v>100</v>
      </c>
      <c r="U37" s="80">
        <f t="shared" si="54"/>
        <v>0.85470085470085466</v>
      </c>
      <c r="V37" s="93">
        <v>22180315</v>
      </c>
      <c r="W37" s="100">
        <f t="shared" si="55"/>
        <v>221803.15</v>
      </c>
      <c r="X37" s="144">
        <v>9737</v>
      </c>
      <c r="Y37" s="60">
        <v>9550</v>
      </c>
      <c r="Z37" s="80">
        <f t="shared" si="56"/>
        <v>0.98079490602855091</v>
      </c>
      <c r="AA37" s="93">
        <v>3711386060</v>
      </c>
      <c r="AB37" s="100">
        <f t="shared" si="57"/>
        <v>388626.81256544503</v>
      </c>
      <c r="AC37" s="60">
        <v>8082</v>
      </c>
      <c r="AD37" s="80">
        <f t="shared" si="58"/>
        <v>0.83002978330081134</v>
      </c>
      <c r="AE37" s="93">
        <v>778224385</v>
      </c>
      <c r="AF37" s="100">
        <f t="shared" si="59"/>
        <v>96291.064711705025</v>
      </c>
      <c r="AG37" s="144">
        <v>7435</v>
      </c>
      <c r="AH37" s="60">
        <v>7364</v>
      </c>
      <c r="AI37" s="80">
        <f t="shared" si="60"/>
        <v>0.99045057162071282</v>
      </c>
      <c r="AJ37" s="93">
        <v>3583555410</v>
      </c>
      <c r="AK37" s="100">
        <f t="shared" si="61"/>
        <v>486631.64177077677</v>
      </c>
      <c r="AL37" s="60">
        <v>6420</v>
      </c>
      <c r="AM37" s="80">
        <f t="shared" si="62"/>
        <v>0.86348352387357097</v>
      </c>
      <c r="AN37" s="93">
        <v>701016074</v>
      </c>
      <c r="AO37" s="100">
        <f t="shared" si="63"/>
        <v>109192.53489096573</v>
      </c>
      <c r="AP37" s="144">
        <v>3059</v>
      </c>
      <c r="AQ37" s="60">
        <v>3030</v>
      </c>
      <c r="AR37" s="80">
        <f t="shared" si="64"/>
        <v>0.99051977770513244</v>
      </c>
      <c r="AS37" s="93">
        <v>1714911710</v>
      </c>
      <c r="AT37" s="100">
        <f t="shared" si="65"/>
        <v>565977.4620462046</v>
      </c>
      <c r="AU37" s="60">
        <v>2733</v>
      </c>
      <c r="AV37" s="80">
        <f t="shared" si="66"/>
        <v>0.89342922523700552</v>
      </c>
      <c r="AW37" s="93">
        <v>327804339</v>
      </c>
      <c r="AX37" s="100">
        <f t="shared" si="67"/>
        <v>119943.04390779363</v>
      </c>
      <c r="AY37" s="144">
        <v>796</v>
      </c>
      <c r="AZ37" s="60">
        <v>790</v>
      </c>
      <c r="BA37" s="80">
        <f t="shared" si="68"/>
        <v>0.99246231155778897</v>
      </c>
      <c r="BB37" s="93">
        <v>490906310</v>
      </c>
      <c r="BC37" s="100">
        <f t="shared" si="69"/>
        <v>621400.39240506326</v>
      </c>
      <c r="BD37" s="60">
        <v>719</v>
      </c>
      <c r="BE37" s="80">
        <f t="shared" si="70"/>
        <v>0.90326633165829151</v>
      </c>
      <c r="BF37" s="93">
        <v>84749071</v>
      </c>
      <c r="BG37" s="100">
        <f t="shared" si="71"/>
        <v>117870.75243393602</v>
      </c>
      <c r="BH37" s="144">
        <v>163</v>
      </c>
      <c r="BI37" s="60">
        <v>163</v>
      </c>
      <c r="BJ37" s="80">
        <f t="shared" si="72"/>
        <v>1</v>
      </c>
      <c r="BK37" s="93">
        <v>119632310</v>
      </c>
      <c r="BL37" s="100">
        <f t="shared" si="73"/>
        <v>733940.55214723921</v>
      </c>
      <c r="BM37" s="60">
        <v>152</v>
      </c>
      <c r="BN37" s="80">
        <f t="shared" si="74"/>
        <v>0.93251533742331283</v>
      </c>
      <c r="BO37" s="93">
        <v>19221176</v>
      </c>
      <c r="BP37" s="100">
        <f t="shared" si="75"/>
        <v>126455.10526315789</v>
      </c>
      <c r="BQ37" s="98">
        <f t="shared" si="76"/>
        <v>21357</v>
      </c>
      <c r="BR37" s="60">
        <f t="shared" si="77"/>
        <v>21064</v>
      </c>
      <c r="BS37" s="80">
        <f t="shared" si="78"/>
        <v>0.98628084468792432</v>
      </c>
      <c r="BT37" s="93">
        <f t="shared" si="79"/>
        <v>9734430500</v>
      </c>
      <c r="BU37" s="100">
        <f t="shared" si="80"/>
        <v>462135.89536650211</v>
      </c>
      <c r="BV37" s="60">
        <f t="shared" si="81"/>
        <v>18246</v>
      </c>
      <c r="BW37" s="80">
        <f t="shared" si="82"/>
        <v>0.85433347380250035</v>
      </c>
      <c r="BX37" s="93">
        <f t="shared" si="83"/>
        <v>1937244782</v>
      </c>
      <c r="BY37" s="100">
        <f t="shared" si="84"/>
        <v>106173.66995505865</v>
      </c>
      <c r="BZ37" s="82"/>
      <c r="CA37" s="86">
        <f t="shared" si="43"/>
        <v>0.13194737088542396</v>
      </c>
      <c r="CB37" s="86">
        <f t="shared" si="44"/>
        <v>1.3719155312075682E-2</v>
      </c>
    </row>
    <row r="38" spans="1:80" s="15" customFormat="1" ht="13.5" customHeight="1">
      <c r="A38" s="63"/>
      <c r="B38" s="346"/>
      <c r="C38" s="343"/>
      <c r="D38" s="319" t="s">
        <v>164</v>
      </c>
      <c r="E38" s="320"/>
      <c r="F38" s="144">
        <v>6</v>
      </c>
      <c r="G38" s="60">
        <v>6</v>
      </c>
      <c r="H38" s="80">
        <f t="shared" si="48"/>
        <v>1</v>
      </c>
      <c r="I38" s="93">
        <v>4520470</v>
      </c>
      <c r="J38" s="100">
        <f t="shared" si="49"/>
        <v>753411.66666666663</v>
      </c>
      <c r="K38" s="60">
        <v>5</v>
      </c>
      <c r="L38" s="80">
        <f t="shared" si="50"/>
        <v>0.83333333333333337</v>
      </c>
      <c r="M38" s="93">
        <v>414226</v>
      </c>
      <c r="N38" s="100">
        <f t="shared" si="51"/>
        <v>82845.2</v>
      </c>
      <c r="O38" s="144">
        <v>10</v>
      </c>
      <c r="P38" s="60">
        <v>10</v>
      </c>
      <c r="Q38" s="80">
        <f t="shared" si="52"/>
        <v>1</v>
      </c>
      <c r="R38" s="93">
        <v>6675450</v>
      </c>
      <c r="S38" s="100">
        <f t="shared" si="53"/>
        <v>667545</v>
      </c>
      <c r="T38" s="60">
        <v>8</v>
      </c>
      <c r="U38" s="80">
        <f t="shared" si="54"/>
        <v>0.8</v>
      </c>
      <c r="V38" s="93">
        <v>2298093</v>
      </c>
      <c r="W38" s="100">
        <f t="shared" si="55"/>
        <v>287261.625</v>
      </c>
      <c r="X38" s="144">
        <v>784</v>
      </c>
      <c r="Y38" s="60">
        <v>778</v>
      </c>
      <c r="Z38" s="80">
        <f t="shared" si="56"/>
        <v>0.99234693877551017</v>
      </c>
      <c r="AA38" s="93">
        <v>372634030</v>
      </c>
      <c r="AB38" s="100">
        <f t="shared" si="57"/>
        <v>478964.04884318769</v>
      </c>
      <c r="AC38" s="60">
        <v>637</v>
      </c>
      <c r="AD38" s="80">
        <f t="shared" si="58"/>
        <v>0.8125</v>
      </c>
      <c r="AE38" s="93">
        <v>59143550</v>
      </c>
      <c r="AF38" s="100">
        <f t="shared" si="59"/>
        <v>92847.017268445838</v>
      </c>
      <c r="AG38" s="144">
        <v>432</v>
      </c>
      <c r="AH38" s="60">
        <v>431</v>
      </c>
      <c r="AI38" s="80">
        <f t="shared" si="60"/>
        <v>0.99768518518518523</v>
      </c>
      <c r="AJ38" s="93">
        <v>245013780</v>
      </c>
      <c r="AK38" s="100">
        <f t="shared" si="61"/>
        <v>568477.44779582368</v>
      </c>
      <c r="AL38" s="60">
        <v>365</v>
      </c>
      <c r="AM38" s="80">
        <f t="shared" si="62"/>
        <v>0.84490740740740744</v>
      </c>
      <c r="AN38" s="93">
        <v>47046206</v>
      </c>
      <c r="AO38" s="100">
        <f t="shared" si="63"/>
        <v>128893.71506849315</v>
      </c>
      <c r="AP38" s="144">
        <v>92</v>
      </c>
      <c r="AQ38" s="60">
        <v>92</v>
      </c>
      <c r="AR38" s="80">
        <f t="shared" si="64"/>
        <v>1</v>
      </c>
      <c r="AS38" s="93">
        <v>57336710</v>
      </c>
      <c r="AT38" s="100">
        <f t="shared" si="65"/>
        <v>623225.10869565222</v>
      </c>
      <c r="AU38" s="60">
        <v>84</v>
      </c>
      <c r="AV38" s="80">
        <f t="shared" si="66"/>
        <v>0.91304347826086951</v>
      </c>
      <c r="AW38" s="93">
        <v>10225672</v>
      </c>
      <c r="AX38" s="100">
        <f t="shared" si="67"/>
        <v>121734.19047619047</v>
      </c>
      <c r="AY38" s="144">
        <v>11</v>
      </c>
      <c r="AZ38" s="60">
        <v>10</v>
      </c>
      <c r="BA38" s="80">
        <f t="shared" si="68"/>
        <v>0.90909090909090906</v>
      </c>
      <c r="BB38" s="93">
        <v>8751720</v>
      </c>
      <c r="BC38" s="100">
        <f t="shared" si="69"/>
        <v>875172</v>
      </c>
      <c r="BD38" s="60">
        <v>9</v>
      </c>
      <c r="BE38" s="80">
        <f t="shared" si="70"/>
        <v>0.81818181818181823</v>
      </c>
      <c r="BF38" s="93">
        <v>1128213</v>
      </c>
      <c r="BG38" s="100">
        <f t="shared" si="71"/>
        <v>125357</v>
      </c>
      <c r="BH38" s="144">
        <v>0</v>
      </c>
      <c r="BI38" s="60">
        <v>0</v>
      </c>
      <c r="BJ38" s="80" t="str">
        <f t="shared" si="72"/>
        <v>-</v>
      </c>
      <c r="BK38" s="93">
        <v>0</v>
      </c>
      <c r="BL38" s="100" t="str">
        <f t="shared" si="73"/>
        <v>-</v>
      </c>
      <c r="BM38" s="60">
        <v>0</v>
      </c>
      <c r="BN38" s="80" t="str">
        <f t="shared" si="74"/>
        <v>-</v>
      </c>
      <c r="BO38" s="93">
        <v>0</v>
      </c>
      <c r="BP38" s="100" t="str">
        <f t="shared" si="75"/>
        <v>-</v>
      </c>
      <c r="BQ38" s="98">
        <f t="shared" si="76"/>
        <v>1335</v>
      </c>
      <c r="BR38" s="60">
        <f t="shared" si="77"/>
        <v>1327</v>
      </c>
      <c r="BS38" s="80">
        <f t="shared" si="78"/>
        <v>0.99400749063670413</v>
      </c>
      <c r="BT38" s="93">
        <f t="shared" si="79"/>
        <v>694932160</v>
      </c>
      <c r="BU38" s="100">
        <f t="shared" si="80"/>
        <v>523686.63149962318</v>
      </c>
      <c r="BV38" s="60">
        <f t="shared" si="81"/>
        <v>1108</v>
      </c>
      <c r="BW38" s="80">
        <f t="shared" si="82"/>
        <v>0.82996254681647941</v>
      </c>
      <c r="BX38" s="93">
        <f t="shared" si="83"/>
        <v>120255960</v>
      </c>
      <c r="BY38" s="100">
        <f t="shared" si="84"/>
        <v>108534.25992779783</v>
      </c>
      <c r="BZ38" s="82"/>
      <c r="CA38" s="86">
        <f t="shared" si="43"/>
        <v>0.16404494382022472</v>
      </c>
      <c r="CB38" s="86">
        <f t="shared" si="44"/>
        <v>5.9925093632958726E-3</v>
      </c>
    </row>
    <row r="39" spans="1:80" s="15" customFormat="1" ht="13.5" customHeight="1">
      <c r="A39" s="63"/>
      <c r="B39" s="346"/>
      <c r="C39" s="343"/>
      <c r="D39" s="81"/>
      <c r="E39" s="71" t="s">
        <v>160</v>
      </c>
      <c r="F39" s="168">
        <v>6</v>
      </c>
      <c r="G39" s="62">
        <v>6</v>
      </c>
      <c r="H39" s="79">
        <f t="shared" si="48"/>
        <v>1</v>
      </c>
      <c r="I39" s="101">
        <v>4520470</v>
      </c>
      <c r="J39" s="102">
        <f t="shared" si="49"/>
        <v>753411.66666666663</v>
      </c>
      <c r="K39" s="62">
        <v>5</v>
      </c>
      <c r="L39" s="79">
        <f t="shared" si="50"/>
        <v>0.83333333333333337</v>
      </c>
      <c r="M39" s="101">
        <v>414226</v>
      </c>
      <c r="N39" s="102">
        <f t="shared" si="51"/>
        <v>82845.2</v>
      </c>
      <c r="O39" s="168">
        <v>9</v>
      </c>
      <c r="P39" s="62">
        <v>9</v>
      </c>
      <c r="Q39" s="79">
        <f t="shared" si="52"/>
        <v>1</v>
      </c>
      <c r="R39" s="101">
        <v>5737860</v>
      </c>
      <c r="S39" s="102">
        <f t="shared" si="53"/>
        <v>637540</v>
      </c>
      <c r="T39" s="62">
        <v>7</v>
      </c>
      <c r="U39" s="79">
        <f t="shared" si="54"/>
        <v>0.77777777777777779</v>
      </c>
      <c r="V39" s="101">
        <v>2199646</v>
      </c>
      <c r="W39" s="102">
        <f t="shared" si="55"/>
        <v>314235.14285714284</v>
      </c>
      <c r="X39" s="168">
        <v>599</v>
      </c>
      <c r="Y39" s="62">
        <v>594</v>
      </c>
      <c r="Z39" s="79">
        <f t="shared" si="56"/>
        <v>0.99165275459098501</v>
      </c>
      <c r="AA39" s="101">
        <v>294593230</v>
      </c>
      <c r="AB39" s="102">
        <f t="shared" si="57"/>
        <v>495948.19865319866</v>
      </c>
      <c r="AC39" s="62">
        <v>488</v>
      </c>
      <c r="AD39" s="79">
        <f t="shared" si="58"/>
        <v>0.81469115191986641</v>
      </c>
      <c r="AE39" s="101">
        <v>46574076</v>
      </c>
      <c r="AF39" s="102">
        <f t="shared" si="59"/>
        <v>95438.680327868846</v>
      </c>
      <c r="AG39" s="168">
        <v>344</v>
      </c>
      <c r="AH39" s="62">
        <v>344</v>
      </c>
      <c r="AI39" s="79">
        <f t="shared" si="60"/>
        <v>1</v>
      </c>
      <c r="AJ39" s="101">
        <v>194475780</v>
      </c>
      <c r="AK39" s="102">
        <f t="shared" si="61"/>
        <v>565336.56976744183</v>
      </c>
      <c r="AL39" s="62">
        <v>294</v>
      </c>
      <c r="AM39" s="79">
        <f t="shared" si="62"/>
        <v>0.85465116279069764</v>
      </c>
      <c r="AN39" s="101">
        <v>34197835</v>
      </c>
      <c r="AO39" s="102">
        <f t="shared" si="63"/>
        <v>116319.16666666667</v>
      </c>
      <c r="AP39" s="168">
        <v>67</v>
      </c>
      <c r="AQ39" s="62">
        <v>67</v>
      </c>
      <c r="AR39" s="79">
        <f t="shared" si="64"/>
        <v>1</v>
      </c>
      <c r="AS39" s="101">
        <v>44755160</v>
      </c>
      <c r="AT39" s="102">
        <f t="shared" si="65"/>
        <v>667987.46268656722</v>
      </c>
      <c r="AU39" s="62">
        <v>63</v>
      </c>
      <c r="AV39" s="79">
        <f t="shared" si="66"/>
        <v>0.94029850746268662</v>
      </c>
      <c r="AW39" s="101">
        <v>7568851</v>
      </c>
      <c r="AX39" s="102">
        <f t="shared" si="67"/>
        <v>120140.49206349206</v>
      </c>
      <c r="AY39" s="168">
        <v>8</v>
      </c>
      <c r="AZ39" s="62">
        <v>7</v>
      </c>
      <c r="BA39" s="79">
        <f t="shared" si="68"/>
        <v>0.875</v>
      </c>
      <c r="BB39" s="101">
        <v>5220180</v>
      </c>
      <c r="BC39" s="102">
        <f t="shared" si="69"/>
        <v>745740</v>
      </c>
      <c r="BD39" s="62">
        <v>6</v>
      </c>
      <c r="BE39" s="79">
        <f t="shared" si="70"/>
        <v>0.75</v>
      </c>
      <c r="BF39" s="101">
        <v>631076</v>
      </c>
      <c r="BG39" s="102">
        <f t="shared" si="71"/>
        <v>105179.33333333333</v>
      </c>
      <c r="BH39" s="168">
        <v>0</v>
      </c>
      <c r="BI39" s="62">
        <v>0</v>
      </c>
      <c r="BJ39" s="79" t="str">
        <f t="shared" si="72"/>
        <v>-</v>
      </c>
      <c r="BK39" s="101">
        <v>0</v>
      </c>
      <c r="BL39" s="102" t="str">
        <f t="shared" si="73"/>
        <v>-</v>
      </c>
      <c r="BM39" s="62">
        <v>0</v>
      </c>
      <c r="BN39" s="79" t="str">
        <f t="shared" si="74"/>
        <v>-</v>
      </c>
      <c r="BO39" s="101">
        <v>0</v>
      </c>
      <c r="BP39" s="102" t="str">
        <f t="shared" si="75"/>
        <v>-</v>
      </c>
      <c r="BQ39" s="99">
        <f t="shared" si="76"/>
        <v>1033</v>
      </c>
      <c r="BR39" s="62">
        <f t="shared" si="77"/>
        <v>1027</v>
      </c>
      <c r="BS39" s="79">
        <f t="shared" si="78"/>
        <v>0.99419167473378511</v>
      </c>
      <c r="BT39" s="101">
        <f t="shared" si="79"/>
        <v>549302680</v>
      </c>
      <c r="BU39" s="102">
        <f t="shared" si="80"/>
        <v>534861.42161635833</v>
      </c>
      <c r="BV39" s="62">
        <f t="shared" si="81"/>
        <v>863</v>
      </c>
      <c r="BW39" s="79">
        <f t="shared" si="82"/>
        <v>0.83543078412391092</v>
      </c>
      <c r="BX39" s="101">
        <f t="shared" si="83"/>
        <v>91585710</v>
      </c>
      <c r="BY39" s="102">
        <f t="shared" si="84"/>
        <v>106124.80880648899</v>
      </c>
      <c r="BZ39" s="82"/>
      <c r="CA39" s="86">
        <f t="shared" si="43"/>
        <v>0.15876089060987419</v>
      </c>
      <c r="CB39" s="86">
        <f t="shared" si="44"/>
        <v>5.8083252662148865E-3</v>
      </c>
    </row>
    <row r="40" spans="1:80" s="15" customFormat="1" ht="13.5" customHeight="1">
      <c r="A40" s="63"/>
      <c r="B40" s="346"/>
      <c r="C40" s="343"/>
      <c r="D40" s="81"/>
      <c r="E40" s="198" t="s">
        <v>161</v>
      </c>
      <c r="F40" s="270">
        <v>0</v>
      </c>
      <c r="G40" s="207">
        <v>0</v>
      </c>
      <c r="H40" s="204" t="str">
        <f t="shared" si="48"/>
        <v>-</v>
      </c>
      <c r="I40" s="208">
        <v>0</v>
      </c>
      <c r="J40" s="205" t="str">
        <f t="shared" si="49"/>
        <v>-</v>
      </c>
      <c r="K40" s="207">
        <v>0</v>
      </c>
      <c r="L40" s="204" t="str">
        <f t="shared" si="50"/>
        <v>-</v>
      </c>
      <c r="M40" s="208">
        <v>0</v>
      </c>
      <c r="N40" s="205" t="str">
        <f t="shared" si="51"/>
        <v>-</v>
      </c>
      <c r="O40" s="270">
        <v>1</v>
      </c>
      <c r="P40" s="207">
        <v>1</v>
      </c>
      <c r="Q40" s="204">
        <f t="shared" si="52"/>
        <v>1</v>
      </c>
      <c r="R40" s="208">
        <v>937590</v>
      </c>
      <c r="S40" s="205">
        <f t="shared" si="53"/>
        <v>937590</v>
      </c>
      <c r="T40" s="207">
        <v>1</v>
      </c>
      <c r="U40" s="204">
        <f t="shared" si="54"/>
        <v>1</v>
      </c>
      <c r="V40" s="208">
        <v>98447</v>
      </c>
      <c r="W40" s="205">
        <f t="shared" si="55"/>
        <v>98447</v>
      </c>
      <c r="X40" s="270">
        <v>183</v>
      </c>
      <c r="Y40" s="207">
        <v>182</v>
      </c>
      <c r="Z40" s="204">
        <f t="shared" si="56"/>
        <v>0.99453551912568305</v>
      </c>
      <c r="AA40" s="208">
        <v>76063500</v>
      </c>
      <c r="AB40" s="205">
        <f t="shared" si="57"/>
        <v>417931.31868131866</v>
      </c>
      <c r="AC40" s="207">
        <v>147</v>
      </c>
      <c r="AD40" s="204">
        <f t="shared" si="58"/>
        <v>0.80327868852459017</v>
      </c>
      <c r="AE40" s="208">
        <v>12467731</v>
      </c>
      <c r="AF40" s="205">
        <f t="shared" si="59"/>
        <v>84814.496598639453</v>
      </c>
      <c r="AG40" s="270">
        <v>87</v>
      </c>
      <c r="AH40" s="207">
        <v>86</v>
      </c>
      <c r="AI40" s="204">
        <f t="shared" si="60"/>
        <v>0.9885057471264368</v>
      </c>
      <c r="AJ40" s="208">
        <v>49638670</v>
      </c>
      <c r="AK40" s="205">
        <f t="shared" si="61"/>
        <v>577193.83720930235</v>
      </c>
      <c r="AL40" s="207">
        <v>70</v>
      </c>
      <c r="AM40" s="204">
        <f t="shared" si="62"/>
        <v>0.8045977011494253</v>
      </c>
      <c r="AN40" s="208">
        <v>12668704</v>
      </c>
      <c r="AO40" s="205">
        <f t="shared" si="63"/>
        <v>180981.48571428572</v>
      </c>
      <c r="AP40" s="270">
        <v>25</v>
      </c>
      <c r="AQ40" s="207">
        <v>25</v>
      </c>
      <c r="AR40" s="204">
        <f t="shared" si="64"/>
        <v>1</v>
      </c>
      <c r="AS40" s="208">
        <v>12581550</v>
      </c>
      <c r="AT40" s="205">
        <f t="shared" si="65"/>
        <v>503262</v>
      </c>
      <c r="AU40" s="207">
        <v>21</v>
      </c>
      <c r="AV40" s="204">
        <f t="shared" si="66"/>
        <v>0.84</v>
      </c>
      <c r="AW40" s="208">
        <v>2656821</v>
      </c>
      <c r="AX40" s="205">
        <f t="shared" si="67"/>
        <v>126515.28571428571</v>
      </c>
      <c r="AY40" s="270">
        <v>3</v>
      </c>
      <c r="AZ40" s="207">
        <v>3</v>
      </c>
      <c r="BA40" s="204">
        <f t="shared" si="68"/>
        <v>1</v>
      </c>
      <c r="BB40" s="208">
        <v>3531540</v>
      </c>
      <c r="BC40" s="205">
        <f t="shared" si="69"/>
        <v>1177180</v>
      </c>
      <c r="BD40" s="207">
        <v>3</v>
      </c>
      <c r="BE40" s="204">
        <f t="shared" si="70"/>
        <v>1</v>
      </c>
      <c r="BF40" s="208">
        <v>497137</v>
      </c>
      <c r="BG40" s="205">
        <f t="shared" si="71"/>
        <v>165712.33333333334</v>
      </c>
      <c r="BH40" s="270">
        <v>0</v>
      </c>
      <c r="BI40" s="207">
        <v>0</v>
      </c>
      <c r="BJ40" s="204" t="str">
        <f t="shared" si="72"/>
        <v>-</v>
      </c>
      <c r="BK40" s="208">
        <v>0</v>
      </c>
      <c r="BL40" s="205" t="str">
        <f t="shared" si="73"/>
        <v>-</v>
      </c>
      <c r="BM40" s="207">
        <v>0</v>
      </c>
      <c r="BN40" s="204" t="str">
        <f t="shared" si="74"/>
        <v>-</v>
      </c>
      <c r="BO40" s="208">
        <v>0</v>
      </c>
      <c r="BP40" s="205" t="str">
        <f t="shared" si="75"/>
        <v>-</v>
      </c>
      <c r="BQ40" s="206">
        <f t="shared" si="76"/>
        <v>299</v>
      </c>
      <c r="BR40" s="207">
        <f t="shared" si="77"/>
        <v>297</v>
      </c>
      <c r="BS40" s="204">
        <f t="shared" si="78"/>
        <v>0.99331103678929766</v>
      </c>
      <c r="BT40" s="208">
        <f t="shared" si="79"/>
        <v>142752850</v>
      </c>
      <c r="BU40" s="205">
        <f t="shared" si="80"/>
        <v>480649.32659932663</v>
      </c>
      <c r="BV40" s="207">
        <f t="shared" si="81"/>
        <v>242</v>
      </c>
      <c r="BW40" s="204">
        <f t="shared" si="82"/>
        <v>0.80936454849498329</v>
      </c>
      <c r="BX40" s="208">
        <f t="shared" si="83"/>
        <v>28388840</v>
      </c>
      <c r="BY40" s="205">
        <f t="shared" si="84"/>
        <v>117309.25619834711</v>
      </c>
      <c r="BZ40" s="82"/>
      <c r="CA40" s="86">
        <f t="shared" si="43"/>
        <v>0.18394648829431437</v>
      </c>
      <c r="CB40" s="86">
        <f t="shared" si="44"/>
        <v>6.6889632107023367E-3</v>
      </c>
    </row>
    <row r="41" spans="1:80" s="15" customFormat="1" ht="13.5" customHeight="1">
      <c r="A41" s="63"/>
      <c r="B41" s="346"/>
      <c r="C41" s="343"/>
      <c r="D41" s="209"/>
      <c r="E41" s="72" t="s">
        <v>211</v>
      </c>
      <c r="F41" s="270">
        <v>0</v>
      </c>
      <c r="G41" s="207">
        <v>0</v>
      </c>
      <c r="H41" s="204" t="str">
        <f t="shared" si="48"/>
        <v>-</v>
      </c>
      <c r="I41" s="208">
        <v>0</v>
      </c>
      <c r="J41" s="205" t="str">
        <f t="shared" si="49"/>
        <v>-</v>
      </c>
      <c r="K41" s="207">
        <v>0</v>
      </c>
      <c r="L41" s="204" t="str">
        <f t="shared" si="50"/>
        <v>-</v>
      </c>
      <c r="M41" s="208">
        <v>0</v>
      </c>
      <c r="N41" s="205" t="str">
        <f t="shared" si="51"/>
        <v>-</v>
      </c>
      <c r="O41" s="270">
        <v>0</v>
      </c>
      <c r="P41" s="207">
        <v>0</v>
      </c>
      <c r="Q41" s="204" t="str">
        <f t="shared" si="52"/>
        <v>-</v>
      </c>
      <c r="R41" s="208">
        <v>0</v>
      </c>
      <c r="S41" s="205" t="str">
        <f t="shared" si="53"/>
        <v>-</v>
      </c>
      <c r="T41" s="207">
        <v>0</v>
      </c>
      <c r="U41" s="204" t="str">
        <f t="shared" si="54"/>
        <v>-</v>
      </c>
      <c r="V41" s="208">
        <v>0</v>
      </c>
      <c r="W41" s="205" t="str">
        <f t="shared" si="55"/>
        <v>-</v>
      </c>
      <c r="X41" s="270">
        <v>2</v>
      </c>
      <c r="Y41" s="207">
        <v>2</v>
      </c>
      <c r="Z41" s="204">
        <f t="shared" si="56"/>
        <v>1</v>
      </c>
      <c r="AA41" s="208">
        <v>1977300</v>
      </c>
      <c r="AB41" s="205">
        <f t="shared" si="57"/>
        <v>988650</v>
      </c>
      <c r="AC41" s="207">
        <v>2</v>
      </c>
      <c r="AD41" s="204">
        <f t="shared" si="58"/>
        <v>1</v>
      </c>
      <c r="AE41" s="208">
        <v>101743</v>
      </c>
      <c r="AF41" s="205">
        <f t="shared" si="59"/>
        <v>50871.5</v>
      </c>
      <c r="AG41" s="270">
        <v>1</v>
      </c>
      <c r="AH41" s="207">
        <v>1</v>
      </c>
      <c r="AI41" s="204">
        <f t="shared" si="60"/>
        <v>1</v>
      </c>
      <c r="AJ41" s="208">
        <v>899330</v>
      </c>
      <c r="AK41" s="205">
        <f t="shared" si="61"/>
        <v>899330</v>
      </c>
      <c r="AL41" s="207">
        <v>1</v>
      </c>
      <c r="AM41" s="204">
        <f t="shared" si="62"/>
        <v>1</v>
      </c>
      <c r="AN41" s="208">
        <v>179667</v>
      </c>
      <c r="AO41" s="205">
        <f t="shared" si="63"/>
        <v>179667</v>
      </c>
      <c r="AP41" s="270">
        <v>0</v>
      </c>
      <c r="AQ41" s="207">
        <v>0</v>
      </c>
      <c r="AR41" s="204" t="str">
        <f t="shared" si="64"/>
        <v>-</v>
      </c>
      <c r="AS41" s="208">
        <v>0</v>
      </c>
      <c r="AT41" s="205" t="str">
        <f t="shared" si="65"/>
        <v>-</v>
      </c>
      <c r="AU41" s="207">
        <v>0</v>
      </c>
      <c r="AV41" s="204" t="str">
        <f t="shared" si="66"/>
        <v>-</v>
      </c>
      <c r="AW41" s="208">
        <v>0</v>
      </c>
      <c r="AX41" s="205" t="str">
        <f t="shared" si="67"/>
        <v>-</v>
      </c>
      <c r="AY41" s="270">
        <v>0</v>
      </c>
      <c r="AZ41" s="207">
        <v>0</v>
      </c>
      <c r="BA41" s="204" t="str">
        <f t="shared" si="68"/>
        <v>-</v>
      </c>
      <c r="BB41" s="208">
        <v>0</v>
      </c>
      <c r="BC41" s="205" t="str">
        <f t="shared" si="69"/>
        <v>-</v>
      </c>
      <c r="BD41" s="207">
        <v>0</v>
      </c>
      <c r="BE41" s="204" t="str">
        <f t="shared" si="70"/>
        <v>-</v>
      </c>
      <c r="BF41" s="208">
        <v>0</v>
      </c>
      <c r="BG41" s="205" t="str">
        <f t="shared" si="71"/>
        <v>-</v>
      </c>
      <c r="BH41" s="270">
        <v>0</v>
      </c>
      <c r="BI41" s="207">
        <v>0</v>
      </c>
      <c r="BJ41" s="204" t="str">
        <f t="shared" si="72"/>
        <v>-</v>
      </c>
      <c r="BK41" s="208">
        <v>0</v>
      </c>
      <c r="BL41" s="205" t="str">
        <f t="shared" si="73"/>
        <v>-</v>
      </c>
      <c r="BM41" s="207">
        <v>0</v>
      </c>
      <c r="BN41" s="204" t="str">
        <f t="shared" si="74"/>
        <v>-</v>
      </c>
      <c r="BO41" s="208">
        <v>0</v>
      </c>
      <c r="BP41" s="205" t="str">
        <f t="shared" si="75"/>
        <v>-</v>
      </c>
      <c r="BQ41" s="206">
        <f>SUM(F41,O41,X41,AG41,AP41,AY41,BH41)</f>
        <v>3</v>
      </c>
      <c r="BR41" s="207">
        <f>SUM(G41,P41,Y41,AH41,AQ41,AZ41,BI41)</f>
        <v>3</v>
      </c>
      <c r="BS41" s="204">
        <f t="shared" si="78"/>
        <v>1</v>
      </c>
      <c r="BT41" s="208">
        <f>SUM(I41,R41,AA41,AJ41,AS41,BB41,BK41)</f>
        <v>2876630</v>
      </c>
      <c r="BU41" s="205">
        <f t="shared" si="80"/>
        <v>958876.66666666663</v>
      </c>
      <c r="BV41" s="207">
        <f>SUM(K41,T41,AC41,AL41,AU41,BD41,BM41)</f>
        <v>3</v>
      </c>
      <c r="BW41" s="204">
        <f t="shared" si="82"/>
        <v>1</v>
      </c>
      <c r="BX41" s="208">
        <f>SUM(M41,V41,AE41,AN41,AW41,BF41,BO41)</f>
        <v>281410</v>
      </c>
      <c r="BY41" s="205">
        <f t="shared" si="84"/>
        <v>93803.333333333328</v>
      </c>
      <c r="BZ41" s="82"/>
      <c r="CA41" s="86">
        <f t="shared" si="43"/>
        <v>0</v>
      </c>
      <c r="CB41" s="86">
        <f t="shared" si="44"/>
        <v>0</v>
      </c>
    </row>
    <row r="42" spans="1:80" s="15" customFormat="1" ht="13.5" customHeight="1">
      <c r="A42" s="63"/>
      <c r="B42" s="347"/>
      <c r="C42" s="344"/>
      <c r="D42" s="338" t="s">
        <v>204</v>
      </c>
      <c r="E42" s="339"/>
      <c r="F42" s="144">
        <v>330</v>
      </c>
      <c r="G42" s="60">
        <v>319</v>
      </c>
      <c r="H42" s="80">
        <f t="shared" si="48"/>
        <v>0.96666666666666667</v>
      </c>
      <c r="I42" s="93">
        <v>522413800</v>
      </c>
      <c r="J42" s="100">
        <f t="shared" si="49"/>
        <v>1637660.815047022</v>
      </c>
      <c r="K42" s="60">
        <v>273</v>
      </c>
      <c r="L42" s="80">
        <f t="shared" si="50"/>
        <v>0.82727272727272727</v>
      </c>
      <c r="M42" s="93">
        <v>174280834</v>
      </c>
      <c r="N42" s="100">
        <f t="shared" si="51"/>
        <v>638391.33333333337</v>
      </c>
      <c r="O42" s="144">
        <v>962</v>
      </c>
      <c r="P42" s="60">
        <v>912</v>
      </c>
      <c r="Q42" s="80">
        <f t="shared" si="52"/>
        <v>0.94802494802494808</v>
      </c>
      <c r="R42" s="93">
        <v>1852680850</v>
      </c>
      <c r="S42" s="100">
        <f t="shared" si="53"/>
        <v>2031448.3004385964</v>
      </c>
      <c r="T42" s="60">
        <v>806</v>
      </c>
      <c r="U42" s="80">
        <f t="shared" si="54"/>
        <v>0.83783783783783783</v>
      </c>
      <c r="V42" s="93">
        <v>704054567</v>
      </c>
      <c r="W42" s="100">
        <f t="shared" si="55"/>
        <v>873516.83250620344</v>
      </c>
      <c r="X42" s="144">
        <v>36179</v>
      </c>
      <c r="Y42" s="60">
        <v>33364</v>
      </c>
      <c r="Z42" s="80">
        <f t="shared" si="56"/>
        <v>0.92219243207385504</v>
      </c>
      <c r="AA42" s="93">
        <v>24418072770</v>
      </c>
      <c r="AB42" s="100">
        <f t="shared" si="57"/>
        <v>731868.86374535423</v>
      </c>
      <c r="AC42" s="60">
        <v>28491</v>
      </c>
      <c r="AD42" s="80">
        <f t="shared" si="58"/>
        <v>0.78750103651289427</v>
      </c>
      <c r="AE42" s="93">
        <v>5549058828</v>
      </c>
      <c r="AF42" s="100">
        <f t="shared" si="59"/>
        <v>194765.32336527325</v>
      </c>
      <c r="AG42" s="144">
        <v>31006</v>
      </c>
      <c r="AH42" s="60">
        <v>29398</v>
      </c>
      <c r="AI42" s="80">
        <f t="shared" si="60"/>
        <v>0.94813906985744689</v>
      </c>
      <c r="AJ42" s="93">
        <v>28090674380</v>
      </c>
      <c r="AK42" s="100">
        <f t="shared" si="61"/>
        <v>955530.11701476295</v>
      </c>
      <c r="AL42" s="60">
        <v>26287</v>
      </c>
      <c r="AM42" s="80">
        <f t="shared" si="62"/>
        <v>0.84780365090627618</v>
      </c>
      <c r="AN42" s="93">
        <v>5697647235</v>
      </c>
      <c r="AO42" s="100">
        <f t="shared" si="63"/>
        <v>216747.71693232397</v>
      </c>
      <c r="AP42" s="144">
        <v>19995</v>
      </c>
      <c r="AQ42" s="60">
        <v>18946</v>
      </c>
      <c r="AR42" s="80">
        <f t="shared" si="64"/>
        <v>0.94753688422105531</v>
      </c>
      <c r="AS42" s="93">
        <v>20456446040</v>
      </c>
      <c r="AT42" s="100">
        <f t="shared" si="65"/>
        <v>1079723.7432703474</v>
      </c>
      <c r="AU42" s="60">
        <v>17242</v>
      </c>
      <c r="AV42" s="80">
        <f t="shared" si="66"/>
        <v>0.86231557889472366</v>
      </c>
      <c r="AW42" s="93">
        <v>3885977499</v>
      </c>
      <c r="AX42" s="100">
        <f t="shared" si="67"/>
        <v>225378.58131307273</v>
      </c>
      <c r="AY42" s="144">
        <v>9376</v>
      </c>
      <c r="AZ42" s="60">
        <v>8581</v>
      </c>
      <c r="BA42" s="80">
        <f t="shared" si="68"/>
        <v>0.91520904436860073</v>
      </c>
      <c r="BB42" s="93">
        <v>9985847590</v>
      </c>
      <c r="BC42" s="100">
        <f t="shared" si="69"/>
        <v>1163716.0692227012</v>
      </c>
      <c r="BD42" s="60">
        <v>7756</v>
      </c>
      <c r="BE42" s="80">
        <f t="shared" si="70"/>
        <v>0.82721843003412965</v>
      </c>
      <c r="BF42" s="93">
        <v>1731535995</v>
      </c>
      <c r="BG42" s="100">
        <f t="shared" si="71"/>
        <v>223251.15974729243</v>
      </c>
      <c r="BH42" s="144">
        <v>3559</v>
      </c>
      <c r="BI42" s="60">
        <v>2980</v>
      </c>
      <c r="BJ42" s="80">
        <f t="shared" si="72"/>
        <v>0.83731385220567578</v>
      </c>
      <c r="BK42" s="93">
        <v>3886004150</v>
      </c>
      <c r="BL42" s="100">
        <f t="shared" si="73"/>
        <v>1304028.2382550335</v>
      </c>
      <c r="BM42" s="60">
        <v>2576</v>
      </c>
      <c r="BN42" s="80">
        <f t="shared" si="74"/>
        <v>0.72379881989322847</v>
      </c>
      <c r="BO42" s="93">
        <v>640802919</v>
      </c>
      <c r="BP42" s="100">
        <f t="shared" si="75"/>
        <v>248758.8971273292</v>
      </c>
      <c r="BQ42" s="98">
        <f t="shared" si="76"/>
        <v>101407</v>
      </c>
      <c r="BR42" s="60">
        <f t="shared" si="77"/>
        <v>94500</v>
      </c>
      <c r="BS42" s="80">
        <f t="shared" si="78"/>
        <v>0.93188833118029324</v>
      </c>
      <c r="BT42" s="93">
        <f t="shared" si="79"/>
        <v>89212139580</v>
      </c>
      <c r="BU42" s="100">
        <f t="shared" si="80"/>
        <v>944043.80507936503</v>
      </c>
      <c r="BV42" s="60">
        <f t="shared" si="81"/>
        <v>83431</v>
      </c>
      <c r="BW42" s="80">
        <f t="shared" si="82"/>
        <v>0.82273413077992641</v>
      </c>
      <c r="BX42" s="93">
        <f t="shared" si="83"/>
        <v>18383357877</v>
      </c>
      <c r="BY42" s="100">
        <f t="shared" si="84"/>
        <v>220342.05363713729</v>
      </c>
      <c r="BZ42" s="82"/>
      <c r="CA42" s="86">
        <f t="shared" si="43"/>
        <v>0.10915420040036683</v>
      </c>
      <c r="CB42" s="86">
        <f t="shared" si="44"/>
        <v>6.8111668819706761E-2</v>
      </c>
    </row>
    <row r="43" spans="1:80" s="15" customFormat="1" ht="13.5" customHeight="1">
      <c r="A43" s="63"/>
      <c r="B43" s="345">
        <v>7</v>
      </c>
      <c r="C43" s="342" t="s">
        <v>177</v>
      </c>
      <c r="D43" s="331" t="s">
        <v>153</v>
      </c>
      <c r="E43" s="320"/>
      <c r="F43" s="144">
        <v>66</v>
      </c>
      <c r="G43" s="60">
        <v>66</v>
      </c>
      <c r="H43" s="80">
        <f t="shared" si="48"/>
        <v>1</v>
      </c>
      <c r="I43" s="93">
        <v>38475010</v>
      </c>
      <c r="J43" s="100">
        <f t="shared" si="49"/>
        <v>582954.69696969702</v>
      </c>
      <c r="K43" s="60">
        <v>55</v>
      </c>
      <c r="L43" s="80">
        <f t="shared" si="50"/>
        <v>0.83333333333333337</v>
      </c>
      <c r="M43" s="93">
        <v>5147018</v>
      </c>
      <c r="N43" s="100">
        <f t="shared" si="51"/>
        <v>93582.145454545462</v>
      </c>
      <c r="O43" s="144">
        <v>117</v>
      </c>
      <c r="P43" s="60">
        <v>117</v>
      </c>
      <c r="Q43" s="80">
        <f t="shared" si="52"/>
        <v>1</v>
      </c>
      <c r="R43" s="93">
        <v>67874270</v>
      </c>
      <c r="S43" s="100">
        <f t="shared" si="53"/>
        <v>580121.96581196575</v>
      </c>
      <c r="T43" s="60">
        <v>102</v>
      </c>
      <c r="U43" s="80">
        <f t="shared" si="54"/>
        <v>0.87179487179487181</v>
      </c>
      <c r="V43" s="93">
        <v>13218935</v>
      </c>
      <c r="W43" s="100">
        <f t="shared" si="55"/>
        <v>129597.40196078431</v>
      </c>
      <c r="X43" s="144">
        <v>10962</v>
      </c>
      <c r="Y43" s="60">
        <v>10776</v>
      </c>
      <c r="Z43" s="80">
        <f t="shared" si="56"/>
        <v>0.98303229337712095</v>
      </c>
      <c r="AA43" s="93">
        <v>4536318480</v>
      </c>
      <c r="AB43" s="100">
        <f t="shared" si="57"/>
        <v>420964.96659242763</v>
      </c>
      <c r="AC43" s="60">
        <v>9398</v>
      </c>
      <c r="AD43" s="80">
        <f t="shared" si="58"/>
        <v>0.85732530560116771</v>
      </c>
      <c r="AE43" s="93">
        <v>900909434</v>
      </c>
      <c r="AF43" s="100">
        <f t="shared" si="59"/>
        <v>95861.825281974889</v>
      </c>
      <c r="AG43" s="144">
        <v>7870</v>
      </c>
      <c r="AH43" s="60">
        <v>7802</v>
      </c>
      <c r="AI43" s="80">
        <f t="shared" si="60"/>
        <v>0.99135959339263025</v>
      </c>
      <c r="AJ43" s="93">
        <v>4030099960</v>
      </c>
      <c r="AK43" s="100">
        <f t="shared" si="61"/>
        <v>516547.03409382212</v>
      </c>
      <c r="AL43" s="60">
        <v>7010</v>
      </c>
      <c r="AM43" s="80">
        <f t="shared" si="62"/>
        <v>0.89072426937738247</v>
      </c>
      <c r="AN43" s="93">
        <v>825445339</v>
      </c>
      <c r="AO43" s="100">
        <f t="shared" si="63"/>
        <v>117752.54479315264</v>
      </c>
      <c r="AP43" s="144">
        <v>3322</v>
      </c>
      <c r="AQ43" s="60">
        <v>3301</v>
      </c>
      <c r="AR43" s="80">
        <f t="shared" si="64"/>
        <v>0.99367850692353998</v>
      </c>
      <c r="AS43" s="93">
        <v>1967599370</v>
      </c>
      <c r="AT43" s="100">
        <f t="shared" si="65"/>
        <v>596061.6086034535</v>
      </c>
      <c r="AU43" s="60">
        <v>3056</v>
      </c>
      <c r="AV43" s="80">
        <f t="shared" si="66"/>
        <v>0.91992775436484042</v>
      </c>
      <c r="AW43" s="93">
        <v>371541485</v>
      </c>
      <c r="AX43" s="100">
        <f t="shared" si="67"/>
        <v>121577.71106020942</v>
      </c>
      <c r="AY43" s="144">
        <v>994</v>
      </c>
      <c r="AZ43" s="60">
        <v>992</v>
      </c>
      <c r="BA43" s="80">
        <f t="shared" si="68"/>
        <v>0.99798792756539234</v>
      </c>
      <c r="BB43" s="93">
        <v>584029700</v>
      </c>
      <c r="BC43" s="100">
        <f t="shared" si="69"/>
        <v>588739.61693548388</v>
      </c>
      <c r="BD43" s="60">
        <v>913</v>
      </c>
      <c r="BE43" s="80">
        <f t="shared" si="70"/>
        <v>0.91851106639839031</v>
      </c>
      <c r="BF43" s="93">
        <v>105907969</v>
      </c>
      <c r="BG43" s="100">
        <f t="shared" si="71"/>
        <v>115999.96604600218</v>
      </c>
      <c r="BH43" s="144">
        <v>195</v>
      </c>
      <c r="BI43" s="60">
        <v>193</v>
      </c>
      <c r="BJ43" s="80">
        <f t="shared" si="72"/>
        <v>0.98974358974358978</v>
      </c>
      <c r="BK43" s="93">
        <v>144122460</v>
      </c>
      <c r="BL43" s="100">
        <f t="shared" si="73"/>
        <v>746748.49740932637</v>
      </c>
      <c r="BM43" s="60">
        <v>178</v>
      </c>
      <c r="BN43" s="80">
        <f t="shared" si="74"/>
        <v>0.9128205128205128</v>
      </c>
      <c r="BO43" s="93">
        <v>23943249</v>
      </c>
      <c r="BP43" s="100">
        <f t="shared" si="75"/>
        <v>134512.63483146069</v>
      </c>
      <c r="BQ43" s="98">
        <f t="shared" si="76"/>
        <v>23526</v>
      </c>
      <c r="BR43" s="60">
        <f t="shared" si="77"/>
        <v>23247</v>
      </c>
      <c r="BS43" s="80">
        <f t="shared" si="78"/>
        <v>0.98814078041315989</v>
      </c>
      <c r="BT43" s="93">
        <f t="shared" si="79"/>
        <v>11368519250</v>
      </c>
      <c r="BU43" s="100">
        <f t="shared" si="80"/>
        <v>489031.67075321544</v>
      </c>
      <c r="BV43" s="60">
        <f t="shared" si="81"/>
        <v>20712</v>
      </c>
      <c r="BW43" s="80">
        <f t="shared" si="82"/>
        <v>0.88038765621015047</v>
      </c>
      <c r="BX43" s="93">
        <f t="shared" si="83"/>
        <v>2246113429</v>
      </c>
      <c r="BY43" s="100">
        <f t="shared" si="84"/>
        <v>108445.0284376207</v>
      </c>
      <c r="BZ43" s="82"/>
      <c r="CA43" s="86">
        <f t="shared" si="43"/>
        <v>0.10775312420300942</v>
      </c>
      <c r="CB43" s="86">
        <f t="shared" si="44"/>
        <v>1.1859219586840108E-2</v>
      </c>
    </row>
    <row r="44" spans="1:80" s="15" customFormat="1" ht="13.5" customHeight="1">
      <c r="A44" s="63"/>
      <c r="B44" s="346"/>
      <c r="C44" s="343"/>
      <c r="D44" s="319" t="s">
        <v>164</v>
      </c>
      <c r="E44" s="320"/>
      <c r="F44" s="144">
        <v>6</v>
      </c>
      <c r="G44" s="60">
        <v>6</v>
      </c>
      <c r="H44" s="80">
        <f t="shared" si="48"/>
        <v>1</v>
      </c>
      <c r="I44" s="93">
        <v>3044420</v>
      </c>
      <c r="J44" s="100">
        <f t="shared" si="49"/>
        <v>507403.33333333331</v>
      </c>
      <c r="K44" s="60">
        <v>6</v>
      </c>
      <c r="L44" s="80">
        <f t="shared" si="50"/>
        <v>1</v>
      </c>
      <c r="M44" s="93">
        <v>690727</v>
      </c>
      <c r="N44" s="100">
        <f t="shared" si="51"/>
        <v>115121.16666666667</v>
      </c>
      <c r="O44" s="144">
        <v>10</v>
      </c>
      <c r="P44" s="60">
        <v>10</v>
      </c>
      <c r="Q44" s="80">
        <f t="shared" si="52"/>
        <v>1</v>
      </c>
      <c r="R44" s="93">
        <v>2302250</v>
      </c>
      <c r="S44" s="100">
        <f t="shared" si="53"/>
        <v>230225</v>
      </c>
      <c r="T44" s="60">
        <v>8</v>
      </c>
      <c r="U44" s="80">
        <f t="shared" si="54"/>
        <v>0.8</v>
      </c>
      <c r="V44" s="93">
        <v>277568</v>
      </c>
      <c r="W44" s="100">
        <f t="shared" si="55"/>
        <v>34696</v>
      </c>
      <c r="X44" s="144">
        <v>747</v>
      </c>
      <c r="Y44" s="60">
        <v>732</v>
      </c>
      <c r="Z44" s="80">
        <f t="shared" si="56"/>
        <v>0.97991967871485941</v>
      </c>
      <c r="AA44" s="93">
        <v>322997140</v>
      </c>
      <c r="AB44" s="100">
        <f t="shared" si="57"/>
        <v>441252.92349726777</v>
      </c>
      <c r="AC44" s="60">
        <v>617</v>
      </c>
      <c r="AD44" s="80">
        <f t="shared" si="58"/>
        <v>0.82597054886211507</v>
      </c>
      <c r="AE44" s="93">
        <v>51192827</v>
      </c>
      <c r="AF44" s="100">
        <f t="shared" si="59"/>
        <v>82970.54619124798</v>
      </c>
      <c r="AG44" s="144">
        <v>328</v>
      </c>
      <c r="AH44" s="60">
        <v>328</v>
      </c>
      <c r="AI44" s="80">
        <f t="shared" si="60"/>
        <v>1</v>
      </c>
      <c r="AJ44" s="93">
        <v>195009160</v>
      </c>
      <c r="AK44" s="100">
        <f t="shared" si="61"/>
        <v>594540.12195121951</v>
      </c>
      <c r="AL44" s="60">
        <v>289</v>
      </c>
      <c r="AM44" s="80">
        <f t="shared" si="62"/>
        <v>0.88109756097560976</v>
      </c>
      <c r="AN44" s="93">
        <v>32008313</v>
      </c>
      <c r="AO44" s="100">
        <f t="shared" si="63"/>
        <v>110755.40830449827</v>
      </c>
      <c r="AP44" s="144">
        <v>70</v>
      </c>
      <c r="AQ44" s="60">
        <v>68</v>
      </c>
      <c r="AR44" s="80">
        <f t="shared" si="64"/>
        <v>0.97142857142857142</v>
      </c>
      <c r="AS44" s="93">
        <v>31131560</v>
      </c>
      <c r="AT44" s="100">
        <f t="shared" si="65"/>
        <v>457817.0588235294</v>
      </c>
      <c r="AU44" s="60">
        <v>57</v>
      </c>
      <c r="AV44" s="80">
        <f t="shared" si="66"/>
        <v>0.81428571428571428</v>
      </c>
      <c r="AW44" s="93">
        <v>5506926</v>
      </c>
      <c r="AX44" s="100">
        <f t="shared" si="67"/>
        <v>96612.736842105267</v>
      </c>
      <c r="AY44" s="144">
        <v>3</v>
      </c>
      <c r="AZ44" s="60">
        <v>3</v>
      </c>
      <c r="BA44" s="80">
        <f t="shared" si="68"/>
        <v>1</v>
      </c>
      <c r="BB44" s="93">
        <v>865310</v>
      </c>
      <c r="BC44" s="100">
        <f t="shared" si="69"/>
        <v>288436.66666666669</v>
      </c>
      <c r="BD44" s="60">
        <v>3</v>
      </c>
      <c r="BE44" s="80">
        <f t="shared" si="70"/>
        <v>1</v>
      </c>
      <c r="BF44" s="93">
        <v>199256</v>
      </c>
      <c r="BG44" s="100">
        <f t="shared" si="71"/>
        <v>66418.666666666672</v>
      </c>
      <c r="BH44" s="144">
        <v>0</v>
      </c>
      <c r="BI44" s="60">
        <v>0</v>
      </c>
      <c r="BJ44" s="80" t="str">
        <f t="shared" si="72"/>
        <v>-</v>
      </c>
      <c r="BK44" s="93">
        <v>0</v>
      </c>
      <c r="BL44" s="100" t="str">
        <f t="shared" si="73"/>
        <v>-</v>
      </c>
      <c r="BM44" s="60">
        <v>0</v>
      </c>
      <c r="BN44" s="80" t="str">
        <f t="shared" si="74"/>
        <v>-</v>
      </c>
      <c r="BO44" s="93">
        <v>0</v>
      </c>
      <c r="BP44" s="100" t="str">
        <f t="shared" si="75"/>
        <v>-</v>
      </c>
      <c r="BQ44" s="98">
        <f t="shared" si="76"/>
        <v>1164</v>
      </c>
      <c r="BR44" s="60">
        <f t="shared" si="77"/>
        <v>1147</v>
      </c>
      <c r="BS44" s="80">
        <f t="shared" si="78"/>
        <v>0.98539518900343648</v>
      </c>
      <c r="BT44" s="93">
        <f t="shared" si="79"/>
        <v>555349840</v>
      </c>
      <c r="BU44" s="100">
        <f t="shared" si="80"/>
        <v>484175.97210113337</v>
      </c>
      <c r="BV44" s="60">
        <f>SUM(K44,T44,AC44,AL44,AU44,BD44,BM44)</f>
        <v>980</v>
      </c>
      <c r="BW44" s="80">
        <f t="shared" si="82"/>
        <v>0.84192439862542956</v>
      </c>
      <c r="BX44" s="93">
        <f t="shared" si="83"/>
        <v>89875617</v>
      </c>
      <c r="BY44" s="100">
        <f t="shared" si="84"/>
        <v>91709.813265306118</v>
      </c>
      <c r="BZ44" s="82"/>
      <c r="CA44" s="86">
        <f t="shared" si="43"/>
        <v>0.14347079037800692</v>
      </c>
      <c r="CB44" s="86">
        <f t="shared" si="44"/>
        <v>1.4604810996563522E-2</v>
      </c>
    </row>
    <row r="45" spans="1:80" s="15" customFormat="1" ht="13.5" customHeight="1">
      <c r="A45" s="63"/>
      <c r="B45" s="346"/>
      <c r="C45" s="343"/>
      <c r="D45" s="81"/>
      <c r="E45" s="71" t="s">
        <v>160</v>
      </c>
      <c r="F45" s="168">
        <v>5</v>
      </c>
      <c r="G45" s="62">
        <v>5</v>
      </c>
      <c r="H45" s="79">
        <f t="shared" si="48"/>
        <v>1</v>
      </c>
      <c r="I45" s="101">
        <v>2435370</v>
      </c>
      <c r="J45" s="102">
        <f t="shared" si="49"/>
        <v>487074</v>
      </c>
      <c r="K45" s="62">
        <v>5</v>
      </c>
      <c r="L45" s="79">
        <f t="shared" si="50"/>
        <v>1</v>
      </c>
      <c r="M45" s="101">
        <v>687125</v>
      </c>
      <c r="N45" s="102">
        <f t="shared" si="51"/>
        <v>137425</v>
      </c>
      <c r="O45" s="168">
        <v>9</v>
      </c>
      <c r="P45" s="62">
        <v>9</v>
      </c>
      <c r="Q45" s="79">
        <f t="shared" si="52"/>
        <v>1</v>
      </c>
      <c r="R45" s="101">
        <v>2176830</v>
      </c>
      <c r="S45" s="102">
        <f t="shared" si="53"/>
        <v>241870</v>
      </c>
      <c r="T45" s="62">
        <v>7</v>
      </c>
      <c r="U45" s="79">
        <f t="shared" si="54"/>
        <v>0.77777777777777779</v>
      </c>
      <c r="V45" s="101">
        <v>239140</v>
      </c>
      <c r="W45" s="102">
        <f t="shared" si="55"/>
        <v>34162.857142857145</v>
      </c>
      <c r="X45" s="168">
        <v>611</v>
      </c>
      <c r="Y45" s="62">
        <v>601</v>
      </c>
      <c r="Z45" s="79">
        <f t="shared" si="56"/>
        <v>0.98363338788870702</v>
      </c>
      <c r="AA45" s="101">
        <v>267454700</v>
      </c>
      <c r="AB45" s="102">
        <f t="shared" si="57"/>
        <v>445016.13976705493</v>
      </c>
      <c r="AC45" s="62">
        <v>505</v>
      </c>
      <c r="AD45" s="79">
        <f t="shared" si="58"/>
        <v>0.82651391162029464</v>
      </c>
      <c r="AE45" s="101">
        <v>41507999</v>
      </c>
      <c r="AF45" s="102">
        <f t="shared" si="59"/>
        <v>82194.057425742576</v>
      </c>
      <c r="AG45" s="168">
        <v>270</v>
      </c>
      <c r="AH45" s="62">
        <v>270</v>
      </c>
      <c r="AI45" s="79">
        <f t="shared" si="60"/>
        <v>1</v>
      </c>
      <c r="AJ45" s="101">
        <v>142882840</v>
      </c>
      <c r="AK45" s="102">
        <f t="shared" si="61"/>
        <v>529195.70370370371</v>
      </c>
      <c r="AL45" s="62">
        <v>241</v>
      </c>
      <c r="AM45" s="79">
        <f t="shared" si="62"/>
        <v>0.8925925925925926</v>
      </c>
      <c r="AN45" s="101">
        <v>25121540</v>
      </c>
      <c r="AO45" s="102">
        <f t="shared" si="63"/>
        <v>104238.75518672199</v>
      </c>
      <c r="AP45" s="168">
        <v>55</v>
      </c>
      <c r="AQ45" s="62">
        <v>53</v>
      </c>
      <c r="AR45" s="79">
        <f t="shared" si="64"/>
        <v>0.96363636363636362</v>
      </c>
      <c r="AS45" s="101">
        <v>26332320</v>
      </c>
      <c r="AT45" s="102">
        <f t="shared" si="65"/>
        <v>496836.22641509434</v>
      </c>
      <c r="AU45" s="62">
        <v>44</v>
      </c>
      <c r="AV45" s="79">
        <f t="shared" si="66"/>
        <v>0.8</v>
      </c>
      <c r="AW45" s="101">
        <v>4357491</v>
      </c>
      <c r="AX45" s="102">
        <f t="shared" si="67"/>
        <v>99033.886363636368</v>
      </c>
      <c r="AY45" s="168">
        <v>3</v>
      </c>
      <c r="AZ45" s="62">
        <v>3</v>
      </c>
      <c r="BA45" s="79">
        <f t="shared" si="68"/>
        <v>1</v>
      </c>
      <c r="BB45" s="101">
        <v>865310</v>
      </c>
      <c r="BC45" s="102">
        <f t="shared" si="69"/>
        <v>288436.66666666669</v>
      </c>
      <c r="BD45" s="62">
        <v>3</v>
      </c>
      <c r="BE45" s="79">
        <f t="shared" si="70"/>
        <v>1</v>
      </c>
      <c r="BF45" s="101">
        <v>199256</v>
      </c>
      <c r="BG45" s="102">
        <f t="shared" si="71"/>
        <v>66418.666666666672</v>
      </c>
      <c r="BH45" s="168">
        <v>0</v>
      </c>
      <c r="BI45" s="62">
        <v>0</v>
      </c>
      <c r="BJ45" s="79" t="str">
        <f t="shared" si="72"/>
        <v>-</v>
      </c>
      <c r="BK45" s="101">
        <v>0</v>
      </c>
      <c r="BL45" s="102" t="str">
        <f t="shared" si="73"/>
        <v>-</v>
      </c>
      <c r="BM45" s="62">
        <v>0</v>
      </c>
      <c r="BN45" s="79" t="str">
        <f t="shared" si="74"/>
        <v>-</v>
      </c>
      <c r="BO45" s="101">
        <v>0</v>
      </c>
      <c r="BP45" s="102" t="str">
        <f t="shared" si="75"/>
        <v>-</v>
      </c>
      <c r="BQ45" s="99">
        <f t="shared" si="76"/>
        <v>953</v>
      </c>
      <c r="BR45" s="62">
        <f t="shared" si="77"/>
        <v>941</v>
      </c>
      <c r="BS45" s="79">
        <f t="shared" si="78"/>
        <v>0.98740818467995806</v>
      </c>
      <c r="BT45" s="101">
        <f t="shared" si="79"/>
        <v>442147370</v>
      </c>
      <c r="BU45" s="102">
        <f t="shared" si="80"/>
        <v>469869.68119022314</v>
      </c>
      <c r="BV45" s="62">
        <f t="shared" ref="BV45:BV46" si="85">SUM(K45,T45,AC45,AL45,AU45,BD45,BM45)</f>
        <v>805</v>
      </c>
      <c r="BW45" s="79">
        <f t="shared" si="82"/>
        <v>0.84470094438614896</v>
      </c>
      <c r="BX45" s="101">
        <f t="shared" si="83"/>
        <v>72112551</v>
      </c>
      <c r="BY45" s="102">
        <f t="shared" si="84"/>
        <v>89580.808695652173</v>
      </c>
      <c r="BZ45" s="82"/>
      <c r="CA45" s="86">
        <f t="shared" si="43"/>
        <v>0.1427072402938091</v>
      </c>
      <c r="CB45" s="86">
        <f t="shared" si="44"/>
        <v>1.2591815320041944E-2</v>
      </c>
    </row>
    <row r="46" spans="1:80" s="15" customFormat="1" ht="13.5" customHeight="1">
      <c r="A46" s="63"/>
      <c r="B46" s="346"/>
      <c r="C46" s="343"/>
      <c r="D46" s="81"/>
      <c r="E46" s="198" t="s">
        <v>161</v>
      </c>
      <c r="F46" s="270">
        <v>1</v>
      </c>
      <c r="G46" s="207">
        <v>1</v>
      </c>
      <c r="H46" s="204">
        <f t="shared" si="48"/>
        <v>1</v>
      </c>
      <c r="I46" s="208">
        <v>609050</v>
      </c>
      <c r="J46" s="205">
        <f t="shared" si="49"/>
        <v>609050</v>
      </c>
      <c r="K46" s="207">
        <v>1</v>
      </c>
      <c r="L46" s="204">
        <f t="shared" si="50"/>
        <v>1</v>
      </c>
      <c r="M46" s="208">
        <v>3602</v>
      </c>
      <c r="N46" s="205">
        <f t="shared" si="51"/>
        <v>3602</v>
      </c>
      <c r="O46" s="270">
        <v>1</v>
      </c>
      <c r="P46" s="207">
        <v>1</v>
      </c>
      <c r="Q46" s="204">
        <f t="shared" si="52"/>
        <v>1</v>
      </c>
      <c r="R46" s="208">
        <v>125420</v>
      </c>
      <c r="S46" s="205">
        <f t="shared" si="53"/>
        <v>125420</v>
      </c>
      <c r="T46" s="207">
        <v>1</v>
      </c>
      <c r="U46" s="204">
        <f t="shared" si="54"/>
        <v>1</v>
      </c>
      <c r="V46" s="208">
        <v>38428</v>
      </c>
      <c r="W46" s="205">
        <f t="shared" si="55"/>
        <v>38428</v>
      </c>
      <c r="X46" s="270">
        <v>135</v>
      </c>
      <c r="Y46" s="207">
        <v>130</v>
      </c>
      <c r="Z46" s="204">
        <f t="shared" si="56"/>
        <v>0.96296296296296291</v>
      </c>
      <c r="AA46" s="208">
        <v>51474520</v>
      </c>
      <c r="AB46" s="205">
        <f t="shared" si="57"/>
        <v>395957.84615384613</v>
      </c>
      <c r="AC46" s="207">
        <v>111</v>
      </c>
      <c r="AD46" s="204">
        <f t="shared" si="58"/>
        <v>0.82222222222222219</v>
      </c>
      <c r="AE46" s="208">
        <v>9370869</v>
      </c>
      <c r="AF46" s="205">
        <f t="shared" si="59"/>
        <v>84422.24324324324</v>
      </c>
      <c r="AG46" s="270">
        <v>57</v>
      </c>
      <c r="AH46" s="207">
        <v>57</v>
      </c>
      <c r="AI46" s="204">
        <f t="shared" si="60"/>
        <v>1</v>
      </c>
      <c r="AJ46" s="208">
        <v>50758450</v>
      </c>
      <c r="AK46" s="205">
        <f t="shared" si="61"/>
        <v>890499.12280701753</v>
      </c>
      <c r="AL46" s="207">
        <v>47</v>
      </c>
      <c r="AM46" s="204">
        <f t="shared" si="62"/>
        <v>0.82456140350877194</v>
      </c>
      <c r="AN46" s="208">
        <v>6882508</v>
      </c>
      <c r="AO46" s="205">
        <f t="shared" si="63"/>
        <v>146436.3404255319</v>
      </c>
      <c r="AP46" s="270">
        <v>15</v>
      </c>
      <c r="AQ46" s="207">
        <v>15</v>
      </c>
      <c r="AR46" s="204">
        <f t="shared" si="64"/>
        <v>1</v>
      </c>
      <c r="AS46" s="208">
        <v>4799240</v>
      </c>
      <c r="AT46" s="205">
        <f t="shared" si="65"/>
        <v>319949.33333333331</v>
      </c>
      <c r="AU46" s="207">
        <v>13</v>
      </c>
      <c r="AV46" s="204">
        <f t="shared" si="66"/>
        <v>0.8666666666666667</v>
      </c>
      <c r="AW46" s="208">
        <v>1149435</v>
      </c>
      <c r="AX46" s="205">
        <f t="shared" si="67"/>
        <v>88418.076923076922</v>
      </c>
      <c r="AY46" s="270">
        <v>0</v>
      </c>
      <c r="AZ46" s="207">
        <v>0</v>
      </c>
      <c r="BA46" s="204" t="str">
        <f t="shared" si="68"/>
        <v>-</v>
      </c>
      <c r="BB46" s="208">
        <v>0</v>
      </c>
      <c r="BC46" s="205" t="str">
        <f t="shared" si="69"/>
        <v>-</v>
      </c>
      <c r="BD46" s="207">
        <v>0</v>
      </c>
      <c r="BE46" s="204" t="str">
        <f t="shared" si="70"/>
        <v>-</v>
      </c>
      <c r="BF46" s="208">
        <v>0</v>
      </c>
      <c r="BG46" s="205" t="str">
        <f t="shared" si="71"/>
        <v>-</v>
      </c>
      <c r="BH46" s="270">
        <v>0</v>
      </c>
      <c r="BI46" s="207">
        <v>0</v>
      </c>
      <c r="BJ46" s="204" t="str">
        <f t="shared" si="72"/>
        <v>-</v>
      </c>
      <c r="BK46" s="208">
        <v>0</v>
      </c>
      <c r="BL46" s="205" t="str">
        <f t="shared" si="73"/>
        <v>-</v>
      </c>
      <c r="BM46" s="207">
        <v>0</v>
      </c>
      <c r="BN46" s="204" t="str">
        <f t="shared" si="74"/>
        <v>-</v>
      </c>
      <c r="BO46" s="208">
        <v>0</v>
      </c>
      <c r="BP46" s="205" t="str">
        <f t="shared" si="75"/>
        <v>-</v>
      </c>
      <c r="BQ46" s="206">
        <f t="shared" si="76"/>
        <v>209</v>
      </c>
      <c r="BR46" s="207">
        <f t="shared" si="77"/>
        <v>204</v>
      </c>
      <c r="BS46" s="204">
        <f t="shared" si="78"/>
        <v>0.97607655502392343</v>
      </c>
      <c r="BT46" s="208">
        <f t="shared" si="79"/>
        <v>107766680</v>
      </c>
      <c r="BU46" s="205">
        <f t="shared" si="80"/>
        <v>528268.03921568627</v>
      </c>
      <c r="BV46" s="207">
        <f t="shared" si="85"/>
        <v>173</v>
      </c>
      <c r="BW46" s="204">
        <f t="shared" si="82"/>
        <v>0.82775119617224879</v>
      </c>
      <c r="BX46" s="208">
        <f t="shared" si="83"/>
        <v>17444842</v>
      </c>
      <c r="BY46" s="205">
        <f t="shared" si="84"/>
        <v>100837.23699421965</v>
      </c>
      <c r="BZ46" s="82"/>
      <c r="CA46" s="86">
        <f t="shared" si="43"/>
        <v>0.14832535885167464</v>
      </c>
      <c r="CB46" s="86">
        <f t="shared" si="44"/>
        <v>2.3923444976076569E-2</v>
      </c>
    </row>
    <row r="47" spans="1:80" s="15" customFormat="1" ht="13.5" customHeight="1">
      <c r="A47" s="63"/>
      <c r="B47" s="346"/>
      <c r="C47" s="343"/>
      <c r="D47" s="209"/>
      <c r="E47" s="72" t="s">
        <v>211</v>
      </c>
      <c r="F47" s="270">
        <v>0</v>
      </c>
      <c r="G47" s="207">
        <v>0</v>
      </c>
      <c r="H47" s="204" t="str">
        <f t="shared" si="48"/>
        <v>-</v>
      </c>
      <c r="I47" s="208">
        <v>0</v>
      </c>
      <c r="J47" s="205" t="str">
        <f t="shared" si="49"/>
        <v>-</v>
      </c>
      <c r="K47" s="207">
        <v>0</v>
      </c>
      <c r="L47" s="204" t="str">
        <f t="shared" si="50"/>
        <v>-</v>
      </c>
      <c r="M47" s="208">
        <v>0</v>
      </c>
      <c r="N47" s="205" t="str">
        <f t="shared" si="51"/>
        <v>-</v>
      </c>
      <c r="O47" s="270">
        <v>0</v>
      </c>
      <c r="P47" s="207">
        <v>0</v>
      </c>
      <c r="Q47" s="204" t="str">
        <f t="shared" si="52"/>
        <v>-</v>
      </c>
      <c r="R47" s="208">
        <v>0</v>
      </c>
      <c r="S47" s="205" t="str">
        <f t="shared" si="53"/>
        <v>-</v>
      </c>
      <c r="T47" s="207">
        <v>0</v>
      </c>
      <c r="U47" s="204" t="str">
        <f t="shared" si="54"/>
        <v>-</v>
      </c>
      <c r="V47" s="208">
        <v>0</v>
      </c>
      <c r="W47" s="205" t="str">
        <f t="shared" si="55"/>
        <v>-</v>
      </c>
      <c r="X47" s="270">
        <v>1</v>
      </c>
      <c r="Y47" s="207">
        <v>1</v>
      </c>
      <c r="Z47" s="204">
        <f t="shared" si="56"/>
        <v>1</v>
      </c>
      <c r="AA47" s="208">
        <v>4067920</v>
      </c>
      <c r="AB47" s="205">
        <f t="shared" si="57"/>
        <v>4067920</v>
      </c>
      <c r="AC47" s="207">
        <v>1</v>
      </c>
      <c r="AD47" s="204">
        <f t="shared" si="58"/>
        <v>1</v>
      </c>
      <c r="AE47" s="208">
        <v>313959</v>
      </c>
      <c r="AF47" s="205">
        <f t="shared" si="59"/>
        <v>313959</v>
      </c>
      <c r="AG47" s="270">
        <v>1</v>
      </c>
      <c r="AH47" s="207">
        <v>1</v>
      </c>
      <c r="AI47" s="204">
        <f t="shared" si="60"/>
        <v>1</v>
      </c>
      <c r="AJ47" s="208">
        <v>1367870</v>
      </c>
      <c r="AK47" s="205">
        <f t="shared" si="61"/>
        <v>1367870</v>
      </c>
      <c r="AL47" s="207">
        <v>1</v>
      </c>
      <c r="AM47" s="204">
        <f t="shared" si="62"/>
        <v>1</v>
      </c>
      <c r="AN47" s="208">
        <v>4265</v>
      </c>
      <c r="AO47" s="205">
        <f t="shared" si="63"/>
        <v>4265</v>
      </c>
      <c r="AP47" s="270">
        <v>0</v>
      </c>
      <c r="AQ47" s="207">
        <v>0</v>
      </c>
      <c r="AR47" s="204" t="str">
        <f t="shared" si="64"/>
        <v>-</v>
      </c>
      <c r="AS47" s="208">
        <v>0</v>
      </c>
      <c r="AT47" s="205" t="str">
        <f t="shared" si="65"/>
        <v>-</v>
      </c>
      <c r="AU47" s="207">
        <v>0</v>
      </c>
      <c r="AV47" s="204" t="str">
        <f t="shared" si="66"/>
        <v>-</v>
      </c>
      <c r="AW47" s="208">
        <v>0</v>
      </c>
      <c r="AX47" s="205" t="str">
        <f t="shared" si="67"/>
        <v>-</v>
      </c>
      <c r="AY47" s="270">
        <v>0</v>
      </c>
      <c r="AZ47" s="207">
        <v>0</v>
      </c>
      <c r="BA47" s="204" t="str">
        <f t="shared" si="68"/>
        <v>-</v>
      </c>
      <c r="BB47" s="208">
        <v>0</v>
      </c>
      <c r="BC47" s="205" t="str">
        <f t="shared" si="69"/>
        <v>-</v>
      </c>
      <c r="BD47" s="207">
        <v>0</v>
      </c>
      <c r="BE47" s="204" t="str">
        <f t="shared" si="70"/>
        <v>-</v>
      </c>
      <c r="BF47" s="208">
        <v>0</v>
      </c>
      <c r="BG47" s="205" t="str">
        <f t="shared" si="71"/>
        <v>-</v>
      </c>
      <c r="BH47" s="270">
        <v>0</v>
      </c>
      <c r="BI47" s="207">
        <v>0</v>
      </c>
      <c r="BJ47" s="204" t="str">
        <f t="shared" si="72"/>
        <v>-</v>
      </c>
      <c r="BK47" s="208">
        <v>0</v>
      </c>
      <c r="BL47" s="205" t="str">
        <f t="shared" si="73"/>
        <v>-</v>
      </c>
      <c r="BM47" s="207">
        <v>0</v>
      </c>
      <c r="BN47" s="204" t="str">
        <f t="shared" si="74"/>
        <v>-</v>
      </c>
      <c r="BO47" s="208">
        <v>0</v>
      </c>
      <c r="BP47" s="205" t="str">
        <f t="shared" si="75"/>
        <v>-</v>
      </c>
      <c r="BQ47" s="206">
        <f>SUM(F47,O47,X47,AG47,AP47,AY47,BH47)</f>
        <v>2</v>
      </c>
      <c r="BR47" s="207">
        <f>SUM(G47,P47,Y47,AH47,AQ47,AZ47,BI47)</f>
        <v>2</v>
      </c>
      <c r="BS47" s="204">
        <f t="shared" si="78"/>
        <v>1</v>
      </c>
      <c r="BT47" s="208">
        <f>SUM(I47,R47,AA47,AJ47,AS47,BB47,BK47)</f>
        <v>5435790</v>
      </c>
      <c r="BU47" s="205">
        <f t="shared" si="80"/>
        <v>2717895</v>
      </c>
      <c r="BV47" s="207">
        <f>SUM(K47,T47,AC47,AL47,AU47,BD47,BM47)</f>
        <v>2</v>
      </c>
      <c r="BW47" s="204">
        <f t="shared" si="82"/>
        <v>1</v>
      </c>
      <c r="BX47" s="208">
        <f>SUM(M47,V47,AE47,AN47,AW47,BF47,BO47)</f>
        <v>318224</v>
      </c>
      <c r="BY47" s="205">
        <f t="shared" si="84"/>
        <v>159112</v>
      </c>
      <c r="BZ47" s="82"/>
      <c r="CA47" s="86">
        <f t="shared" si="43"/>
        <v>0</v>
      </c>
      <c r="CB47" s="86">
        <f t="shared" si="44"/>
        <v>0</v>
      </c>
    </row>
    <row r="48" spans="1:80" s="15" customFormat="1" ht="13.5" customHeight="1">
      <c r="A48" s="63"/>
      <c r="B48" s="347"/>
      <c r="C48" s="344"/>
      <c r="D48" s="338" t="s">
        <v>204</v>
      </c>
      <c r="E48" s="339"/>
      <c r="F48" s="144">
        <v>379</v>
      </c>
      <c r="G48" s="60">
        <v>368</v>
      </c>
      <c r="H48" s="80">
        <f>IFERROR(G48/F48,"-")</f>
        <v>0.97097625329815307</v>
      </c>
      <c r="I48" s="93">
        <v>651484800</v>
      </c>
      <c r="J48" s="100">
        <f t="shared" si="49"/>
        <v>1770339.1304347827</v>
      </c>
      <c r="K48" s="60">
        <v>308</v>
      </c>
      <c r="L48" s="80">
        <f t="shared" si="50"/>
        <v>0.81266490765171506</v>
      </c>
      <c r="M48" s="93">
        <v>229408159</v>
      </c>
      <c r="N48" s="100">
        <f t="shared" si="51"/>
        <v>744831.68506493501</v>
      </c>
      <c r="O48" s="144">
        <v>980</v>
      </c>
      <c r="P48" s="60">
        <v>946</v>
      </c>
      <c r="Q48" s="80">
        <f t="shared" si="52"/>
        <v>0.96530612244897962</v>
      </c>
      <c r="R48" s="93">
        <v>1914164890</v>
      </c>
      <c r="S48" s="100">
        <f t="shared" si="53"/>
        <v>2023430.1162790698</v>
      </c>
      <c r="T48" s="60">
        <v>821</v>
      </c>
      <c r="U48" s="80">
        <f t="shared" si="54"/>
        <v>0.83775510204081638</v>
      </c>
      <c r="V48" s="93">
        <v>710224176</v>
      </c>
      <c r="W48" s="100">
        <f t="shared" si="55"/>
        <v>865072.07795371499</v>
      </c>
      <c r="X48" s="144">
        <v>36650</v>
      </c>
      <c r="Y48" s="60">
        <v>33813</v>
      </c>
      <c r="Z48" s="80">
        <f t="shared" si="56"/>
        <v>0.92259208731241471</v>
      </c>
      <c r="AA48" s="93">
        <v>25594294470</v>
      </c>
      <c r="AB48" s="100">
        <f t="shared" si="57"/>
        <v>756936.51761156949</v>
      </c>
      <c r="AC48" s="60">
        <v>29382</v>
      </c>
      <c r="AD48" s="80">
        <f t="shared" si="58"/>
        <v>0.8016916780354707</v>
      </c>
      <c r="AE48" s="93">
        <v>5718363446</v>
      </c>
      <c r="AF48" s="100">
        <f t="shared" si="59"/>
        <v>194621.31393370091</v>
      </c>
      <c r="AG48" s="144">
        <v>31199</v>
      </c>
      <c r="AH48" s="60">
        <v>29778</v>
      </c>
      <c r="AI48" s="80">
        <f t="shared" si="60"/>
        <v>0.95445366838680723</v>
      </c>
      <c r="AJ48" s="93">
        <v>29850405080</v>
      </c>
      <c r="AK48" s="100">
        <f t="shared" si="61"/>
        <v>1002431.4957351064</v>
      </c>
      <c r="AL48" s="60">
        <v>26865</v>
      </c>
      <c r="AM48" s="80">
        <f t="shared" si="62"/>
        <v>0.86108529119523058</v>
      </c>
      <c r="AN48" s="93">
        <v>6168406428</v>
      </c>
      <c r="AO48" s="100">
        <f t="shared" si="63"/>
        <v>229607.53500837521</v>
      </c>
      <c r="AP48" s="144">
        <v>20762</v>
      </c>
      <c r="AQ48" s="60">
        <v>19846</v>
      </c>
      <c r="AR48" s="80">
        <f t="shared" si="64"/>
        <v>0.95588093632598015</v>
      </c>
      <c r="AS48" s="93">
        <v>22025573450</v>
      </c>
      <c r="AT48" s="100">
        <f t="shared" si="65"/>
        <v>1109824.3197621687</v>
      </c>
      <c r="AU48" s="60">
        <v>18099</v>
      </c>
      <c r="AV48" s="80">
        <f t="shared" si="66"/>
        <v>0.87173682689528942</v>
      </c>
      <c r="AW48" s="93">
        <v>4274656368</v>
      </c>
      <c r="AX48" s="100">
        <f t="shared" si="67"/>
        <v>236181.90883474224</v>
      </c>
      <c r="AY48" s="144">
        <v>9885</v>
      </c>
      <c r="AZ48" s="60">
        <v>9248</v>
      </c>
      <c r="BA48" s="80">
        <f t="shared" si="68"/>
        <v>0.93555892766818416</v>
      </c>
      <c r="BB48" s="93">
        <v>11234257180</v>
      </c>
      <c r="BC48" s="100">
        <f t="shared" si="69"/>
        <v>1214776.9442041523</v>
      </c>
      <c r="BD48" s="60">
        <v>8327</v>
      </c>
      <c r="BE48" s="80">
        <f t="shared" si="70"/>
        <v>0.8423874557410217</v>
      </c>
      <c r="BF48" s="93">
        <v>1907728463</v>
      </c>
      <c r="BG48" s="100">
        <f t="shared" si="71"/>
        <v>229101.53272487089</v>
      </c>
      <c r="BH48" s="144">
        <v>3419</v>
      </c>
      <c r="BI48" s="60">
        <v>3022</v>
      </c>
      <c r="BJ48" s="80">
        <f t="shared" si="72"/>
        <v>0.88388417665984209</v>
      </c>
      <c r="BK48" s="93">
        <v>3811650830</v>
      </c>
      <c r="BL48" s="100">
        <f t="shared" si="73"/>
        <v>1261300.7379219059</v>
      </c>
      <c r="BM48" s="60">
        <v>2609</v>
      </c>
      <c r="BN48" s="80">
        <f t="shared" si="74"/>
        <v>0.76308862240421171</v>
      </c>
      <c r="BO48" s="93">
        <v>613712407</v>
      </c>
      <c r="BP48" s="100">
        <f t="shared" si="75"/>
        <v>235228.97930241472</v>
      </c>
      <c r="BQ48" s="98">
        <f t="shared" ref="BQ48:BQ52" si="86">SUM(F48,O48,X48,AG48,AP48,AY48,BH48)</f>
        <v>103274</v>
      </c>
      <c r="BR48" s="60">
        <f t="shared" si="77"/>
        <v>97021</v>
      </c>
      <c r="BS48" s="80">
        <f t="shared" si="78"/>
        <v>0.93945233069310763</v>
      </c>
      <c r="BT48" s="93">
        <f t="shared" si="79"/>
        <v>95081830700</v>
      </c>
      <c r="BU48" s="100">
        <f t="shared" si="80"/>
        <v>980012.89102359279</v>
      </c>
      <c r="BV48" s="60">
        <f t="shared" si="81"/>
        <v>86411</v>
      </c>
      <c r="BW48" s="80">
        <f t="shared" si="82"/>
        <v>0.83671592075449774</v>
      </c>
      <c r="BX48" s="93">
        <f t="shared" si="83"/>
        <v>19622499447</v>
      </c>
      <c r="BY48" s="100">
        <f t="shared" si="84"/>
        <v>227083.35104326994</v>
      </c>
      <c r="BZ48" s="82"/>
      <c r="CA48" s="86">
        <f t="shared" si="43"/>
        <v>0.10273640993860989</v>
      </c>
      <c r="CB48" s="86">
        <f t="shared" si="44"/>
        <v>6.0547669306892371E-2</v>
      </c>
    </row>
    <row r="49" spans="1:83" s="15" customFormat="1" ht="13.5" customHeight="1">
      <c r="A49" s="63"/>
      <c r="B49" s="345">
        <v>8</v>
      </c>
      <c r="C49" s="342" t="s">
        <v>178</v>
      </c>
      <c r="D49" s="331" t="s">
        <v>153</v>
      </c>
      <c r="E49" s="320"/>
      <c r="F49" s="144">
        <v>79</v>
      </c>
      <c r="G49" s="60">
        <v>78</v>
      </c>
      <c r="H49" s="80">
        <f>IFERROR(G49/F49,"-")</f>
        <v>0.98734177215189878</v>
      </c>
      <c r="I49" s="93">
        <v>46778990</v>
      </c>
      <c r="J49" s="100">
        <f>IFERROR(I49/G49,"-")</f>
        <v>599730.641025641</v>
      </c>
      <c r="K49" s="60">
        <v>69</v>
      </c>
      <c r="L49" s="80">
        <f>IFERROR(K49/F49,"-")</f>
        <v>0.87341772151898733</v>
      </c>
      <c r="M49" s="93">
        <v>7460457</v>
      </c>
      <c r="N49" s="100">
        <f>IFERROR(M49/K49,"-")</f>
        <v>108122.56521739131</v>
      </c>
      <c r="O49" s="144">
        <v>225</v>
      </c>
      <c r="P49" s="60">
        <v>222</v>
      </c>
      <c r="Q49" s="80">
        <f t="shared" si="52"/>
        <v>0.98666666666666669</v>
      </c>
      <c r="R49" s="93">
        <v>169531290</v>
      </c>
      <c r="S49" s="100">
        <f t="shared" si="53"/>
        <v>763654.45945945941</v>
      </c>
      <c r="T49" s="60">
        <v>198</v>
      </c>
      <c r="U49" s="80">
        <f t="shared" si="54"/>
        <v>0.88</v>
      </c>
      <c r="V49" s="93">
        <v>37992827</v>
      </c>
      <c r="W49" s="100">
        <f t="shared" si="55"/>
        <v>191882.96464646465</v>
      </c>
      <c r="X49" s="144">
        <v>18064</v>
      </c>
      <c r="Y49" s="60">
        <v>17699</v>
      </c>
      <c r="Z49" s="80">
        <f t="shared" si="56"/>
        <v>0.97979406554472981</v>
      </c>
      <c r="AA49" s="93">
        <v>7750807670</v>
      </c>
      <c r="AB49" s="100">
        <f t="shared" si="57"/>
        <v>437923.4798576191</v>
      </c>
      <c r="AC49" s="60">
        <v>15387</v>
      </c>
      <c r="AD49" s="80">
        <f t="shared" si="58"/>
        <v>0.85180469441984052</v>
      </c>
      <c r="AE49" s="93">
        <v>1607029929</v>
      </c>
      <c r="AF49" s="100">
        <f t="shared" si="59"/>
        <v>104440.75706765451</v>
      </c>
      <c r="AG49" s="144">
        <v>13846</v>
      </c>
      <c r="AH49" s="60">
        <v>13684</v>
      </c>
      <c r="AI49" s="80">
        <f t="shared" si="60"/>
        <v>0.98829986999855557</v>
      </c>
      <c r="AJ49" s="93">
        <v>7387215800</v>
      </c>
      <c r="AK49" s="100">
        <f t="shared" si="61"/>
        <v>539843.3060508623</v>
      </c>
      <c r="AL49" s="60">
        <v>12331</v>
      </c>
      <c r="AM49" s="80">
        <f t="shared" si="62"/>
        <v>0.89058211757908423</v>
      </c>
      <c r="AN49" s="93">
        <v>1411686579</v>
      </c>
      <c r="AO49" s="100">
        <f t="shared" si="63"/>
        <v>114482.73286838051</v>
      </c>
      <c r="AP49" s="144">
        <v>6727</v>
      </c>
      <c r="AQ49" s="60">
        <v>6679</v>
      </c>
      <c r="AR49" s="80">
        <f t="shared" si="64"/>
        <v>0.99286457559090235</v>
      </c>
      <c r="AS49" s="93">
        <v>4279832730</v>
      </c>
      <c r="AT49" s="100">
        <f t="shared" si="65"/>
        <v>640789.44901931426</v>
      </c>
      <c r="AU49" s="60">
        <v>6145</v>
      </c>
      <c r="AV49" s="80">
        <f t="shared" si="66"/>
        <v>0.91348297903969078</v>
      </c>
      <c r="AW49" s="93">
        <v>799310417</v>
      </c>
      <c r="AX49" s="100">
        <f t="shared" si="67"/>
        <v>130074.92546786006</v>
      </c>
      <c r="AY49" s="144">
        <v>2141</v>
      </c>
      <c r="AZ49" s="60">
        <v>2126</v>
      </c>
      <c r="BA49" s="80">
        <f t="shared" si="68"/>
        <v>0.99299392807099485</v>
      </c>
      <c r="BB49" s="93">
        <v>1443524070</v>
      </c>
      <c r="BC49" s="100">
        <f t="shared" si="69"/>
        <v>678985.92191909684</v>
      </c>
      <c r="BD49" s="60">
        <v>1991</v>
      </c>
      <c r="BE49" s="80">
        <f t="shared" si="70"/>
        <v>0.92993928070994858</v>
      </c>
      <c r="BF49" s="93">
        <v>277242324</v>
      </c>
      <c r="BG49" s="100">
        <f t="shared" si="71"/>
        <v>139247.77699648417</v>
      </c>
      <c r="BH49" s="144">
        <v>467</v>
      </c>
      <c r="BI49" s="60">
        <v>464</v>
      </c>
      <c r="BJ49" s="80">
        <f t="shared" si="72"/>
        <v>0.99357601713062094</v>
      </c>
      <c r="BK49" s="93">
        <v>335599390</v>
      </c>
      <c r="BL49" s="100">
        <f t="shared" si="73"/>
        <v>723274.54741379316</v>
      </c>
      <c r="BM49" s="60">
        <v>428</v>
      </c>
      <c r="BN49" s="80">
        <f t="shared" si="74"/>
        <v>0.91648822269807284</v>
      </c>
      <c r="BO49" s="93">
        <v>53794901</v>
      </c>
      <c r="BP49" s="100">
        <f>IFERROR(BO49/BM49,"-")</f>
        <v>125689.02102803739</v>
      </c>
      <c r="BQ49" s="98">
        <f t="shared" si="86"/>
        <v>41549</v>
      </c>
      <c r="BR49" s="60">
        <f t="shared" si="77"/>
        <v>40952</v>
      </c>
      <c r="BS49" s="80">
        <f t="shared" si="78"/>
        <v>0.98563142313894436</v>
      </c>
      <c r="BT49" s="93">
        <f t="shared" si="79"/>
        <v>21413289940</v>
      </c>
      <c r="BU49" s="100">
        <f t="shared" si="80"/>
        <v>522887.52539558505</v>
      </c>
      <c r="BV49" s="60">
        <f t="shared" si="81"/>
        <v>36549</v>
      </c>
      <c r="BW49" s="80">
        <f>IFERROR(BV49/BQ49,"-")</f>
        <v>0.87966016029266647</v>
      </c>
      <c r="BX49" s="93">
        <f t="shared" si="83"/>
        <v>4194517434</v>
      </c>
      <c r="BY49" s="100">
        <f>IFERROR(BX49/BV49,"-")</f>
        <v>114764.21882951654</v>
      </c>
      <c r="BZ49" s="82"/>
      <c r="CA49" s="86">
        <f t="shared" si="43"/>
        <v>0.10597126284627789</v>
      </c>
      <c r="CB49" s="86">
        <f t="shared" si="44"/>
        <v>1.4368576861055637E-2</v>
      </c>
      <c r="CD49" s="4"/>
      <c r="CE49" s="4"/>
    </row>
    <row r="50" spans="1:83" s="15" customFormat="1" ht="13.5" customHeight="1">
      <c r="A50" s="63"/>
      <c r="B50" s="346"/>
      <c r="C50" s="343"/>
      <c r="D50" s="319" t="s">
        <v>164</v>
      </c>
      <c r="E50" s="320"/>
      <c r="F50" s="144">
        <v>8</v>
      </c>
      <c r="G50" s="60">
        <v>8</v>
      </c>
      <c r="H50" s="80">
        <f t="shared" si="48"/>
        <v>1</v>
      </c>
      <c r="I50" s="93">
        <v>6141680</v>
      </c>
      <c r="J50" s="100">
        <f t="shared" si="49"/>
        <v>767710</v>
      </c>
      <c r="K50" s="60">
        <v>6</v>
      </c>
      <c r="L50" s="80">
        <f t="shared" si="50"/>
        <v>0.75</v>
      </c>
      <c r="M50" s="93">
        <v>522038</v>
      </c>
      <c r="N50" s="100">
        <f t="shared" si="51"/>
        <v>87006.333333333328</v>
      </c>
      <c r="O50" s="144">
        <v>11</v>
      </c>
      <c r="P50" s="60">
        <v>11</v>
      </c>
      <c r="Q50" s="80">
        <f t="shared" si="52"/>
        <v>1</v>
      </c>
      <c r="R50" s="93">
        <v>8213810</v>
      </c>
      <c r="S50" s="100">
        <f t="shared" si="53"/>
        <v>746710</v>
      </c>
      <c r="T50" s="60">
        <v>9</v>
      </c>
      <c r="U50" s="80">
        <f>IFERROR(T50/O50,"-")</f>
        <v>0.81818181818181823</v>
      </c>
      <c r="V50" s="93">
        <v>3278237</v>
      </c>
      <c r="W50" s="100">
        <f t="shared" si="55"/>
        <v>364248.55555555556</v>
      </c>
      <c r="X50" s="144">
        <v>663</v>
      </c>
      <c r="Y50" s="60">
        <v>657</v>
      </c>
      <c r="Z50" s="80">
        <f>IFERROR(Y50/X50,"-")</f>
        <v>0.99095022624434392</v>
      </c>
      <c r="AA50" s="93">
        <v>326545950</v>
      </c>
      <c r="AB50" s="100">
        <f t="shared" si="57"/>
        <v>497025.79908675799</v>
      </c>
      <c r="AC50" s="60">
        <v>548</v>
      </c>
      <c r="AD50" s="80">
        <f t="shared" si="58"/>
        <v>0.8265460030165912</v>
      </c>
      <c r="AE50" s="93">
        <v>58609086</v>
      </c>
      <c r="AF50" s="100">
        <f t="shared" si="59"/>
        <v>106950.88686131386</v>
      </c>
      <c r="AG50" s="144">
        <v>380</v>
      </c>
      <c r="AH50" s="60">
        <v>378</v>
      </c>
      <c r="AI50" s="80">
        <f t="shared" si="60"/>
        <v>0.99473684210526314</v>
      </c>
      <c r="AJ50" s="93">
        <v>213886070</v>
      </c>
      <c r="AK50" s="100">
        <f t="shared" si="61"/>
        <v>565836.16402116406</v>
      </c>
      <c r="AL50" s="60">
        <v>332</v>
      </c>
      <c r="AM50" s="80">
        <f t="shared" si="62"/>
        <v>0.87368421052631584</v>
      </c>
      <c r="AN50" s="93">
        <v>33951117</v>
      </c>
      <c r="AO50" s="100">
        <f t="shared" si="63"/>
        <v>102262.40060240965</v>
      </c>
      <c r="AP50" s="144">
        <v>111</v>
      </c>
      <c r="AQ50" s="60">
        <v>110</v>
      </c>
      <c r="AR50" s="80">
        <f t="shared" si="64"/>
        <v>0.99099099099099097</v>
      </c>
      <c r="AS50" s="93">
        <v>69845100</v>
      </c>
      <c r="AT50" s="100">
        <f t="shared" si="65"/>
        <v>634955.45454545459</v>
      </c>
      <c r="AU50" s="60">
        <v>101</v>
      </c>
      <c r="AV50" s="80">
        <f t="shared" si="66"/>
        <v>0.90990990990990994</v>
      </c>
      <c r="AW50" s="93">
        <v>12309885</v>
      </c>
      <c r="AX50" s="100">
        <f t="shared" si="67"/>
        <v>121880.0495049505</v>
      </c>
      <c r="AY50" s="144">
        <v>16</v>
      </c>
      <c r="AZ50" s="60">
        <v>16</v>
      </c>
      <c r="BA50" s="80">
        <f t="shared" si="68"/>
        <v>1</v>
      </c>
      <c r="BB50" s="93">
        <v>13588690</v>
      </c>
      <c r="BC50" s="100">
        <f t="shared" si="69"/>
        <v>849293.125</v>
      </c>
      <c r="BD50" s="60">
        <v>16</v>
      </c>
      <c r="BE50" s="80">
        <f t="shared" si="70"/>
        <v>1</v>
      </c>
      <c r="BF50" s="93">
        <v>2040945</v>
      </c>
      <c r="BG50" s="100">
        <f t="shared" si="71"/>
        <v>127559.0625</v>
      </c>
      <c r="BH50" s="144">
        <v>3</v>
      </c>
      <c r="BI50" s="60">
        <v>3</v>
      </c>
      <c r="BJ50" s="80">
        <f t="shared" si="72"/>
        <v>1</v>
      </c>
      <c r="BK50" s="93">
        <v>3829950</v>
      </c>
      <c r="BL50" s="100">
        <f t="shared" si="73"/>
        <v>1276650</v>
      </c>
      <c r="BM50" s="60">
        <v>3</v>
      </c>
      <c r="BN50" s="80">
        <f t="shared" si="74"/>
        <v>1</v>
      </c>
      <c r="BO50" s="93">
        <v>269786</v>
      </c>
      <c r="BP50" s="100">
        <f>IFERROR(BO50/BM50,"-")</f>
        <v>89928.666666666672</v>
      </c>
      <c r="BQ50" s="98">
        <f t="shared" si="86"/>
        <v>1192</v>
      </c>
      <c r="BR50" s="60">
        <f t="shared" si="77"/>
        <v>1183</v>
      </c>
      <c r="BS50" s="80">
        <f t="shared" si="78"/>
        <v>0.9924496644295302</v>
      </c>
      <c r="BT50" s="93">
        <f t="shared" si="79"/>
        <v>642051250</v>
      </c>
      <c r="BU50" s="100">
        <f t="shared" si="80"/>
        <v>542731.40321217244</v>
      </c>
      <c r="BV50" s="60">
        <f t="shared" si="81"/>
        <v>1015</v>
      </c>
      <c r="BW50" s="80">
        <f t="shared" si="82"/>
        <v>0.85151006711409394</v>
      </c>
      <c r="BX50" s="93">
        <f t="shared" si="83"/>
        <v>110981094</v>
      </c>
      <c r="BY50" s="100">
        <f t="shared" si="84"/>
        <v>109340.97931034483</v>
      </c>
      <c r="BZ50" s="82"/>
      <c r="CA50" s="86">
        <f t="shared" si="43"/>
        <v>0.14093959731543626</v>
      </c>
      <c r="CB50" s="86">
        <f t="shared" si="44"/>
        <v>7.5503355704698016E-3</v>
      </c>
      <c r="CD50" s="4"/>
      <c r="CE50" s="4"/>
    </row>
    <row r="51" spans="1:83" s="15" customFormat="1" ht="13.5" customHeight="1">
      <c r="A51" s="63"/>
      <c r="B51" s="346"/>
      <c r="C51" s="343"/>
      <c r="D51" s="81"/>
      <c r="E51" s="71" t="s">
        <v>160</v>
      </c>
      <c r="F51" s="168">
        <v>8</v>
      </c>
      <c r="G51" s="62">
        <v>8</v>
      </c>
      <c r="H51" s="79">
        <f t="shared" si="48"/>
        <v>1</v>
      </c>
      <c r="I51" s="101">
        <v>6141680</v>
      </c>
      <c r="J51" s="102">
        <f t="shared" si="49"/>
        <v>767710</v>
      </c>
      <c r="K51" s="62">
        <v>6</v>
      </c>
      <c r="L51" s="79">
        <f t="shared" si="50"/>
        <v>0.75</v>
      </c>
      <c r="M51" s="101">
        <v>522038</v>
      </c>
      <c r="N51" s="102">
        <f t="shared" si="51"/>
        <v>87006.333333333328</v>
      </c>
      <c r="O51" s="168">
        <v>10</v>
      </c>
      <c r="P51" s="62">
        <v>10</v>
      </c>
      <c r="Q51" s="79">
        <f t="shared" si="52"/>
        <v>1</v>
      </c>
      <c r="R51" s="101">
        <v>7776750</v>
      </c>
      <c r="S51" s="102">
        <f t="shared" si="53"/>
        <v>777675</v>
      </c>
      <c r="T51" s="62">
        <v>8</v>
      </c>
      <c r="U51" s="79">
        <f t="shared" ref="U51:U53" si="87">IFERROR(T51/O51,"-")</f>
        <v>0.8</v>
      </c>
      <c r="V51" s="101">
        <v>3268578</v>
      </c>
      <c r="W51" s="102">
        <f t="shared" si="55"/>
        <v>408572.25</v>
      </c>
      <c r="X51" s="168">
        <v>494</v>
      </c>
      <c r="Y51" s="62">
        <v>492</v>
      </c>
      <c r="Z51" s="79">
        <f t="shared" ref="Z51:Z53" si="88">IFERROR(Y51/X51,"-")</f>
        <v>0.99595141700404854</v>
      </c>
      <c r="AA51" s="101">
        <v>240066630</v>
      </c>
      <c r="AB51" s="102">
        <f t="shared" si="57"/>
        <v>487940.30487804877</v>
      </c>
      <c r="AC51" s="62">
        <v>406</v>
      </c>
      <c r="AD51" s="79">
        <f t="shared" si="58"/>
        <v>0.82186234817813764</v>
      </c>
      <c r="AE51" s="101">
        <v>43090969</v>
      </c>
      <c r="AF51" s="102">
        <f t="shared" si="59"/>
        <v>106135.39162561577</v>
      </c>
      <c r="AG51" s="168">
        <v>274</v>
      </c>
      <c r="AH51" s="62">
        <v>272</v>
      </c>
      <c r="AI51" s="79">
        <f t="shared" si="60"/>
        <v>0.99270072992700731</v>
      </c>
      <c r="AJ51" s="101">
        <v>147151010</v>
      </c>
      <c r="AK51" s="102">
        <f t="shared" si="61"/>
        <v>540996.36029411759</v>
      </c>
      <c r="AL51" s="62">
        <v>243</v>
      </c>
      <c r="AM51" s="79">
        <f t="shared" si="62"/>
        <v>0.88686131386861311</v>
      </c>
      <c r="AN51" s="101">
        <v>23089326</v>
      </c>
      <c r="AO51" s="102">
        <f t="shared" si="63"/>
        <v>95017.8024691358</v>
      </c>
      <c r="AP51" s="168">
        <v>84</v>
      </c>
      <c r="AQ51" s="62">
        <v>83</v>
      </c>
      <c r="AR51" s="79">
        <f t="shared" si="64"/>
        <v>0.98809523809523814</v>
      </c>
      <c r="AS51" s="101">
        <v>47358920</v>
      </c>
      <c r="AT51" s="102">
        <f t="shared" si="65"/>
        <v>570589.39759036142</v>
      </c>
      <c r="AU51" s="62">
        <v>77</v>
      </c>
      <c r="AV51" s="79">
        <f t="shared" si="66"/>
        <v>0.91666666666666663</v>
      </c>
      <c r="AW51" s="101">
        <v>9594598</v>
      </c>
      <c r="AX51" s="102">
        <f t="shared" si="67"/>
        <v>124605.16883116883</v>
      </c>
      <c r="AY51" s="168">
        <v>10</v>
      </c>
      <c r="AZ51" s="62">
        <v>10</v>
      </c>
      <c r="BA51" s="79">
        <f t="shared" si="68"/>
        <v>1</v>
      </c>
      <c r="BB51" s="101">
        <v>7887970</v>
      </c>
      <c r="BC51" s="102">
        <f t="shared" si="69"/>
        <v>788797</v>
      </c>
      <c r="BD51" s="62">
        <v>10</v>
      </c>
      <c r="BE51" s="79">
        <f t="shared" si="70"/>
        <v>1</v>
      </c>
      <c r="BF51" s="101">
        <v>1082513</v>
      </c>
      <c r="BG51" s="102">
        <f t="shared" si="71"/>
        <v>108251.3</v>
      </c>
      <c r="BH51" s="168">
        <v>1</v>
      </c>
      <c r="BI51" s="62">
        <v>1</v>
      </c>
      <c r="BJ51" s="79">
        <f t="shared" si="72"/>
        <v>1</v>
      </c>
      <c r="BK51" s="101">
        <v>357980</v>
      </c>
      <c r="BL51" s="102">
        <f t="shared" si="73"/>
        <v>357980</v>
      </c>
      <c r="BM51" s="62">
        <v>1</v>
      </c>
      <c r="BN51" s="79">
        <f t="shared" si="74"/>
        <v>1</v>
      </c>
      <c r="BO51" s="101">
        <v>112304</v>
      </c>
      <c r="BP51" s="102">
        <f t="shared" ref="BP51:BP53" si="89">IFERROR(BO51/BM51,"-")</f>
        <v>112304</v>
      </c>
      <c r="BQ51" s="99">
        <f t="shared" si="86"/>
        <v>881</v>
      </c>
      <c r="BR51" s="62">
        <f t="shared" si="77"/>
        <v>876</v>
      </c>
      <c r="BS51" s="79">
        <f t="shared" si="78"/>
        <v>0.99432463110102154</v>
      </c>
      <c r="BT51" s="101">
        <f t="shared" si="79"/>
        <v>456740940</v>
      </c>
      <c r="BU51" s="102">
        <f t="shared" si="80"/>
        <v>521393.76712328766</v>
      </c>
      <c r="BV51" s="62">
        <f t="shared" si="81"/>
        <v>751</v>
      </c>
      <c r="BW51" s="79">
        <f t="shared" si="82"/>
        <v>0.85244040862656068</v>
      </c>
      <c r="BX51" s="101">
        <f t="shared" si="83"/>
        <v>80760326</v>
      </c>
      <c r="BY51" s="102">
        <f t="shared" si="84"/>
        <v>107537.05193075899</v>
      </c>
      <c r="BZ51" s="82"/>
      <c r="CA51" s="86">
        <f t="shared" si="43"/>
        <v>0.14188422247446086</v>
      </c>
      <c r="CB51" s="86">
        <f t="shared" si="44"/>
        <v>5.6753688989784612E-3</v>
      </c>
      <c r="CD51" s="4"/>
      <c r="CE51" s="4"/>
    </row>
    <row r="52" spans="1:83" s="15" customFormat="1" ht="13.5" customHeight="1">
      <c r="B52" s="346"/>
      <c r="C52" s="343"/>
      <c r="D52" s="81"/>
      <c r="E52" s="198" t="s">
        <v>161</v>
      </c>
      <c r="F52" s="270">
        <v>0</v>
      </c>
      <c r="G52" s="207">
        <v>0</v>
      </c>
      <c r="H52" s="204" t="str">
        <f t="shared" si="48"/>
        <v>-</v>
      </c>
      <c r="I52" s="208">
        <v>0</v>
      </c>
      <c r="J52" s="205" t="str">
        <f t="shared" si="49"/>
        <v>-</v>
      </c>
      <c r="K52" s="207">
        <v>0</v>
      </c>
      <c r="L52" s="204" t="str">
        <f t="shared" si="50"/>
        <v>-</v>
      </c>
      <c r="M52" s="208">
        <v>0</v>
      </c>
      <c r="N52" s="205" t="str">
        <f t="shared" si="51"/>
        <v>-</v>
      </c>
      <c r="O52" s="270">
        <v>1</v>
      </c>
      <c r="P52" s="207">
        <v>1</v>
      </c>
      <c r="Q52" s="204">
        <f t="shared" si="52"/>
        <v>1</v>
      </c>
      <c r="R52" s="208">
        <v>437060</v>
      </c>
      <c r="S52" s="205">
        <f t="shared" si="53"/>
        <v>437060</v>
      </c>
      <c r="T52" s="207">
        <v>1</v>
      </c>
      <c r="U52" s="204">
        <f t="shared" si="87"/>
        <v>1</v>
      </c>
      <c r="V52" s="208">
        <v>9659</v>
      </c>
      <c r="W52" s="205">
        <f t="shared" si="55"/>
        <v>9659</v>
      </c>
      <c r="X52" s="270">
        <v>169</v>
      </c>
      <c r="Y52" s="207">
        <v>165</v>
      </c>
      <c r="Z52" s="204">
        <f t="shared" si="88"/>
        <v>0.97633136094674555</v>
      </c>
      <c r="AA52" s="208">
        <v>86479320</v>
      </c>
      <c r="AB52" s="205">
        <f t="shared" si="57"/>
        <v>524117.09090909088</v>
      </c>
      <c r="AC52" s="207">
        <v>142</v>
      </c>
      <c r="AD52" s="204">
        <f t="shared" si="58"/>
        <v>0.84023668639053251</v>
      </c>
      <c r="AE52" s="208">
        <v>15518117</v>
      </c>
      <c r="AF52" s="205">
        <f t="shared" si="59"/>
        <v>109282.51408450704</v>
      </c>
      <c r="AG52" s="270">
        <v>104</v>
      </c>
      <c r="AH52" s="207">
        <v>104</v>
      </c>
      <c r="AI52" s="204">
        <f t="shared" si="60"/>
        <v>1</v>
      </c>
      <c r="AJ52" s="208">
        <v>63601370</v>
      </c>
      <c r="AK52" s="205">
        <f t="shared" si="61"/>
        <v>611551.63461538462</v>
      </c>
      <c r="AL52" s="207">
        <v>87</v>
      </c>
      <c r="AM52" s="204">
        <f t="shared" si="62"/>
        <v>0.83653846153846156</v>
      </c>
      <c r="AN52" s="208">
        <v>10414448</v>
      </c>
      <c r="AO52" s="205">
        <f t="shared" si="63"/>
        <v>119706.29885057472</v>
      </c>
      <c r="AP52" s="270">
        <v>27</v>
      </c>
      <c r="AQ52" s="207">
        <v>27</v>
      </c>
      <c r="AR52" s="204">
        <f t="shared" si="64"/>
        <v>1</v>
      </c>
      <c r="AS52" s="208">
        <v>22486180</v>
      </c>
      <c r="AT52" s="205">
        <f t="shared" si="65"/>
        <v>832821.48148148146</v>
      </c>
      <c r="AU52" s="207">
        <v>24</v>
      </c>
      <c r="AV52" s="204">
        <f t="shared" si="66"/>
        <v>0.88888888888888884</v>
      </c>
      <c r="AW52" s="208">
        <v>2715287</v>
      </c>
      <c r="AX52" s="205">
        <f t="shared" si="67"/>
        <v>113136.95833333333</v>
      </c>
      <c r="AY52" s="270">
        <v>6</v>
      </c>
      <c r="AZ52" s="207">
        <v>6</v>
      </c>
      <c r="BA52" s="204">
        <f t="shared" si="68"/>
        <v>1</v>
      </c>
      <c r="BB52" s="208">
        <v>5700720</v>
      </c>
      <c r="BC52" s="205">
        <f t="shared" si="69"/>
        <v>950120</v>
      </c>
      <c r="BD52" s="207">
        <v>6</v>
      </c>
      <c r="BE52" s="204">
        <f t="shared" si="70"/>
        <v>1</v>
      </c>
      <c r="BF52" s="208">
        <v>958432</v>
      </c>
      <c r="BG52" s="205">
        <f t="shared" si="71"/>
        <v>159738.66666666666</v>
      </c>
      <c r="BH52" s="270">
        <v>2</v>
      </c>
      <c r="BI52" s="207">
        <v>2</v>
      </c>
      <c r="BJ52" s="204">
        <f t="shared" si="72"/>
        <v>1</v>
      </c>
      <c r="BK52" s="208">
        <v>3471970</v>
      </c>
      <c r="BL52" s="205">
        <f t="shared" si="73"/>
        <v>1735985</v>
      </c>
      <c r="BM52" s="207">
        <v>2</v>
      </c>
      <c r="BN52" s="204">
        <f t="shared" si="74"/>
        <v>1</v>
      </c>
      <c r="BO52" s="208">
        <v>157482</v>
      </c>
      <c r="BP52" s="205">
        <f t="shared" si="89"/>
        <v>78741</v>
      </c>
      <c r="BQ52" s="206">
        <f t="shared" si="86"/>
        <v>309</v>
      </c>
      <c r="BR52" s="207">
        <f t="shared" si="77"/>
        <v>305</v>
      </c>
      <c r="BS52" s="204">
        <f t="shared" si="78"/>
        <v>0.98705501618122982</v>
      </c>
      <c r="BT52" s="208">
        <f t="shared" si="79"/>
        <v>182176620</v>
      </c>
      <c r="BU52" s="205">
        <f t="shared" si="80"/>
        <v>597300.39344262297</v>
      </c>
      <c r="BV52" s="207">
        <f t="shared" si="81"/>
        <v>262</v>
      </c>
      <c r="BW52" s="204">
        <f t="shared" si="82"/>
        <v>0.84789644012944987</v>
      </c>
      <c r="BX52" s="208">
        <f t="shared" si="83"/>
        <v>29773425</v>
      </c>
      <c r="BY52" s="205">
        <f t="shared" si="84"/>
        <v>113639.02671755725</v>
      </c>
      <c r="BZ52" s="59"/>
      <c r="CA52" s="86">
        <f t="shared" si="43"/>
        <v>0.13915857605177995</v>
      </c>
      <c r="CB52" s="86">
        <f t="shared" si="44"/>
        <v>1.2944983818770184E-2</v>
      </c>
      <c r="CD52" s="4"/>
      <c r="CE52" s="4"/>
    </row>
    <row r="53" spans="1:83" s="15" customFormat="1" ht="13.5" customHeight="1">
      <c r="B53" s="346"/>
      <c r="C53" s="343"/>
      <c r="D53" s="209"/>
      <c r="E53" s="72" t="s">
        <v>211</v>
      </c>
      <c r="F53" s="270">
        <v>0</v>
      </c>
      <c r="G53" s="207">
        <v>0</v>
      </c>
      <c r="H53" s="204" t="str">
        <f t="shared" si="48"/>
        <v>-</v>
      </c>
      <c r="I53" s="208">
        <v>0</v>
      </c>
      <c r="J53" s="205" t="str">
        <f t="shared" si="49"/>
        <v>-</v>
      </c>
      <c r="K53" s="207">
        <v>0</v>
      </c>
      <c r="L53" s="204" t="str">
        <f t="shared" si="50"/>
        <v>-</v>
      </c>
      <c r="M53" s="208">
        <v>0</v>
      </c>
      <c r="N53" s="205" t="str">
        <f t="shared" si="51"/>
        <v>-</v>
      </c>
      <c r="O53" s="270">
        <v>0</v>
      </c>
      <c r="P53" s="207">
        <v>0</v>
      </c>
      <c r="Q53" s="204" t="str">
        <f t="shared" si="52"/>
        <v>-</v>
      </c>
      <c r="R53" s="208">
        <v>0</v>
      </c>
      <c r="S53" s="205" t="str">
        <f t="shared" si="53"/>
        <v>-</v>
      </c>
      <c r="T53" s="207">
        <v>0</v>
      </c>
      <c r="U53" s="204" t="str">
        <f t="shared" si="87"/>
        <v>-</v>
      </c>
      <c r="V53" s="208">
        <v>0</v>
      </c>
      <c r="W53" s="205" t="str">
        <f t="shared" si="55"/>
        <v>-</v>
      </c>
      <c r="X53" s="270">
        <v>0</v>
      </c>
      <c r="Y53" s="207">
        <v>0</v>
      </c>
      <c r="Z53" s="204" t="str">
        <f t="shared" si="88"/>
        <v>-</v>
      </c>
      <c r="AA53" s="208">
        <v>0</v>
      </c>
      <c r="AB53" s="205" t="str">
        <f t="shared" si="57"/>
        <v>-</v>
      </c>
      <c r="AC53" s="207">
        <v>0</v>
      </c>
      <c r="AD53" s="204" t="str">
        <f t="shared" si="58"/>
        <v>-</v>
      </c>
      <c r="AE53" s="208">
        <v>0</v>
      </c>
      <c r="AF53" s="205" t="str">
        <f t="shared" si="59"/>
        <v>-</v>
      </c>
      <c r="AG53" s="270">
        <v>2</v>
      </c>
      <c r="AH53" s="207">
        <v>2</v>
      </c>
      <c r="AI53" s="204">
        <f t="shared" si="60"/>
        <v>1</v>
      </c>
      <c r="AJ53" s="208">
        <v>3133690</v>
      </c>
      <c r="AK53" s="205">
        <f t="shared" si="61"/>
        <v>1566845</v>
      </c>
      <c r="AL53" s="207">
        <v>2</v>
      </c>
      <c r="AM53" s="204">
        <f t="shared" si="62"/>
        <v>1</v>
      </c>
      <c r="AN53" s="208">
        <v>447343</v>
      </c>
      <c r="AO53" s="205">
        <f t="shared" si="63"/>
        <v>223671.5</v>
      </c>
      <c r="AP53" s="270">
        <v>0</v>
      </c>
      <c r="AQ53" s="207">
        <v>0</v>
      </c>
      <c r="AR53" s="204" t="str">
        <f t="shared" si="64"/>
        <v>-</v>
      </c>
      <c r="AS53" s="208">
        <v>0</v>
      </c>
      <c r="AT53" s="205" t="str">
        <f t="shared" si="65"/>
        <v>-</v>
      </c>
      <c r="AU53" s="207">
        <v>0</v>
      </c>
      <c r="AV53" s="204" t="str">
        <f t="shared" si="66"/>
        <v>-</v>
      </c>
      <c r="AW53" s="208">
        <v>0</v>
      </c>
      <c r="AX53" s="205" t="str">
        <f t="shared" si="67"/>
        <v>-</v>
      </c>
      <c r="AY53" s="270">
        <v>0</v>
      </c>
      <c r="AZ53" s="207">
        <v>0</v>
      </c>
      <c r="BA53" s="204" t="str">
        <f t="shared" si="68"/>
        <v>-</v>
      </c>
      <c r="BB53" s="208">
        <v>0</v>
      </c>
      <c r="BC53" s="205" t="str">
        <f t="shared" si="69"/>
        <v>-</v>
      </c>
      <c r="BD53" s="207">
        <v>0</v>
      </c>
      <c r="BE53" s="204" t="str">
        <f t="shared" si="70"/>
        <v>-</v>
      </c>
      <c r="BF53" s="208">
        <v>0</v>
      </c>
      <c r="BG53" s="205" t="str">
        <f t="shared" si="71"/>
        <v>-</v>
      </c>
      <c r="BH53" s="270">
        <v>0</v>
      </c>
      <c r="BI53" s="207">
        <v>0</v>
      </c>
      <c r="BJ53" s="204" t="str">
        <f t="shared" si="72"/>
        <v>-</v>
      </c>
      <c r="BK53" s="208">
        <v>0</v>
      </c>
      <c r="BL53" s="205" t="str">
        <f t="shared" si="73"/>
        <v>-</v>
      </c>
      <c r="BM53" s="207">
        <v>0</v>
      </c>
      <c r="BN53" s="204" t="str">
        <f t="shared" si="74"/>
        <v>-</v>
      </c>
      <c r="BO53" s="208">
        <v>0</v>
      </c>
      <c r="BP53" s="205" t="str">
        <f t="shared" si="89"/>
        <v>-</v>
      </c>
      <c r="BQ53" s="206">
        <f>SUM(F53,O53,X53,AG53,AP53,AY53,BH53)</f>
        <v>2</v>
      </c>
      <c r="BR53" s="207">
        <f>SUM(G53,P53,Y53,AH53,AQ53,AZ53,BI53)</f>
        <v>2</v>
      </c>
      <c r="BS53" s="204">
        <f t="shared" si="78"/>
        <v>1</v>
      </c>
      <c r="BT53" s="208">
        <f>SUM(I53,R53,AA53,AJ53,AS53,BB53,BK53)</f>
        <v>3133690</v>
      </c>
      <c r="BU53" s="205">
        <f t="shared" si="80"/>
        <v>1566845</v>
      </c>
      <c r="BV53" s="207">
        <f>SUM(K53,T53,AC53,AL53,AU53,BD53,BM53)</f>
        <v>2</v>
      </c>
      <c r="BW53" s="204">
        <f t="shared" si="82"/>
        <v>1</v>
      </c>
      <c r="BX53" s="208">
        <f>SUM(M53,V53,AE53,AN53,AW53,BF53,BO53)</f>
        <v>447343</v>
      </c>
      <c r="BY53" s="205">
        <f t="shared" si="84"/>
        <v>223671.5</v>
      </c>
      <c r="BZ53" s="59"/>
      <c r="CA53" s="86">
        <f t="shared" si="43"/>
        <v>0</v>
      </c>
      <c r="CB53" s="86">
        <f t="shared" si="44"/>
        <v>0</v>
      </c>
      <c r="CC53" s="4"/>
      <c r="CD53" s="4"/>
      <c r="CE53" s="4"/>
    </row>
    <row r="54" spans="1:83" ht="13.5" customHeight="1" thickBot="1">
      <c r="B54" s="363"/>
      <c r="C54" s="364"/>
      <c r="D54" s="336" t="s">
        <v>204</v>
      </c>
      <c r="E54" s="337"/>
      <c r="F54" s="271">
        <v>769</v>
      </c>
      <c r="G54" s="121">
        <v>744</v>
      </c>
      <c r="H54" s="128">
        <f t="shared" si="48"/>
        <v>0.96749024707412223</v>
      </c>
      <c r="I54" s="131">
        <v>1467502450</v>
      </c>
      <c r="J54" s="129">
        <f t="shared" si="49"/>
        <v>1972449.5295698924</v>
      </c>
      <c r="K54" s="121">
        <v>639</v>
      </c>
      <c r="L54" s="128">
        <f t="shared" si="50"/>
        <v>0.83094928478543562</v>
      </c>
      <c r="M54" s="131">
        <v>491355736</v>
      </c>
      <c r="N54" s="129">
        <f t="shared" si="51"/>
        <v>768944.81377151795</v>
      </c>
      <c r="O54" s="271">
        <v>2623</v>
      </c>
      <c r="P54" s="121">
        <v>2506</v>
      </c>
      <c r="Q54" s="128">
        <f t="shared" si="52"/>
        <v>0.95539458635150587</v>
      </c>
      <c r="R54" s="131">
        <v>5450668290</v>
      </c>
      <c r="S54" s="129">
        <f t="shared" si="53"/>
        <v>2175047.2027134877</v>
      </c>
      <c r="T54" s="121">
        <v>2237</v>
      </c>
      <c r="U54" s="128">
        <f t="shared" si="54"/>
        <v>0.85284025924513918</v>
      </c>
      <c r="V54" s="131">
        <v>2246051448</v>
      </c>
      <c r="W54" s="129">
        <f t="shared" si="55"/>
        <v>1004046.2440768887</v>
      </c>
      <c r="X54" s="271">
        <v>97324</v>
      </c>
      <c r="Y54" s="121">
        <v>89344</v>
      </c>
      <c r="Z54" s="128">
        <f t="shared" si="56"/>
        <v>0.91800583617607168</v>
      </c>
      <c r="AA54" s="131">
        <v>66903439280</v>
      </c>
      <c r="AB54" s="129">
        <f t="shared" si="57"/>
        <v>748829.68391833815</v>
      </c>
      <c r="AC54" s="121">
        <v>78075</v>
      </c>
      <c r="AD54" s="128">
        <f t="shared" si="58"/>
        <v>0.80221733590892275</v>
      </c>
      <c r="AE54" s="131">
        <v>15277074005</v>
      </c>
      <c r="AF54" s="129">
        <f t="shared" si="59"/>
        <v>195671.7772014089</v>
      </c>
      <c r="AG54" s="271">
        <v>89319</v>
      </c>
      <c r="AH54" s="121">
        <v>84157</v>
      </c>
      <c r="AI54" s="128">
        <f t="shared" si="60"/>
        <v>0.94220714517627824</v>
      </c>
      <c r="AJ54" s="131">
        <v>79552456220</v>
      </c>
      <c r="AK54" s="129">
        <f t="shared" si="61"/>
        <v>945286.26519481442</v>
      </c>
      <c r="AL54" s="121">
        <v>76983</v>
      </c>
      <c r="AM54" s="128">
        <f t="shared" si="62"/>
        <v>0.86188828804621642</v>
      </c>
      <c r="AN54" s="131">
        <v>17189238292</v>
      </c>
      <c r="AO54" s="129">
        <f t="shared" si="63"/>
        <v>223286.15787901226</v>
      </c>
      <c r="AP54" s="271">
        <v>64548</v>
      </c>
      <c r="AQ54" s="121">
        <v>60795</v>
      </c>
      <c r="AR54" s="128">
        <f t="shared" si="64"/>
        <v>0.94185722253206916</v>
      </c>
      <c r="AS54" s="131">
        <v>64459251900</v>
      </c>
      <c r="AT54" s="129">
        <f t="shared" si="65"/>
        <v>1060272.2575869726</v>
      </c>
      <c r="AU54" s="121">
        <v>56176</v>
      </c>
      <c r="AV54" s="128">
        <f t="shared" si="66"/>
        <v>0.8702980727520605</v>
      </c>
      <c r="AW54" s="131">
        <v>13084919249</v>
      </c>
      <c r="AX54" s="129">
        <f t="shared" si="67"/>
        <v>232927.21534107093</v>
      </c>
      <c r="AY54" s="271">
        <v>31119</v>
      </c>
      <c r="AZ54" s="121">
        <v>28315</v>
      </c>
      <c r="BA54" s="128">
        <f t="shared" si="68"/>
        <v>0.90989427680838075</v>
      </c>
      <c r="BB54" s="131">
        <v>31200301280</v>
      </c>
      <c r="BC54" s="129">
        <f t="shared" si="69"/>
        <v>1101900.098181176</v>
      </c>
      <c r="BD54" s="121">
        <v>25973</v>
      </c>
      <c r="BE54" s="128">
        <f t="shared" si="70"/>
        <v>0.83463478903563737</v>
      </c>
      <c r="BF54" s="131">
        <v>5641080716</v>
      </c>
      <c r="BG54" s="129">
        <f t="shared" si="71"/>
        <v>217190.18657836984</v>
      </c>
      <c r="BH54" s="271">
        <v>11345</v>
      </c>
      <c r="BI54" s="121">
        <v>9208</v>
      </c>
      <c r="BJ54" s="128">
        <f t="shared" si="72"/>
        <v>0.81163508153371533</v>
      </c>
      <c r="BK54" s="131">
        <v>10315022420</v>
      </c>
      <c r="BL54" s="129">
        <f t="shared" si="73"/>
        <v>1120223.9813205907</v>
      </c>
      <c r="BM54" s="121">
        <v>8111</v>
      </c>
      <c r="BN54" s="128">
        <f t="shared" si="74"/>
        <v>0.71494050242397533</v>
      </c>
      <c r="BO54" s="131">
        <v>1680490592</v>
      </c>
      <c r="BP54" s="129">
        <f t="shared" si="75"/>
        <v>207186.60978917519</v>
      </c>
      <c r="BQ54" s="130">
        <f t="shared" si="76"/>
        <v>297047</v>
      </c>
      <c r="BR54" s="121">
        <f t="shared" si="77"/>
        <v>275069</v>
      </c>
      <c r="BS54" s="128">
        <f t="shared" ref="BS54:BS60" si="90">IFERROR(BR54/BQ54,"-")</f>
        <v>0.92601170858483672</v>
      </c>
      <c r="BT54" s="131">
        <f t="shared" si="79"/>
        <v>259348641840</v>
      </c>
      <c r="BU54" s="129">
        <f t="shared" si="80"/>
        <v>942849.40084124345</v>
      </c>
      <c r="BV54" s="121">
        <f t="shared" si="81"/>
        <v>248194</v>
      </c>
      <c r="BW54" s="128">
        <f t="shared" si="82"/>
        <v>0.83553781051483433</v>
      </c>
      <c r="BX54" s="131">
        <f t="shared" si="83"/>
        <v>55610210038</v>
      </c>
      <c r="BY54" s="129">
        <f t="shared" si="84"/>
        <v>224059.4455869199</v>
      </c>
      <c r="BZ54" s="59"/>
      <c r="CA54" s="86">
        <f t="shared" si="43"/>
        <v>9.047389807000239E-2</v>
      </c>
      <c r="CB54" s="86">
        <f t="shared" si="44"/>
        <v>7.3988291415163276E-2</v>
      </c>
    </row>
    <row r="55" spans="1:83" ht="13.5" customHeight="1" thickTop="1">
      <c r="B55" s="357" t="s">
        <v>171</v>
      </c>
      <c r="C55" s="358"/>
      <c r="D55" s="340" t="s">
        <v>153</v>
      </c>
      <c r="E55" s="341"/>
      <c r="F55" s="166">
        <f t="shared" ref="F55:G60" si="91">SUM(F7,F13,F19,F25,F31,F37,F43,F49)</f>
        <v>304</v>
      </c>
      <c r="G55" s="167">
        <f t="shared" si="91"/>
        <v>302</v>
      </c>
      <c r="H55" s="124">
        <f t="shared" si="48"/>
        <v>0.99342105263157898</v>
      </c>
      <c r="I55" s="127">
        <f t="shared" ref="I55:I60" si="92">SUM(I7,I13,I19,I25,I31,I37,I43,I49)</f>
        <v>189422460</v>
      </c>
      <c r="J55" s="125">
        <f t="shared" si="49"/>
        <v>627226.68874172191</v>
      </c>
      <c r="K55" s="126">
        <f t="shared" ref="K55:K60" si="93">SUM(K7,K13,K19,K25,K31,K37,K43,K49)</f>
        <v>247</v>
      </c>
      <c r="L55" s="80">
        <f t="shared" si="50"/>
        <v>0.8125</v>
      </c>
      <c r="M55" s="127">
        <f t="shared" ref="M55:M60" si="94">SUM(M7,M13,M19,M25,M31,M37,M43,M49)</f>
        <v>24106188</v>
      </c>
      <c r="N55" s="125">
        <f t="shared" si="51"/>
        <v>97595.902834008099</v>
      </c>
      <c r="O55" s="138">
        <f t="shared" ref="O55:P60" si="95">SUM(O7,O13,O19,O25,O31,O37,O43,O49)</f>
        <v>833</v>
      </c>
      <c r="P55" s="126">
        <f t="shared" si="95"/>
        <v>825</v>
      </c>
      <c r="Q55" s="124">
        <f t="shared" si="52"/>
        <v>0.99039615846338536</v>
      </c>
      <c r="R55" s="127">
        <f t="shared" ref="R55:R60" si="96">SUM(R7,R13,R19,R25,R31,R37,R43,R49)</f>
        <v>618562100</v>
      </c>
      <c r="S55" s="125">
        <f t="shared" si="53"/>
        <v>749772.24242424243</v>
      </c>
      <c r="T55" s="126">
        <f t="shared" ref="T55:T60" si="97">SUM(T7,T13,T19,T25,T31,T37,T43,T49)</f>
        <v>711</v>
      </c>
      <c r="U55" s="124">
        <f>IFERROR(T55/O55,"-")</f>
        <v>0.85354141656662663</v>
      </c>
      <c r="V55" s="127">
        <f t="shared" ref="V55:V60" si="98">SUM(V7,V13,V19,V25,V31,V37,V43,V49)</f>
        <v>151476750</v>
      </c>
      <c r="W55" s="125">
        <f t="shared" si="55"/>
        <v>213047.46835443037</v>
      </c>
      <c r="X55" s="138">
        <f t="shared" ref="X55:Y60" si="99">SUM(X7,X13,X19,X25,X31,X37,X43,X49)</f>
        <v>104879</v>
      </c>
      <c r="Y55" s="126">
        <f t="shared" si="99"/>
        <v>103074</v>
      </c>
      <c r="Z55" s="124">
        <f t="shared" si="56"/>
        <v>0.98278969097722135</v>
      </c>
      <c r="AA55" s="127">
        <f t="shared" ref="AA55:AA60" si="100">SUM(AA7,AA13,AA19,AA25,AA31,AA37,AA43,AA49)</f>
        <v>43583208160</v>
      </c>
      <c r="AB55" s="125">
        <f t="shared" si="57"/>
        <v>422834.15953586745</v>
      </c>
      <c r="AC55" s="126">
        <f t="shared" ref="AC55:AC60" si="101">SUM(AC7,AC13,AC19,AC25,AC31,AC37,AC43,AC49)</f>
        <v>88820</v>
      </c>
      <c r="AD55" s="124">
        <f t="shared" si="58"/>
        <v>0.84688069108210418</v>
      </c>
      <c r="AE55" s="127">
        <f t="shared" ref="AE55:AE60" si="102">SUM(AE7,AE13,AE19,AE25,AE31,AE37,AE43,AE49)</f>
        <v>8923138352</v>
      </c>
      <c r="AF55" s="125">
        <f t="shared" si="59"/>
        <v>100463.16541319522</v>
      </c>
      <c r="AG55" s="138">
        <f t="shared" ref="AG55:AH60" si="103">SUM(AG7,AG13,AG19,AG25,AG31,AG37,AG43,AG49)</f>
        <v>80492</v>
      </c>
      <c r="AH55" s="126">
        <f t="shared" si="103"/>
        <v>79709</v>
      </c>
      <c r="AI55" s="124">
        <f t="shared" si="60"/>
        <v>0.99027232520001984</v>
      </c>
      <c r="AJ55" s="127">
        <f t="shared" ref="AJ55:AJ60" si="104">SUM(AJ7,AJ13,AJ19,AJ25,AJ31,AJ37,AJ43,AJ49)</f>
        <v>41181469410</v>
      </c>
      <c r="AK55" s="125">
        <f t="shared" si="61"/>
        <v>516647.67353749264</v>
      </c>
      <c r="AL55" s="126">
        <f t="shared" ref="AL55:AL60" si="105">SUM(AL7,AL13,AL19,AL25,AL31,AL37,AL43,AL49)</f>
        <v>71131</v>
      </c>
      <c r="AM55" s="124">
        <f t="shared" si="62"/>
        <v>0.88370272822143814</v>
      </c>
      <c r="AN55" s="127">
        <f t="shared" ref="AN55:AN60" si="106">SUM(AN7,AN13,AN19,AN25,AN31,AN37,AN43,AN49)</f>
        <v>8087329986</v>
      </c>
      <c r="AO55" s="125">
        <f t="shared" si="63"/>
        <v>113696.27850023197</v>
      </c>
      <c r="AP55" s="138">
        <f t="shared" ref="AP55:AQ60" si="107">SUM(AP7,AP13,AP19,AP25,AP31,AP37,AP43,AP49)</f>
        <v>35229</v>
      </c>
      <c r="AQ55" s="126">
        <f t="shared" si="107"/>
        <v>34996</v>
      </c>
      <c r="AR55" s="124">
        <f t="shared" si="64"/>
        <v>0.99338613074455706</v>
      </c>
      <c r="AS55" s="127">
        <f t="shared" ref="AS55:AS60" si="108">SUM(AS7,AS13,AS19,AS25,AS31,AS37,AS43,AS49)</f>
        <v>20812632320</v>
      </c>
      <c r="AT55" s="125">
        <f t="shared" si="65"/>
        <v>594714.60509772541</v>
      </c>
      <c r="AU55" s="126">
        <f t="shared" ref="AU55:AU60" si="109">SUM(AU7,AU13,AU19,AU25,AU31,AU37,AU43,AU49)</f>
        <v>32037</v>
      </c>
      <c r="AV55" s="124">
        <f t="shared" si="66"/>
        <v>0.90939282977092739</v>
      </c>
      <c r="AW55" s="127">
        <f t="shared" ref="AW55:AW60" si="110">SUM(AW7,AW13,AW19,AW25,AW31,AW37,AW43,AW49)</f>
        <v>3958162253</v>
      </c>
      <c r="AX55" s="125">
        <f t="shared" si="67"/>
        <v>123549.71604707057</v>
      </c>
      <c r="AY55" s="138">
        <f t="shared" ref="AY55:AZ60" si="111">SUM(AY7,AY13,AY19,AY25,AY31,AY37,AY43,AY49)</f>
        <v>9940</v>
      </c>
      <c r="AZ55" s="126">
        <f t="shared" si="111"/>
        <v>9885</v>
      </c>
      <c r="BA55" s="124">
        <f t="shared" si="68"/>
        <v>0.99446680080482897</v>
      </c>
      <c r="BB55" s="127">
        <f t="shared" ref="BB55:BB60" si="112">SUM(BB7,BB13,BB19,BB25,BB31,BB37,BB43,BB49)</f>
        <v>6173490070</v>
      </c>
      <c r="BC55" s="125">
        <f t="shared" si="69"/>
        <v>624531.11482043494</v>
      </c>
      <c r="BD55" s="126">
        <f t="shared" ref="BD55:BD60" si="113">SUM(BD7,BD13,BD19,BD25,BD31,BD37,BD43,BD49)</f>
        <v>9169</v>
      </c>
      <c r="BE55" s="124">
        <f t="shared" si="70"/>
        <v>0.92243460764587526</v>
      </c>
      <c r="BF55" s="127">
        <f t="shared" ref="BF55:BF60" si="114">SUM(BF7,BF13,BF19,BF25,BF31,BF37,BF43,BF49)</f>
        <v>1131902565</v>
      </c>
      <c r="BG55" s="125">
        <f t="shared" si="71"/>
        <v>123448.85647289781</v>
      </c>
      <c r="BH55" s="138">
        <f t="shared" ref="BH55:BI60" si="115">SUM(BH7,BH13,BH19,BH25,BH31,BH37,BH43,BH49)</f>
        <v>1934</v>
      </c>
      <c r="BI55" s="126">
        <f t="shared" si="115"/>
        <v>1923</v>
      </c>
      <c r="BJ55" s="124">
        <f t="shared" si="72"/>
        <v>0.99431230610134436</v>
      </c>
      <c r="BK55" s="127">
        <f t="shared" ref="BK55:BK60" si="116">SUM(BK7,BK13,BK19,BK25,BK31,BK37,BK43,BK49)</f>
        <v>1306912610</v>
      </c>
      <c r="BL55" s="125">
        <f t="shared" si="73"/>
        <v>679621.7420696828</v>
      </c>
      <c r="BM55" s="126">
        <f t="shared" ref="BM55:BM60" si="117">SUM(BM7,BM13,BM19,BM25,BM31,BM37,BM43,BM49)</f>
        <v>1785</v>
      </c>
      <c r="BN55" s="124">
        <f t="shared" si="74"/>
        <v>0.92295760082730094</v>
      </c>
      <c r="BO55" s="127">
        <f t="shared" ref="BO55:BO60" si="118">SUM(BO7,BO13,BO19,BO25,BO31,BO37,BO43,BO49)</f>
        <v>230085006</v>
      </c>
      <c r="BP55" s="100">
        <f t="shared" si="75"/>
        <v>128899.16302521009</v>
      </c>
      <c r="BQ55" s="98">
        <f t="shared" si="76"/>
        <v>233611</v>
      </c>
      <c r="BR55" s="126">
        <f t="shared" si="77"/>
        <v>230714</v>
      </c>
      <c r="BS55" s="124">
        <f t="shared" si="90"/>
        <v>0.98759904285329025</v>
      </c>
      <c r="BT55" s="127">
        <f t="shared" si="79"/>
        <v>113865697130</v>
      </c>
      <c r="BU55" s="125">
        <f t="shared" si="80"/>
        <v>493536.14054630406</v>
      </c>
      <c r="BV55" s="126">
        <f t="shared" si="81"/>
        <v>203900</v>
      </c>
      <c r="BW55" s="124">
        <f t="shared" si="82"/>
        <v>0.87281848885540492</v>
      </c>
      <c r="BX55" s="93">
        <f t="shared" si="83"/>
        <v>22506201100</v>
      </c>
      <c r="BY55" s="125">
        <f t="shared" si="84"/>
        <v>110378.62236390388</v>
      </c>
      <c r="BZ55" s="59"/>
      <c r="CA55" s="86">
        <f t="shared" si="43"/>
        <v>0.11478055399788534</v>
      </c>
      <c r="CB55" s="86">
        <f t="shared" si="44"/>
        <v>1.2400957146709746E-2</v>
      </c>
    </row>
    <row r="56" spans="1:83" ht="13.5" customHeight="1">
      <c r="B56" s="359"/>
      <c r="C56" s="360"/>
      <c r="D56" s="319" t="s">
        <v>164</v>
      </c>
      <c r="E56" s="320"/>
      <c r="F56" s="144">
        <f t="shared" si="91"/>
        <v>23</v>
      </c>
      <c r="G56" s="60">
        <f t="shared" si="91"/>
        <v>23</v>
      </c>
      <c r="H56" s="124">
        <f t="shared" si="48"/>
        <v>1</v>
      </c>
      <c r="I56" s="93">
        <f t="shared" si="92"/>
        <v>15151290</v>
      </c>
      <c r="J56" s="100">
        <f t="shared" si="49"/>
        <v>658751.73913043481</v>
      </c>
      <c r="K56" s="60">
        <f t="shared" si="93"/>
        <v>19</v>
      </c>
      <c r="L56" s="80">
        <f t="shared" si="50"/>
        <v>0.82608695652173914</v>
      </c>
      <c r="M56" s="93">
        <f t="shared" si="94"/>
        <v>1645500</v>
      </c>
      <c r="N56" s="100">
        <f t="shared" si="51"/>
        <v>86605.263157894733</v>
      </c>
      <c r="O56" s="144">
        <f t="shared" si="95"/>
        <v>42</v>
      </c>
      <c r="P56" s="60">
        <f t="shared" si="95"/>
        <v>42</v>
      </c>
      <c r="Q56" s="80">
        <f t="shared" si="52"/>
        <v>1</v>
      </c>
      <c r="R56" s="93">
        <f t="shared" si="96"/>
        <v>27797730</v>
      </c>
      <c r="S56" s="100">
        <f t="shared" si="53"/>
        <v>661850.71428571432</v>
      </c>
      <c r="T56" s="60">
        <f t="shared" si="97"/>
        <v>36</v>
      </c>
      <c r="U56" s="80">
        <f>IFERROR(T56/O56,"-")</f>
        <v>0.8571428571428571</v>
      </c>
      <c r="V56" s="93">
        <f t="shared" si="98"/>
        <v>11836457</v>
      </c>
      <c r="W56" s="100">
        <f t="shared" si="55"/>
        <v>328790.47222222225</v>
      </c>
      <c r="X56" s="144">
        <f t="shared" si="99"/>
        <v>4256</v>
      </c>
      <c r="Y56" s="60">
        <f t="shared" si="99"/>
        <v>4204</v>
      </c>
      <c r="Z56" s="80">
        <f t="shared" si="56"/>
        <v>0.98778195488721809</v>
      </c>
      <c r="AA56" s="93">
        <f t="shared" si="100"/>
        <v>2030068640</v>
      </c>
      <c r="AB56" s="100">
        <f t="shared" si="57"/>
        <v>482889.78116079926</v>
      </c>
      <c r="AC56" s="60">
        <f t="shared" si="101"/>
        <v>3493</v>
      </c>
      <c r="AD56" s="80">
        <f t="shared" si="58"/>
        <v>0.82072368421052633</v>
      </c>
      <c r="AE56" s="93">
        <f t="shared" si="102"/>
        <v>345425883</v>
      </c>
      <c r="AF56" s="100">
        <f t="shared" si="59"/>
        <v>98890.891210993417</v>
      </c>
      <c r="AG56" s="144">
        <f t="shared" si="103"/>
        <v>2364</v>
      </c>
      <c r="AH56" s="60">
        <f t="shared" si="103"/>
        <v>2354</v>
      </c>
      <c r="AI56" s="80">
        <f t="shared" si="60"/>
        <v>0.99576988155668356</v>
      </c>
      <c r="AJ56" s="93">
        <f t="shared" si="104"/>
        <v>1311737580</v>
      </c>
      <c r="AK56" s="100">
        <f t="shared" si="61"/>
        <v>557237.71452846215</v>
      </c>
      <c r="AL56" s="60">
        <f t="shared" si="105"/>
        <v>2034</v>
      </c>
      <c r="AM56" s="80">
        <f t="shared" si="62"/>
        <v>0.86040609137055835</v>
      </c>
      <c r="AN56" s="93">
        <f t="shared" si="106"/>
        <v>231241484</v>
      </c>
      <c r="AO56" s="100">
        <f t="shared" si="63"/>
        <v>113688.04523107178</v>
      </c>
      <c r="AP56" s="144">
        <f t="shared" si="107"/>
        <v>573</v>
      </c>
      <c r="AQ56" s="60">
        <f t="shared" si="107"/>
        <v>569</v>
      </c>
      <c r="AR56" s="80">
        <f t="shared" si="64"/>
        <v>0.99301919720767884</v>
      </c>
      <c r="AS56" s="93">
        <f t="shared" si="108"/>
        <v>338935280</v>
      </c>
      <c r="AT56" s="100">
        <f t="shared" si="65"/>
        <v>595668.33040421794</v>
      </c>
      <c r="AU56" s="60">
        <f t="shared" si="109"/>
        <v>500</v>
      </c>
      <c r="AV56" s="80">
        <f t="shared" si="66"/>
        <v>0.87260034904013961</v>
      </c>
      <c r="AW56" s="93">
        <f t="shared" si="110"/>
        <v>60444006</v>
      </c>
      <c r="AX56" s="100">
        <f t="shared" si="67"/>
        <v>120888.012</v>
      </c>
      <c r="AY56" s="144">
        <f t="shared" si="111"/>
        <v>59</v>
      </c>
      <c r="AZ56" s="60">
        <f t="shared" si="111"/>
        <v>58</v>
      </c>
      <c r="BA56" s="80">
        <f t="shared" si="68"/>
        <v>0.98305084745762716</v>
      </c>
      <c r="BB56" s="93">
        <f t="shared" si="112"/>
        <v>42151630</v>
      </c>
      <c r="BC56" s="100">
        <f t="shared" si="69"/>
        <v>726752.24137931038</v>
      </c>
      <c r="BD56" s="60">
        <f t="shared" si="113"/>
        <v>55</v>
      </c>
      <c r="BE56" s="80">
        <f t="shared" si="70"/>
        <v>0.93220338983050843</v>
      </c>
      <c r="BF56" s="93">
        <f t="shared" si="114"/>
        <v>7616762</v>
      </c>
      <c r="BG56" s="100">
        <f t="shared" si="71"/>
        <v>138486.58181818182</v>
      </c>
      <c r="BH56" s="144">
        <f t="shared" si="115"/>
        <v>6</v>
      </c>
      <c r="BI56" s="60">
        <f t="shared" si="115"/>
        <v>6</v>
      </c>
      <c r="BJ56" s="80">
        <f t="shared" si="72"/>
        <v>1</v>
      </c>
      <c r="BK56" s="93">
        <f t="shared" si="116"/>
        <v>5863420</v>
      </c>
      <c r="BL56" s="100">
        <f t="shared" si="73"/>
        <v>977236.66666666663</v>
      </c>
      <c r="BM56" s="60">
        <f t="shared" si="117"/>
        <v>6</v>
      </c>
      <c r="BN56" s="80">
        <f t="shared" si="74"/>
        <v>1</v>
      </c>
      <c r="BO56" s="93">
        <f t="shared" si="118"/>
        <v>607793</v>
      </c>
      <c r="BP56" s="100">
        <f t="shared" si="75"/>
        <v>101298.83333333333</v>
      </c>
      <c r="BQ56" s="98">
        <f t="shared" si="76"/>
        <v>7323</v>
      </c>
      <c r="BR56" s="60">
        <f t="shared" si="77"/>
        <v>7256</v>
      </c>
      <c r="BS56" s="80">
        <f t="shared" si="90"/>
        <v>0.99085074423050667</v>
      </c>
      <c r="BT56" s="93">
        <f t="shared" si="79"/>
        <v>3771705570</v>
      </c>
      <c r="BU56" s="100">
        <f t="shared" si="80"/>
        <v>519805.06753031973</v>
      </c>
      <c r="BV56" s="60">
        <f t="shared" si="81"/>
        <v>6143</v>
      </c>
      <c r="BW56" s="80">
        <f t="shared" si="82"/>
        <v>0.83886385361190774</v>
      </c>
      <c r="BX56" s="93">
        <f t="shared" si="83"/>
        <v>658817885</v>
      </c>
      <c r="BY56" s="100">
        <f t="shared" si="84"/>
        <v>107246.92902490639</v>
      </c>
      <c r="CA56" s="86">
        <f t="shared" si="43"/>
        <v>0.15198689061859894</v>
      </c>
      <c r="CB56" s="86">
        <f t="shared" si="44"/>
        <v>9.1492557694933252E-3</v>
      </c>
    </row>
    <row r="57" spans="1:83" ht="13.5" customHeight="1">
      <c r="B57" s="359"/>
      <c r="C57" s="360"/>
      <c r="D57" s="81"/>
      <c r="E57" s="71" t="s">
        <v>160</v>
      </c>
      <c r="F57" s="168">
        <f t="shared" si="91"/>
        <v>22</v>
      </c>
      <c r="G57" s="62">
        <f t="shared" si="91"/>
        <v>22</v>
      </c>
      <c r="H57" s="79">
        <f t="shared" si="48"/>
        <v>1</v>
      </c>
      <c r="I57" s="101">
        <f t="shared" si="92"/>
        <v>14542240</v>
      </c>
      <c r="J57" s="102">
        <f t="shared" si="49"/>
        <v>661010.90909090906</v>
      </c>
      <c r="K57" s="62">
        <f t="shared" si="93"/>
        <v>18</v>
      </c>
      <c r="L57" s="79">
        <f t="shared" si="50"/>
        <v>0.81818181818181823</v>
      </c>
      <c r="M57" s="101">
        <f t="shared" si="94"/>
        <v>1641898</v>
      </c>
      <c r="N57" s="102">
        <f t="shared" si="51"/>
        <v>91216.555555555562</v>
      </c>
      <c r="O57" s="168">
        <f t="shared" si="95"/>
        <v>38</v>
      </c>
      <c r="P57" s="62">
        <f t="shared" si="95"/>
        <v>38</v>
      </c>
      <c r="Q57" s="79">
        <f t="shared" si="52"/>
        <v>1</v>
      </c>
      <c r="R57" s="101">
        <f t="shared" si="96"/>
        <v>25723250</v>
      </c>
      <c r="S57" s="102">
        <f t="shared" si="53"/>
        <v>676927.63157894742</v>
      </c>
      <c r="T57" s="62">
        <f t="shared" si="97"/>
        <v>32</v>
      </c>
      <c r="U57" s="79">
        <f t="shared" si="54"/>
        <v>0.84210526315789469</v>
      </c>
      <c r="V57" s="101">
        <f t="shared" si="98"/>
        <v>11660865</v>
      </c>
      <c r="W57" s="102">
        <f t="shared" si="55"/>
        <v>364402.03125</v>
      </c>
      <c r="X57" s="168">
        <f t="shared" si="99"/>
        <v>3204</v>
      </c>
      <c r="Y57" s="62">
        <f t="shared" si="99"/>
        <v>3168</v>
      </c>
      <c r="Z57" s="79">
        <f t="shared" si="56"/>
        <v>0.9887640449438202</v>
      </c>
      <c r="AA57" s="101">
        <f t="shared" si="100"/>
        <v>1548673940</v>
      </c>
      <c r="AB57" s="102">
        <f t="shared" si="57"/>
        <v>488849.09722222225</v>
      </c>
      <c r="AC57" s="62">
        <f t="shared" si="101"/>
        <v>2621</v>
      </c>
      <c r="AD57" s="79">
        <f t="shared" si="58"/>
        <v>0.81803995006242203</v>
      </c>
      <c r="AE57" s="101">
        <f t="shared" si="102"/>
        <v>260959338</v>
      </c>
      <c r="AF57" s="102">
        <f t="shared" si="59"/>
        <v>99564.79893170546</v>
      </c>
      <c r="AG57" s="168">
        <f t="shared" si="103"/>
        <v>1700</v>
      </c>
      <c r="AH57" s="62">
        <f t="shared" si="103"/>
        <v>1695</v>
      </c>
      <c r="AI57" s="79">
        <f t="shared" si="60"/>
        <v>0.99705882352941178</v>
      </c>
      <c r="AJ57" s="101">
        <f t="shared" si="104"/>
        <v>951620530</v>
      </c>
      <c r="AK57" s="102">
        <f t="shared" si="61"/>
        <v>561428.04129793507</v>
      </c>
      <c r="AL57" s="62">
        <f t="shared" si="105"/>
        <v>1472</v>
      </c>
      <c r="AM57" s="79">
        <f t="shared" si="62"/>
        <v>0.86588235294117644</v>
      </c>
      <c r="AN57" s="101">
        <f t="shared" si="106"/>
        <v>164846365</v>
      </c>
      <c r="AO57" s="102">
        <f t="shared" si="63"/>
        <v>111988.01970108696</v>
      </c>
      <c r="AP57" s="168">
        <f t="shared" si="107"/>
        <v>401</v>
      </c>
      <c r="AQ57" s="62">
        <f t="shared" si="107"/>
        <v>397</v>
      </c>
      <c r="AR57" s="79">
        <f t="shared" si="64"/>
        <v>0.9900249376558603</v>
      </c>
      <c r="AS57" s="101">
        <f t="shared" si="108"/>
        <v>235131440</v>
      </c>
      <c r="AT57" s="102">
        <f t="shared" si="65"/>
        <v>592270.62972292188</v>
      </c>
      <c r="AU57" s="62">
        <f t="shared" si="109"/>
        <v>351</v>
      </c>
      <c r="AV57" s="79">
        <f t="shared" si="66"/>
        <v>0.87531172069825436</v>
      </c>
      <c r="AW57" s="101">
        <f t="shared" si="110"/>
        <v>41001296</v>
      </c>
      <c r="AX57" s="102">
        <f t="shared" si="67"/>
        <v>116812.80911680912</v>
      </c>
      <c r="AY57" s="168">
        <f t="shared" si="111"/>
        <v>38</v>
      </c>
      <c r="AZ57" s="62">
        <f t="shared" si="111"/>
        <v>37</v>
      </c>
      <c r="BA57" s="79">
        <f t="shared" si="68"/>
        <v>0.97368421052631582</v>
      </c>
      <c r="BB57" s="101">
        <f t="shared" si="112"/>
        <v>22966770</v>
      </c>
      <c r="BC57" s="102">
        <f t="shared" si="69"/>
        <v>620723.51351351349</v>
      </c>
      <c r="BD57" s="62">
        <f t="shared" si="113"/>
        <v>35</v>
      </c>
      <c r="BE57" s="79">
        <f t="shared" si="70"/>
        <v>0.92105263157894735</v>
      </c>
      <c r="BF57" s="101">
        <f t="shared" si="114"/>
        <v>3419962</v>
      </c>
      <c r="BG57" s="102">
        <f t="shared" si="71"/>
        <v>97713.2</v>
      </c>
      <c r="BH57" s="168">
        <f t="shared" si="115"/>
        <v>2</v>
      </c>
      <c r="BI57" s="62">
        <f t="shared" si="115"/>
        <v>2</v>
      </c>
      <c r="BJ57" s="79">
        <f t="shared" si="72"/>
        <v>1</v>
      </c>
      <c r="BK57" s="101">
        <f t="shared" si="116"/>
        <v>479600</v>
      </c>
      <c r="BL57" s="102">
        <f t="shared" si="73"/>
        <v>239800</v>
      </c>
      <c r="BM57" s="62">
        <f t="shared" si="117"/>
        <v>2</v>
      </c>
      <c r="BN57" s="79">
        <f t="shared" si="74"/>
        <v>1</v>
      </c>
      <c r="BO57" s="101">
        <f t="shared" si="118"/>
        <v>233924</v>
      </c>
      <c r="BP57" s="102">
        <f t="shared" si="75"/>
        <v>116962</v>
      </c>
      <c r="BQ57" s="99">
        <f t="shared" si="76"/>
        <v>5405</v>
      </c>
      <c r="BR57" s="62">
        <f t="shared" si="77"/>
        <v>5359</v>
      </c>
      <c r="BS57" s="79">
        <f t="shared" si="90"/>
        <v>0.99148936170212765</v>
      </c>
      <c r="BT57" s="101">
        <f t="shared" si="79"/>
        <v>2799137770</v>
      </c>
      <c r="BU57" s="102">
        <f t="shared" si="80"/>
        <v>522324.64452323195</v>
      </c>
      <c r="BV57" s="62">
        <f t="shared" si="81"/>
        <v>4531</v>
      </c>
      <c r="BW57" s="79">
        <f t="shared" si="82"/>
        <v>0.83829787234042552</v>
      </c>
      <c r="BX57" s="38">
        <f t="shared" si="83"/>
        <v>483763648</v>
      </c>
      <c r="BY57" s="102">
        <f t="shared" si="84"/>
        <v>106767.52328404326</v>
      </c>
      <c r="CA57" s="86">
        <f t="shared" si="43"/>
        <v>0.15319148936170213</v>
      </c>
      <c r="CB57" s="86">
        <f t="shared" si="44"/>
        <v>8.5106382978723527E-3</v>
      </c>
    </row>
    <row r="58" spans="1:83" ht="13.5" customHeight="1">
      <c r="B58" s="359"/>
      <c r="C58" s="360"/>
      <c r="D58" s="81"/>
      <c r="E58" s="198" t="s">
        <v>161</v>
      </c>
      <c r="F58" s="213">
        <f t="shared" si="91"/>
        <v>1</v>
      </c>
      <c r="G58" s="214">
        <f t="shared" si="91"/>
        <v>1</v>
      </c>
      <c r="H58" s="215">
        <f>IFERROR(G58/F58,"-")</f>
        <v>1</v>
      </c>
      <c r="I58" s="216">
        <f t="shared" si="92"/>
        <v>609050</v>
      </c>
      <c r="J58" s="217">
        <f t="shared" si="49"/>
        <v>609050</v>
      </c>
      <c r="K58" s="214">
        <f t="shared" si="93"/>
        <v>1</v>
      </c>
      <c r="L58" s="215">
        <f t="shared" si="50"/>
        <v>1</v>
      </c>
      <c r="M58" s="216">
        <f t="shared" si="94"/>
        <v>3602</v>
      </c>
      <c r="N58" s="217">
        <f t="shared" si="51"/>
        <v>3602</v>
      </c>
      <c r="O58" s="213">
        <f t="shared" si="95"/>
        <v>4</v>
      </c>
      <c r="P58" s="214">
        <f t="shared" si="95"/>
        <v>4</v>
      </c>
      <c r="Q58" s="215">
        <f t="shared" si="52"/>
        <v>1</v>
      </c>
      <c r="R58" s="216">
        <f t="shared" si="96"/>
        <v>2074480</v>
      </c>
      <c r="S58" s="217">
        <f t="shared" si="53"/>
        <v>518620</v>
      </c>
      <c r="T58" s="214">
        <f t="shared" si="97"/>
        <v>4</v>
      </c>
      <c r="U58" s="215">
        <f t="shared" si="54"/>
        <v>1</v>
      </c>
      <c r="V58" s="216">
        <f t="shared" si="98"/>
        <v>175592</v>
      </c>
      <c r="W58" s="217">
        <f t="shared" si="55"/>
        <v>43898</v>
      </c>
      <c r="X58" s="213">
        <f t="shared" si="99"/>
        <v>1045</v>
      </c>
      <c r="Y58" s="214">
        <f t="shared" si="99"/>
        <v>1029</v>
      </c>
      <c r="Z58" s="215">
        <f t="shared" si="56"/>
        <v>0.98468899521531106</v>
      </c>
      <c r="AA58" s="216">
        <f t="shared" si="100"/>
        <v>468193040</v>
      </c>
      <c r="AB58" s="217">
        <f t="shared" si="57"/>
        <v>454998.09523809527</v>
      </c>
      <c r="AC58" s="214">
        <f t="shared" si="101"/>
        <v>865</v>
      </c>
      <c r="AD58" s="215">
        <f t="shared" si="58"/>
        <v>0.82775119617224879</v>
      </c>
      <c r="AE58" s="216">
        <f t="shared" si="102"/>
        <v>83598338</v>
      </c>
      <c r="AF58" s="217">
        <f t="shared" si="59"/>
        <v>96645.477456647393</v>
      </c>
      <c r="AG58" s="213">
        <f t="shared" si="103"/>
        <v>658</v>
      </c>
      <c r="AH58" s="214">
        <f t="shared" si="103"/>
        <v>653</v>
      </c>
      <c r="AI58" s="215">
        <f t="shared" si="60"/>
        <v>0.99240121580547114</v>
      </c>
      <c r="AJ58" s="216">
        <f t="shared" si="104"/>
        <v>353930620</v>
      </c>
      <c r="AK58" s="217">
        <f t="shared" si="61"/>
        <v>542007.07503828488</v>
      </c>
      <c r="AL58" s="214">
        <f t="shared" si="105"/>
        <v>557</v>
      </c>
      <c r="AM58" s="215">
        <f t="shared" si="62"/>
        <v>0.84650455927051671</v>
      </c>
      <c r="AN58" s="216">
        <f t="shared" si="106"/>
        <v>65745721</v>
      </c>
      <c r="AO58" s="217">
        <f t="shared" si="63"/>
        <v>118035.40574506283</v>
      </c>
      <c r="AP58" s="213">
        <f t="shared" si="107"/>
        <v>172</v>
      </c>
      <c r="AQ58" s="214">
        <f t="shared" si="107"/>
        <v>172</v>
      </c>
      <c r="AR58" s="215">
        <f t="shared" si="64"/>
        <v>1</v>
      </c>
      <c r="AS58" s="216">
        <f t="shared" si="108"/>
        <v>103803840</v>
      </c>
      <c r="AT58" s="217">
        <f t="shared" si="65"/>
        <v>603510.69767441857</v>
      </c>
      <c r="AU58" s="214">
        <f t="shared" si="109"/>
        <v>149</v>
      </c>
      <c r="AV58" s="215">
        <f t="shared" si="66"/>
        <v>0.86627906976744184</v>
      </c>
      <c r="AW58" s="216">
        <f t="shared" si="110"/>
        <v>19442710</v>
      </c>
      <c r="AX58" s="217">
        <f t="shared" si="67"/>
        <v>130487.9865771812</v>
      </c>
      <c r="AY58" s="213">
        <f t="shared" si="111"/>
        <v>21</v>
      </c>
      <c r="AZ58" s="214">
        <f t="shared" si="111"/>
        <v>21</v>
      </c>
      <c r="BA58" s="215">
        <f t="shared" si="68"/>
        <v>1</v>
      </c>
      <c r="BB58" s="216">
        <f t="shared" si="112"/>
        <v>19184860</v>
      </c>
      <c r="BC58" s="217">
        <f t="shared" si="69"/>
        <v>913564.76190476189</v>
      </c>
      <c r="BD58" s="214">
        <f t="shared" si="113"/>
        <v>20</v>
      </c>
      <c r="BE58" s="215">
        <f t="shared" si="70"/>
        <v>0.95238095238095233</v>
      </c>
      <c r="BF58" s="216">
        <f t="shared" si="114"/>
        <v>4196800</v>
      </c>
      <c r="BG58" s="217">
        <f t="shared" si="71"/>
        <v>209840</v>
      </c>
      <c r="BH58" s="213">
        <f t="shared" si="115"/>
        <v>4</v>
      </c>
      <c r="BI58" s="214">
        <f t="shared" si="115"/>
        <v>4</v>
      </c>
      <c r="BJ58" s="215">
        <f t="shared" si="72"/>
        <v>1</v>
      </c>
      <c r="BK58" s="216">
        <f t="shared" si="116"/>
        <v>5383820</v>
      </c>
      <c r="BL58" s="217">
        <f t="shared" si="73"/>
        <v>1345955</v>
      </c>
      <c r="BM58" s="214">
        <f t="shared" si="117"/>
        <v>4</v>
      </c>
      <c r="BN58" s="215">
        <f t="shared" si="74"/>
        <v>1</v>
      </c>
      <c r="BO58" s="216">
        <f t="shared" si="118"/>
        <v>373869</v>
      </c>
      <c r="BP58" s="217">
        <f t="shared" si="75"/>
        <v>93467.25</v>
      </c>
      <c r="BQ58" s="218">
        <f t="shared" si="76"/>
        <v>1905</v>
      </c>
      <c r="BR58" s="214">
        <f t="shared" si="77"/>
        <v>1884</v>
      </c>
      <c r="BS58" s="215">
        <f t="shared" si="90"/>
        <v>0.98897637795275595</v>
      </c>
      <c r="BT58" s="216">
        <f t="shared" si="79"/>
        <v>953179710</v>
      </c>
      <c r="BU58" s="217">
        <f t="shared" si="80"/>
        <v>505934.0286624204</v>
      </c>
      <c r="BV58" s="214">
        <f t="shared" si="81"/>
        <v>1600</v>
      </c>
      <c r="BW58" s="215">
        <f t="shared" si="82"/>
        <v>0.83989501312335957</v>
      </c>
      <c r="BX58" s="216">
        <f t="shared" si="83"/>
        <v>173536632</v>
      </c>
      <c r="BY58" s="217">
        <f t="shared" si="84"/>
        <v>108460.395</v>
      </c>
      <c r="CA58" s="86">
        <f t="shared" si="43"/>
        <v>0.14908136482939638</v>
      </c>
      <c r="CB58" s="86">
        <f t="shared" si="44"/>
        <v>1.1023622047244053E-2</v>
      </c>
    </row>
    <row r="59" spans="1:83" ht="13.5" customHeight="1">
      <c r="B59" s="359"/>
      <c r="C59" s="360"/>
      <c r="D59" s="209"/>
      <c r="E59" s="72" t="s">
        <v>211</v>
      </c>
      <c r="F59" s="211">
        <f t="shared" si="91"/>
        <v>0</v>
      </c>
      <c r="G59" s="126">
        <f t="shared" si="91"/>
        <v>0</v>
      </c>
      <c r="H59" s="124" t="str">
        <f>IFERROR(G59/F59,"-")</f>
        <v>-</v>
      </c>
      <c r="I59" s="127">
        <f t="shared" si="92"/>
        <v>0</v>
      </c>
      <c r="J59" s="125" t="str">
        <f t="shared" ref="J59" si="119">IFERROR(I59/G59,"-")</f>
        <v>-</v>
      </c>
      <c r="K59" s="126">
        <f t="shared" si="93"/>
        <v>0</v>
      </c>
      <c r="L59" s="124" t="str">
        <f t="shared" ref="L59" si="120">IFERROR(K59/F59,"-")</f>
        <v>-</v>
      </c>
      <c r="M59" s="127">
        <f t="shared" si="94"/>
        <v>0</v>
      </c>
      <c r="N59" s="125" t="str">
        <f t="shared" ref="N59" si="121">IFERROR(M59/K59,"-")</f>
        <v>-</v>
      </c>
      <c r="O59" s="211">
        <f t="shared" si="95"/>
        <v>0</v>
      </c>
      <c r="P59" s="126">
        <f t="shared" si="95"/>
        <v>0</v>
      </c>
      <c r="Q59" s="124" t="str">
        <f t="shared" ref="Q59" si="122">IFERROR(P59/O59,"-")</f>
        <v>-</v>
      </c>
      <c r="R59" s="127">
        <f t="shared" si="96"/>
        <v>0</v>
      </c>
      <c r="S59" s="125" t="str">
        <f t="shared" ref="S59" si="123">IFERROR(R59/P59,"-")</f>
        <v>-</v>
      </c>
      <c r="T59" s="126">
        <f t="shared" si="97"/>
        <v>0</v>
      </c>
      <c r="U59" s="124" t="str">
        <f t="shared" ref="U59" si="124">IFERROR(T59/O59,"-")</f>
        <v>-</v>
      </c>
      <c r="V59" s="127">
        <f t="shared" si="98"/>
        <v>0</v>
      </c>
      <c r="W59" s="125" t="str">
        <f t="shared" ref="W59" si="125">IFERROR(V59/T59,"-")</f>
        <v>-</v>
      </c>
      <c r="X59" s="211">
        <f t="shared" si="99"/>
        <v>7</v>
      </c>
      <c r="Y59" s="126">
        <f t="shared" si="99"/>
        <v>7</v>
      </c>
      <c r="Z59" s="124">
        <f t="shared" ref="Z59" si="126">IFERROR(Y59/X59,"-")</f>
        <v>1</v>
      </c>
      <c r="AA59" s="127">
        <f t="shared" si="100"/>
        <v>13201660</v>
      </c>
      <c r="AB59" s="125">
        <f t="shared" ref="AB59" si="127">IFERROR(AA59/Y59,"-")</f>
        <v>1885951.4285714286</v>
      </c>
      <c r="AC59" s="126">
        <f t="shared" si="101"/>
        <v>7</v>
      </c>
      <c r="AD59" s="124">
        <f t="shared" ref="AD59" si="128">IFERROR(AC59/X59,"-")</f>
        <v>1</v>
      </c>
      <c r="AE59" s="127">
        <f t="shared" si="102"/>
        <v>868207</v>
      </c>
      <c r="AF59" s="125">
        <f t="shared" ref="AF59" si="129">IFERROR(AE59/AC59,"-")</f>
        <v>124029.57142857143</v>
      </c>
      <c r="AG59" s="211">
        <f t="shared" si="103"/>
        <v>6</v>
      </c>
      <c r="AH59" s="126">
        <f t="shared" si="103"/>
        <v>6</v>
      </c>
      <c r="AI59" s="124">
        <f t="shared" ref="AI59" si="130">IFERROR(AH59/AG59,"-")</f>
        <v>1</v>
      </c>
      <c r="AJ59" s="127">
        <f t="shared" si="104"/>
        <v>6186430</v>
      </c>
      <c r="AK59" s="125">
        <f t="shared" ref="AK59" si="131">IFERROR(AJ59/AH59,"-")</f>
        <v>1031071.6666666666</v>
      </c>
      <c r="AL59" s="126">
        <f t="shared" si="105"/>
        <v>5</v>
      </c>
      <c r="AM59" s="124">
        <f t="shared" ref="AM59" si="132">IFERROR(AL59/AG59,"-")</f>
        <v>0.83333333333333337</v>
      </c>
      <c r="AN59" s="127">
        <f t="shared" si="106"/>
        <v>649398</v>
      </c>
      <c r="AO59" s="125">
        <f t="shared" ref="AO59" si="133">IFERROR(AN59/AL59,"-")</f>
        <v>129879.6</v>
      </c>
      <c r="AP59" s="211">
        <f t="shared" si="107"/>
        <v>0</v>
      </c>
      <c r="AQ59" s="126">
        <f t="shared" si="107"/>
        <v>0</v>
      </c>
      <c r="AR59" s="124" t="str">
        <f t="shared" ref="AR59" si="134">IFERROR(AQ59/AP59,"-")</f>
        <v>-</v>
      </c>
      <c r="AS59" s="127">
        <f t="shared" si="108"/>
        <v>0</v>
      </c>
      <c r="AT59" s="125" t="str">
        <f t="shared" ref="AT59" si="135">IFERROR(AS59/AQ59,"-")</f>
        <v>-</v>
      </c>
      <c r="AU59" s="126">
        <f t="shared" si="109"/>
        <v>0</v>
      </c>
      <c r="AV59" s="124" t="str">
        <f t="shared" ref="AV59" si="136">IFERROR(AU59/AP59,"-")</f>
        <v>-</v>
      </c>
      <c r="AW59" s="127">
        <f t="shared" si="110"/>
        <v>0</v>
      </c>
      <c r="AX59" s="125" t="str">
        <f t="shared" ref="AX59" si="137">IFERROR(AW59/AU59,"-")</f>
        <v>-</v>
      </c>
      <c r="AY59" s="211">
        <f t="shared" si="111"/>
        <v>0</v>
      </c>
      <c r="AZ59" s="126">
        <f t="shared" si="111"/>
        <v>0</v>
      </c>
      <c r="BA59" s="124" t="str">
        <f t="shared" ref="BA59" si="138">IFERROR(AZ59/AY59,"-")</f>
        <v>-</v>
      </c>
      <c r="BB59" s="127">
        <f t="shared" si="112"/>
        <v>0</v>
      </c>
      <c r="BC59" s="125" t="str">
        <f t="shared" ref="BC59" si="139">IFERROR(BB59/AZ59,"-")</f>
        <v>-</v>
      </c>
      <c r="BD59" s="126">
        <f t="shared" si="113"/>
        <v>0</v>
      </c>
      <c r="BE59" s="124" t="str">
        <f t="shared" ref="BE59" si="140">IFERROR(BD59/AY59,"-")</f>
        <v>-</v>
      </c>
      <c r="BF59" s="127">
        <f t="shared" si="114"/>
        <v>0</v>
      </c>
      <c r="BG59" s="125" t="str">
        <f t="shared" ref="BG59" si="141">IFERROR(BF59/BD59,"-")</f>
        <v>-</v>
      </c>
      <c r="BH59" s="211">
        <f t="shared" si="115"/>
        <v>0</v>
      </c>
      <c r="BI59" s="126">
        <f t="shared" si="115"/>
        <v>0</v>
      </c>
      <c r="BJ59" s="124" t="str">
        <f t="shared" ref="BJ59" si="142">IFERROR(BI59/BH59,"-")</f>
        <v>-</v>
      </c>
      <c r="BK59" s="127">
        <f t="shared" si="116"/>
        <v>0</v>
      </c>
      <c r="BL59" s="125" t="str">
        <f t="shared" ref="BL59" si="143">IFERROR(BK59/BI59,"-")</f>
        <v>-</v>
      </c>
      <c r="BM59" s="126">
        <f t="shared" si="117"/>
        <v>0</v>
      </c>
      <c r="BN59" s="124" t="str">
        <f t="shared" ref="BN59" si="144">IFERROR(BM59/BH59,"-")</f>
        <v>-</v>
      </c>
      <c r="BO59" s="127">
        <f t="shared" si="118"/>
        <v>0</v>
      </c>
      <c r="BP59" s="125" t="str">
        <f t="shared" ref="BP59" si="145">IFERROR(BO59/BM59,"-")</f>
        <v>-</v>
      </c>
      <c r="BQ59" s="212">
        <f t="shared" ref="BQ59" si="146">SUM(F59,O59,X59,AG59,AP59,AY59,BH59)</f>
        <v>13</v>
      </c>
      <c r="BR59" s="126">
        <f t="shared" ref="BR59" si="147">SUM(G59,P59,Y59,AH59,AQ59,AZ59,BI59)</f>
        <v>13</v>
      </c>
      <c r="BS59" s="124">
        <f t="shared" ref="BS59" si="148">IFERROR(BR59/BQ59,"-")</f>
        <v>1</v>
      </c>
      <c r="BT59" s="127">
        <f t="shared" ref="BT59" si="149">SUM(I59,R59,AA59,AJ59,AS59,BB59,BK59)</f>
        <v>19388090</v>
      </c>
      <c r="BU59" s="125">
        <f t="shared" ref="BU59" si="150">IFERROR(BT59/BR59,"-")</f>
        <v>1491391.5384615385</v>
      </c>
      <c r="BV59" s="126">
        <f t="shared" ref="BV59" si="151">SUM(K59,T59,AC59,AL59,AU59,BD59,BM59)</f>
        <v>12</v>
      </c>
      <c r="BW59" s="124">
        <f t="shared" ref="BW59" si="152">IFERROR(BV59/BQ59,"-")</f>
        <v>0.92307692307692313</v>
      </c>
      <c r="BX59" s="127">
        <f t="shared" ref="BX59" si="153">SUM(M59,V59,AE59,AN59,AW59,BF59,BO59)</f>
        <v>1517605</v>
      </c>
      <c r="BY59" s="125">
        <f t="shared" ref="BY59" si="154">IFERROR(BX59/BV59,"-")</f>
        <v>126467.08333333333</v>
      </c>
      <c r="CA59" s="86">
        <f t="shared" si="43"/>
        <v>7.6923076923076872E-2</v>
      </c>
      <c r="CB59" s="86">
        <f t="shared" si="44"/>
        <v>0</v>
      </c>
    </row>
    <row r="60" spans="1:83" ht="13.5" customHeight="1">
      <c r="B60" s="361"/>
      <c r="C60" s="362"/>
      <c r="D60" s="338" t="s">
        <v>204</v>
      </c>
      <c r="E60" s="339"/>
      <c r="F60" s="144">
        <f t="shared" si="91"/>
        <v>1990</v>
      </c>
      <c r="G60" s="60">
        <f t="shared" si="91"/>
        <v>1930</v>
      </c>
      <c r="H60" s="124">
        <f>IFERROR(G60/F60,"-")</f>
        <v>0.96984924623115576</v>
      </c>
      <c r="I60" s="93">
        <f t="shared" si="92"/>
        <v>3664148380</v>
      </c>
      <c r="J60" s="100">
        <f t="shared" si="49"/>
        <v>1898522.4766839377</v>
      </c>
      <c r="K60" s="60">
        <f t="shared" si="93"/>
        <v>1629</v>
      </c>
      <c r="L60" s="80">
        <f t="shared" si="50"/>
        <v>0.81859296482412058</v>
      </c>
      <c r="M60" s="93">
        <f t="shared" si="94"/>
        <v>1255591162</v>
      </c>
      <c r="N60" s="100">
        <f t="shared" si="51"/>
        <v>770774.19398403924</v>
      </c>
      <c r="O60" s="144">
        <f t="shared" si="95"/>
        <v>6696</v>
      </c>
      <c r="P60" s="60">
        <f t="shared" si="95"/>
        <v>6404</v>
      </c>
      <c r="Q60" s="80">
        <f t="shared" si="52"/>
        <v>0.95639187574671447</v>
      </c>
      <c r="R60" s="93">
        <f t="shared" si="96"/>
        <v>13314521840</v>
      </c>
      <c r="S60" s="100">
        <f t="shared" si="53"/>
        <v>2079094.6033728919</v>
      </c>
      <c r="T60" s="60">
        <f t="shared" si="97"/>
        <v>5639</v>
      </c>
      <c r="U60" s="80">
        <f>IFERROR(T60/O60,"-")</f>
        <v>0.84214456391875747</v>
      </c>
      <c r="V60" s="93">
        <f t="shared" si="98"/>
        <v>5215858815</v>
      </c>
      <c r="W60" s="100">
        <f t="shared" si="55"/>
        <v>924961.66252881719</v>
      </c>
      <c r="X60" s="144">
        <f t="shared" si="99"/>
        <v>347593</v>
      </c>
      <c r="Y60" s="60">
        <f t="shared" si="99"/>
        <v>318647</v>
      </c>
      <c r="Z60" s="80">
        <f t="shared" si="56"/>
        <v>0.91672444496868466</v>
      </c>
      <c r="AA60" s="93">
        <f t="shared" si="100"/>
        <v>234086263920</v>
      </c>
      <c r="AB60" s="100">
        <f t="shared" si="57"/>
        <v>734625.66388511425</v>
      </c>
      <c r="AC60" s="60">
        <f t="shared" si="101"/>
        <v>273765</v>
      </c>
      <c r="AD60" s="80">
        <f t="shared" si="58"/>
        <v>0.78760216690209528</v>
      </c>
      <c r="AE60" s="93">
        <f t="shared" si="102"/>
        <v>52682188335</v>
      </c>
      <c r="AF60" s="100">
        <f t="shared" si="59"/>
        <v>192435.80565448469</v>
      </c>
      <c r="AG60" s="144">
        <f t="shared" si="103"/>
        <v>306346</v>
      </c>
      <c r="AH60" s="60">
        <f t="shared" si="103"/>
        <v>290431</v>
      </c>
      <c r="AI60" s="80">
        <f t="shared" si="60"/>
        <v>0.94804893812878244</v>
      </c>
      <c r="AJ60" s="93">
        <f t="shared" si="104"/>
        <v>275504946140</v>
      </c>
      <c r="AK60" s="100">
        <f t="shared" si="61"/>
        <v>948607.22904924059</v>
      </c>
      <c r="AL60" s="60">
        <f t="shared" si="105"/>
        <v>261688</v>
      </c>
      <c r="AM60" s="80">
        <f t="shared" si="62"/>
        <v>0.85422365560510016</v>
      </c>
      <c r="AN60" s="93">
        <f t="shared" si="106"/>
        <v>58536652366</v>
      </c>
      <c r="AO60" s="100">
        <f t="shared" si="63"/>
        <v>223688.71467549141</v>
      </c>
      <c r="AP60" s="144">
        <f t="shared" si="107"/>
        <v>206877</v>
      </c>
      <c r="AQ60" s="60">
        <f t="shared" si="107"/>
        <v>196514</v>
      </c>
      <c r="AR60" s="80">
        <f t="shared" si="64"/>
        <v>0.94990743291907753</v>
      </c>
      <c r="AS60" s="93">
        <f t="shared" si="108"/>
        <v>206356265670</v>
      </c>
      <c r="AT60" s="100">
        <f t="shared" si="65"/>
        <v>1050084.2976581822</v>
      </c>
      <c r="AU60" s="60">
        <f t="shared" si="109"/>
        <v>179844</v>
      </c>
      <c r="AV60" s="80">
        <f t="shared" si="66"/>
        <v>0.86932815151031773</v>
      </c>
      <c r="AW60" s="93">
        <f t="shared" si="110"/>
        <v>40967207040</v>
      </c>
      <c r="AX60" s="100">
        <f t="shared" si="67"/>
        <v>227793.01527990925</v>
      </c>
      <c r="AY60" s="144">
        <f t="shared" si="111"/>
        <v>97588</v>
      </c>
      <c r="AZ60" s="60">
        <f t="shared" si="111"/>
        <v>90358</v>
      </c>
      <c r="BA60" s="80">
        <f t="shared" si="68"/>
        <v>0.92591302209288029</v>
      </c>
      <c r="BB60" s="93">
        <f t="shared" si="112"/>
        <v>99347967990</v>
      </c>
      <c r="BC60" s="100">
        <f t="shared" si="69"/>
        <v>1099492.7730804135</v>
      </c>
      <c r="BD60" s="60">
        <f t="shared" si="113"/>
        <v>82211</v>
      </c>
      <c r="BE60" s="80">
        <f t="shared" si="70"/>
        <v>0.84242939705701525</v>
      </c>
      <c r="BF60" s="93">
        <f t="shared" si="114"/>
        <v>17671920522</v>
      </c>
      <c r="BG60" s="100">
        <f t="shared" si="71"/>
        <v>214958.10198148666</v>
      </c>
      <c r="BH60" s="144">
        <f t="shared" si="115"/>
        <v>35287</v>
      </c>
      <c r="BI60" s="60">
        <f t="shared" si="115"/>
        <v>30193</v>
      </c>
      <c r="BJ60" s="80">
        <f t="shared" si="72"/>
        <v>0.85564088757899515</v>
      </c>
      <c r="BK60" s="93">
        <f t="shared" si="116"/>
        <v>33988371340</v>
      </c>
      <c r="BL60" s="100">
        <f t="shared" si="73"/>
        <v>1125703.6842976848</v>
      </c>
      <c r="BM60" s="60">
        <f t="shared" si="117"/>
        <v>26506</v>
      </c>
      <c r="BN60" s="80">
        <f t="shared" si="74"/>
        <v>0.75115481622127134</v>
      </c>
      <c r="BO60" s="93">
        <f t="shared" si="118"/>
        <v>5604769698</v>
      </c>
      <c r="BP60" s="100">
        <f t="shared" si="75"/>
        <v>211452.86719987929</v>
      </c>
      <c r="BQ60" s="98">
        <f t="shared" si="76"/>
        <v>1002377</v>
      </c>
      <c r="BR60" s="60">
        <f t="shared" si="77"/>
        <v>934477</v>
      </c>
      <c r="BS60" s="80">
        <f t="shared" si="90"/>
        <v>0.93226101556599961</v>
      </c>
      <c r="BT60" s="93">
        <f t="shared" si="79"/>
        <v>866262485280</v>
      </c>
      <c r="BU60" s="100">
        <f t="shared" si="80"/>
        <v>927002.46799011645</v>
      </c>
      <c r="BV60" s="60">
        <f t="shared" si="81"/>
        <v>831282</v>
      </c>
      <c r="BW60" s="80">
        <f t="shared" si="82"/>
        <v>0.82931072839859654</v>
      </c>
      <c r="BX60" s="93">
        <f t="shared" si="83"/>
        <v>181934187938</v>
      </c>
      <c r="BY60" s="100">
        <f t="shared" si="84"/>
        <v>218859.77073724681</v>
      </c>
      <c r="CA60" s="86">
        <f t="shared" si="43"/>
        <v>0.10295028716740307</v>
      </c>
      <c r="CB60" s="86">
        <f t="shared" si="44"/>
        <v>6.7738984434000393E-2</v>
      </c>
    </row>
    <row r="61" spans="1:83" ht="13.5" customHeight="1"/>
    <row r="63" spans="1:83" ht="13.5" customHeight="1"/>
    <row r="66" ht="13.5" customHeight="1"/>
    <row r="68" ht="13.5" customHeight="1"/>
    <row r="69" ht="13.5" customHeight="1"/>
    <row r="71" ht="13.5" customHeight="1"/>
    <row r="74" ht="13.5" customHeight="1"/>
  </sheetData>
  <mergeCells count="91">
    <mergeCell ref="D60:E60"/>
    <mergeCell ref="C3:C6"/>
    <mergeCell ref="D3:E6"/>
    <mergeCell ref="B55:C60"/>
    <mergeCell ref="C25:C30"/>
    <mergeCell ref="B25:B30"/>
    <mergeCell ref="B31:B36"/>
    <mergeCell ref="C31:C36"/>
    <mergeCell ref="C37:C42"/>
    <mergeCell ref="B37:B42"/>
    <mergeCell ref="B43:B48"/>
    <mergeCell ref="C43:C48"/>
    <mergeCell ref="B49:B54"/>
    <mergeCell ref="C49:C54"/>
    <mergeCell ref="B3:B6"/>
    <mergeCell ref="D19:E19"/>
    <mergeCell ref="D13:E13"/>
    <mergeCell ref="D14:E14"/>
    <mergeCell ref="D18:E18"/>
    <mergeCell ref="B7:B12"/>
    <mergeCell ref="C7:C12"/>
    <mergeCell ref="C13:C18"/>
    <mergeCell ref="B13:B18"/>
    <mergeCell ref="C19:C24"/>
    <mergeCell ref="B19:B24"/>
    <mergeCell ref="D24:E24"/>
    <mergeCell ref="D30:E30"/>
    <mergeCell ref="CD5:CD6"/>
    <mergeCell ref="AU5:AX5"/>
    <mergeCell ref="AC5:AF5"/>
    <mergeCell ref="BV5:BY5"/>
    <mergeCell ref="CA5:CA6"/>
    <mergeCell ref="D7:E7"/>
    <mergeCell ref="D12:E12"/>
    <mergeCell ref="D8:E8"/>
    <mergeCell ref="CB5:CB6"/>
    <mergeCell ref="K5:N5"/>
    <mergeCell ref="G4:J5"/>
    <mergeCell ref="D20:E20"/>
    <mergeCell ref="D31:E31"/>
    <mergeCell ref="D32:E32"/>
    <mergeCell ref="D55:E55"/>
    <mergeCell ref="D50:E50"/>
    <mergeCell ref="D49:E49"/>
    <mergeCell ref="D36:E36"/>
    <mergeCell ref="D42:E42"/>
    <mergeCell ref="D56:E56"/>
    <mergeCell ref="D43:E43"/>
    <mergeCell ref="D44:E44"/>
    <mergeCell ref="D37:E37"/>
    <mergeCell ref="D38:E38"/>
    <mergeCell ref="D54:E54"/>
    <mergeCell ref="D48:E48"/>
    <mergeCell ref="T5:W5"/>
    <mergeCell ref="BQ3:BY3"/>
    <mergeCell ref="AY3:BG3"/>
    <mergeCell ref="BD5:BG5"/>
    <mergeCell ref="AY4:AY6"/>
    <mergeCell ref="AZ4:BC5"/>
    <mergeCell ref="BH4:BH6"/>
    <mergeCell ref="BI4:BL5"/>
    <mergeCell ref="BQ4:BQ6"/>
    <mergeCell ref="BR4:BU5"/>
    <mergeCell ref="AG4:AG6"/>
    <mergeCell ref="AP4:AP6"/>
    <mergeCell ref="AQ4:AT5"/>
    <mergeCell ref="D26:E26"/>
    <mergeCell ref="D25:E25"/>
    <mergeCell ref="F3:N3"/>
    <mergeCell ref="BH3:BP3"/>
    <mergeCell ref="BM5:BP5"/>
    <mergeCell ref="X3:AF3"/>
    <mergeCell ref="AG3:AO3"/>
    <mergeCell ref="AL5:AO5"/>
    <mergeCell ref="AP3:AX3"/>
    <mergeCell ref="F4:F6"/>
    <mergeCell ref="O4:O6"/>
    <mergeCell ref="P4:S5"/>
    <mergeCell ref="X4:X6"/>
    <mergeCell ref="Y4:AB5"/>
    <mergeCell ref="AH4:AK5"/>
    <mergeCell ref="O3:W3"/>
    <mergeCell ref="CR17:CS17"/>
    <mergeCell ref="CT17:CU17"/>
    <mergeCell ref="CD17:CE17"/>
    <mergeCell ref="CF17:CG17"/>
    <mergeCell ref="CH17:CI17"/>
    <mergeCell ref="CJ17:CK17"/>
    <mergeCell ref="CL17:CM17"/>
    <mergeCell ref="CN17:CO17"/>
    <mergeCell ref="CP17:CQ17"/>
  </mergeCells>
  <phoneticPr fontId="3"/>
  <pageMargins left="0.70866141732283472" right="0.19685039370078741" top="0.59055118110236227" bottom="0.59055118110236227" header="0.31496062992125984" footer="0.31496062992125984"/>
  <pageSetup paperSize="8" scale="70" fitToHeight="0" orientation="landscape" r:id="rId1"/>
  <headerFooter>
    <oddHeader>&amp;R&amp;"ＭＳ 明朝,標準"&amp;12 2-7.人間ドック受診に係る分析</oddHeader>
  </headerFooter>
  <colBreaks count="2" manualBreakCount="2">
    <brk id="32" max="59" man="1"/>
    <brk id="59" max="59" man="1"/>
  </colBreaks>
  <ignoredErrors>
    <ignoredError sqref="BS7:BS60 BU7:BU60 BW7:BW60 H55:H60 J55:J60 L55:L60 N55:N60 Q55:Q60 S55:S60 U55:U60 W55:W60 Z55:Z60 AB55:AB60 AD55:AD60 AF55:AF60 AI55:AI60 AK55:AK60 AM55:AM60 AO55:AO60 AR55:AR60 AT55:AT60 AV55:AV60 AX55:AX60 BA55:BA60 BC55:BC60 BE55:BE60 BG55:BG60 BJ55:BJ60 BL55:BL60 BN55:BN60" formula="1"/>
    <ignoredError sqref="CE7:CP15 H7:H54 J7:J54 L7:L54 N7:N54 Q7:Q54 S7:S54 U7:U54 W7:W54 Z7:Z54 AB7:AB54 AD7:AD54 AF7:AF54 AI7:AI54 AK7:AK54 AM7:AM54 AO7:AO54 AR7:AR54 AT7:AT54 AV7:AV54 AX7:AX54 BA7:BA54 BC7:BC54 BE7:BE54 BG7:BG54 BJ7:BJ54 BL7:BL54 BN7:BN54 BP7:BR7 BT7:BT54 BV7:BV54 BX7:BX54 BP8:BR54 F55:G55 I55:I60 K55:K60 M55:M60 O55:P55 R55:R60 T55:T60 V55:V60 X55:Y55 AA55:AA60 AC55:AC60 AE55:AE60 AG55:AH55 AJ55:AJ60 AL55:AL60 AN55:AN60 AP55:AQ55 AS55:AS60 AU55:AU60 AW55:AW60 AY55:AZ55 BB55:BB60 BD55:BD60 BF55:BF60 BH55:BI55 BK55:BK60 BM55:BM60 BO55:BO60 F56:G56 O56:P56 X56:Y56 AG56:AH56 AP56:AQ56 AY56:AZ56 BH56:BI56 F57:G57 O57:P57 X57:Y57 AG57:AH57 AP57:AQ57 AY57:AZ57 BH57:BI57 F58:G58 O58:P58 X58:Y58 AG58:AH58 AP58:AQ58 AY58:AZ58 BH58:BI58 F59:G59 O59:P59 X59:Y59 AG59:AH59 AP59:AQ59 AY59:AZ59 BH59:BI59 F60:G60 O60:P60 X60:Y60 AG60:AH60 AP60:AQ60 AY60:AZ60 BH60:BI60"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A00B-6020-442D-A001-54DDC8B11076}">
  <sheetPr codeName="Sheet25"/>
  <dimension ref="B1:B2"/>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2" width="20.625" style="4" customWidth="1"/>
    <col min="13" max="13" width="5.625" style="4" customWidth="1"/>
    <col min="14" max="16384" width="9" style="4"/>
  </cols>
  <sheetData>
    <row r="1" spans="2:2" ht="16.5" customHeight="1">
      <c r="B1" s="4" t="s">
        <v>280</v>
      </c>
    </row>
    <row r="2" spans="2:2" ht="16.5" customHeight="1">
      <c r="B2" s="4" t="s">
        <v>266</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DBED-A1E4-4876-B6F6-18F6AD6C0646}">
  <sheetPr codeName="Sheet13"/>
  <dimension ref="B1:N7"/>
  <sheetViews>
    <sheetView showGridLines="0" zoomScaleNormal="100" zoomScaleSheetLayoutView="100" workbookViewId="0"/>
  </sheetViews>
  <sheetFormatPr defaultColWidth="9" defaultRowHeight="13.5"/>
  <cols>
    <col min="1" max="1" width="4.625" style="15" customWidth="1"/>
    <col min="2" max="14" width="14.625" style="15" customWidth="1"/>
    <col min="15" max="15" width="9" style="15"/>
    <col min="16" max="16" width="14.625" style="15" customWidth="1"/>
    <col min="17" max="16384" width="9" style="15"/>
  </cols>
  <sheetData>
    <row r="1" spans="2:14" s="4" customFormat="1" ht="16.5" customHeight="1">
      <c r="B1" s="4" t="s">
        <v>260</v>
      </c>
    </row>
    <row r="2" spans="2:14" s="4" customFormat="1" ht="16.5" customHeight="1">
      <c r="B2" s="4" t="s">
        <v>262</v>
      </c>
      <c r="C2" s="10"/>
      <c r="F2" s="10"/>
    </row>
    <row r="3" spans="2:14" s="4" customFormat="1" ht="24.95" customHeight="1">
      <c r="B3" s="273" t="s">
        <v>249</v>
      </c>
      <c r="C3" s="275" t="s">
        <v>158</v>
      </c>
      <c r="D3" s="276"/>
      <c r="E3" s="277"/>
      <c r="F3" s="275" t="s">
        <v>159</v>
      </c>
      <c r="G3" s="276"/>
      <c r="H3" s="277"/>
      <c r="I3" s="275" t="s">
        <v>211</v>
      </c>
      <c r="J3" s="276"/>
      <c r="K3" s="277"/>
      <c r="L3" s="275" t="s">
        <v>74</v>
      </c>
      <c r="M3" s="276"/>
      <c r="N3" s="277"/>
    </row>
    <row r="4" spans="2:14" s="4" customFormat="1" ht="24.95" customHeight="1">
      <c r="B4" s="274"/>
      <c r="C4" s="5" t="s">
        <v>73</v>
      </c>
      <c r="D4" s="66" t="s">
        <v>72</v>
      </c>
      <c r="E4" s="253" t="s">
        <v>148</v>
      </c>
      <c r="F4" s="67" t="s">
        <v>73</v>
      </c>
      <c r="G4" s="66" t="s">
        <v>72</v>
      </c>
      <c r="H4" s="253" t="s">
        <v>148</v>
      </c>
      <c r="I4" s="67" t="s">
        <v>73</v>
      </c>
      <c r="J4" s="66" t="s">
        <v>72</v>
      </c>
      <c r="K4" s="253" t="s">
        <v>148</v>
      </c>
      <c r="L4" s="67" t="s">
        <v>73</v>
      </c>
      <c r="M4" s="66" t="s">
        <v>72</v>
      </c>
      <c r="N4" s="253" t="s">
        <v>148</v>
      </c>
    </row>
    <row r="5" spans="2:14" ht="13.5" customHeight="1">
      <c r="B5" s="254" t="s">
        <v>250</v>
      </c>
      <c r="C5" s="97">
        <v>421845</v>
      </c>
      <c r="D5" s="42">
        <v>3389</v>
      </c>
      <c r="E5" s="41">
        <f t="shared" ref="E5" si="0">IFERROR(D5/C5,"-")</f>
        <v>8.0337564745344859E-3</v>
      </c>
      <c r="F5" s="97">
        <v>47407</v>
      </c>
      <c r="G5" s="42">
        <v>1417</v>
      </c>
      <c r="H5" s="41">
        <f t="shared" ref="H5" si="1">IFERROR(G5/F5,"-")</f>
        <v>2.9890100618052185E-2</v>
      </c>
      <c r="I5" s="97">
        <v>16486</v>
      </c>
      <c r="J5" s="42">
        <v>7</v>
      </c>
      <c r="K5" s="41">
        <f t="shared" ref="K5:K6" si="2">IFERROR(J5/I5,"-")</f>
        <v>4.2460269319422538E-4</v>
      </c>
      <c r="L5" s="60">
        <f>SUM(C5,F5,I5)</f>
        <v>485738</v>
      </c>
      <c r="M5" s="40">
        <f>SUM(D5,G5,J5)</f>
        <v>4813</v>
      </c>
      <c r="N5" s="41">
        <f t="shared" ref="N5" si="3">IFERROR(M5/L5,"-")</f>
        <v>9.9086338725815157E-3</v>
      </c>
    </row>
    <row r="6" spans="2:14" ht="13.5" customHeight="1" thickBot="1">
      <c r="B6" s="254" t="s">
        <v>251</v>
      </c>
      <c r="C6" s="97">
        <v>671776</v>
      </c>
      <c r="D6" s="42">
        <v>2016</v>
      </c>
      <c r="E6" s="41">
        <f>IFERROR(D6/C6,"-")</f>
        <v>3.0010003334444814E-3</v>
      </c>
      <c r="F6" s="97">
        <v>37586</v>
      </c>
      <c r="G6" s="42">
        <v>488</v>
      </c>
      <c r="H6" s="41">
        <f>IFERROR(G6/F6,"-")</f>
        <v>1.2983557707657106E-2</v>
      </c>
      <c r="I6" s="194">
        <v>21967</v>
      </c>
      <c r="J6" s="195">
        <v>6</v>
      </c>
      <c r="K6" s="41">
        <f t="shared" si="2"/>
        <v>2.7313697819456457E-4</v>
      </c>
      <c r="L6" s="60">
        <f>SUM(C6,F6,I6)</f>
        <v>731329</v>
      </c>
      <c r="M6" s="40">
        <f>SUM(D6,G6,J6)</f>
        <v>2510</v>
      </c>
      <c r="N6" s="41">
        <f>IFERROR(M6/L6,"-")</f>
        <v>3.4321078474940825E-3</v>
      </c>
    </row>
    <row r="7" spans="2:14" ht="13.5" customHeight="1" thickTop="1">
      <c r="B7" s="6" t="s">
        <v>259</v>
      </c>
      <c r="C7" s="189">
        <f>地区別_人間ドック受診率!CJ14</f>
        <v>1093621</v>
      </c>
      <c r="D7" s="190">
        <f>地区別_人間ドック受診率!CK14</f>
        <v>5405</v>
      </c>
      <c r="E7" s="94">
        <f>地区別_人間ドック受診率!CL14</f>
        <v>4.9422971943662384E-3</v>
      </c>
      <c r="F7" s="68">
        <f>地区別_人間ドック受診率!CM14</f>
        <v>84993</v>
      </c>
      <c r="G7" s="43">
        <f>地区別_人間ドック受診率!CN14</f>
        <v>1905</v>
      </c>
      <c r="H7" s="94">
        <f>地区別_人間ドック受診率!CO14</f>
        <v>2.2413610532632099E-2</v>
      </c>
      <c r="I7" s="68">
        <f>地区別_人間ドック受診率!CP14</f>
        <v>38453</v>
      </c>
      <c r="J7" s="43">
        <f>地区別_人間ドック受診率!CQ14</f>
        <v>13</v>
      </c>
      <c r="K7" s="94">
        <f>地区別_人間ドック受診率!CR14</f>
        <v>3.3807505266169089E-4</v>
      </c>
      <c r="L7" s="68">
        <f>地区別_人間ドック受診率!CS14</f>
        <v>1217067</v>
      </c>
      <c r="M7" s="43">
        <f>地区別_人間ドック受診率!CT14</f>
        <v>7323</v>
      </c>
      <c r="N7" s="94">
        <f>地区別_人間ドック受診率!CU14</f>
        <v>6.0169242942253792E-3</v>
      </c>
    </row>
  </sheetData>
  <mergeCells count="5">
    <mergeCell ref="B3:B4"/>
    <mergeCell ref="C3:E3"/>
    <mergeCell ref="F3:H3"/>
    <mergeCell ref="I3:K3"/>
    <mergeCell ref="L3:N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2-7.人間ドック受診に係る分析</oddHeader>
  </headerFooter>
  <rowBreaks count="1" manualBreakCount="1">
    <brk id="32" max="8" man="1"/>
  </rowBreaks>
  <ignoredErrors>
    <ignoredError sqref="E5:E6 H5:H6 K5:M6"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11E91-20CF-4457-8BA2-8ED8B76D694D}">
  <sheetPr codeName="Sheet21"/>
  <dimension ref="B1:B2"/>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2" width="20.625" style="4" customWidth="1"/>
    <col min="13" max="13" width="5.625" style="4" customWidth="1"/>
    <col min="14" max="16384" width="9" style="4"/>
  </cols>
  <sheetData>
    <row r="1" spans="2:2" ht="16.5" customHeight="1">
      <c r="B1" s="4" t="s">
        <v>281</v>
      </c>
    </row>
    <row r="2" spans="2:2" ht="16.5" customHeight="1">
      <c r="B2" s="4" t="s">
        <v>266</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B4E94-EA0C-4A5B-8082-FC60B8B2C9E4}">
  <sheetPr codeName="Sheet22"/>
  <dimension ref="B1:B2"/>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2" width="20.625" style="4" customWidth="1"/>
    <col min="13" max="13" width="5.625" style="4" customWidth="1"/>
    <col min="14" max="16384" width="9" style="4"/>
  </cols>
  <sheetData>
    <row r="1" spans="2:2" ht="16.5" customHeight="1">
      <c r="B1" s="4" t="s">
        <v>282</v>
      </c>
    </row>
    <row r="2" spans="2:2" ht="16.5" customHeight="1">
      <c r="B2" s="4" t="s">
        <v>266</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DCD6E-B613-4C9C-B09C-B80239D51412}">
  <sheetPr codeName="Sheet23"/>
  <dimension ref="A1:GM456"/>
  <sheetViews>
    <sheetView showGridLines="0" zoomScaleNormal="100" zoomScaleSheetLayoutView="100" workbookViewId="0"/>
  </sheetViews>
  <sheetFormatPr defaultColWidth="9" defaultRowHeight="13.5"/>
  <cols>
    <col min="1" max="1" width="4.625" style="4" customWidth="1"/>
    <col min="2" max="2" width="3.125" style="4" customWidth="1"/>
    <col min="3" max="3" width="13.625" style="4" customWidth="1"/>
    <col min="4" max="4" width="3.75" style="4" customWidth="1"/>
    <col min="5" max="5" width="25.625" style="4" customWidth="1"/>
    <col min="6" max="77" width="8.625" style="4" customWidth="1"/>
    <col min="78" max="78" width="9.625" style="15" customWidth="1"/>
    <col min="79" max="87" width="8.625" style="4" customWidth="1"/>
    <col min="88" max="88" width="9" style="4"/>
    <col min="89" max="92" width="9.625" style="4" customWidth="1"/>
    <col min="93" max="93" width="9" style="4"/>
    <col min="94" max="94" width="14.125" style="4" customWidth="1"/>
    <col min="95" max="95" width="12.5" style="4" customWidth="1"/>
    <col min="96" max="98" width="12.875" style="4" customWidth="1"/>
    <col min="99" max="106" width="13.5" style="4" customWidth="1"/>
    <col min="107" max="107" width="12.5" style="4" customWidth="1"/>
    <col min="108" max="110" width="12.875" style="4" customWidth="1"/>
    <col min="111" max="118" width="13.5" style="4" customWidth="1"/>
    <col min="119" max="119" width="9" style="4"/>
    <col min="120" max="120" width="12.875" style="4" customWidth="1"/>
    <col min="121" max="16384" width="9" style="4"/>
  </cols>
  <sheetData>
    <row r="1" spans="1:195" ht="16.5" customHeight="1">
      <c r="B1" s="4" t="s">
        <v>278</v>
      </c>
      <c r="CA1" s="10" t="s">
        <v>152</v>
      </c>
    </row>
    <row r="2" spans="1:195" ht="16.5" customHeight="1">
      <c r="B2" s="4" t="s">
        <v>271</v>
      </c>
      <c r="CA2" s="249" t="s">
        <v>241</v>
      </c>
    </row>
    <row r="3" spans="1:195" ht="16.5" customHeight="1">
      <c r="B3" s="365"/>
      <c r="C3" s="292" t="s">
        <v>157</v>
      </c>
      <c r="D3" s="351" t="s">
        <v>156</v>
      </c>
      <c r="E3" s="352"/>
      <c r="F3" s="289" t="s">
        <v>65</v>
      </c>
      <c r="G3" s="334"/>
      <c r="H3" s="334"/>
      <c r="I3" s="334"/>
      <c r="J3" s="334"/>
      <c r="K3" s="334"/>
      <c r="L3" s="334"/>
      <c r="M3" s="334"/>
      <c r="N3" s="335"/>
      <c r="O3" s="289" t="s">
        <v>66</v>
      </c>
      <c r="P3" s="334"/>
      <c r="Q3" s="334"/>
      <c r="R3" s="334"/>
      <c r="S3" s="334"/>
      <c r="T3" s="334"/>
      <c r="U3" s="334"/>
      <c r="V3" s="334"/>
      <c r="W3" s="335"/>
      <c r="X3" s="289" t="s">
        <v>67</v>
      </c>
      <c r="Y3" s="334"/>
      <c r="Z3" s="334"/>
      <c r="AA3" s="334"/>
      <c r="AB3" s="334"/>
      <c r="AC3" s="334"/>
      <c r="AD3" s="334"/>
      <c r="AE3" s="334"/>
      <c r="AF3" s="335"/>
      <c r="AG3" s="289" t="s">
        <v>68</v>
      </c>
      <c r="AH3" s="334"/>
      <c r="AI3" s="334"/>
      <c r="AJ3" s="334"/>
      <c r="AK3" s="334"/>
      <c r="AL3" s="334"/>
      <c r="AM3" s="334"/>
      <c r="AN3" s="334"/>
      <c r="AO3" s="335"/>
      <c r="AP3" s="289" t="s">
        <v>69</v>
      </c>
      <c r="AQ3" s="334"/>
      <c r="AR3" s="334"/>
      <c r="AS3" s="334"/>
      <c r="AT3" s="334"/>
      <c r="AU3" s="334"/>
      <c r="AV3" s="334"/>
      <c r="AW3" s="334"/>
      <c r="AX3" s="335"/>
      <c r="AY3" s="289" t="s">
        <v>70</v>
      </c>
      <c r="AZ3" s="334"/>
      <c r="BA3" s="334"/>
      <c r="BB3" s="334"/>
      <c r="BC3" s="334"/>
      <c r="BD3" s="334"/>
      <c r="BE3" s="334"/>
      <c r="BF3" s="334"/>
      <c r="BG3" s="335"/>
      <c r="BH3" s="289" t="s">
        <v>71</v>
      </c>
      <c r="BI3" s="334"/>
      <c r="BJ3" s="334"/>
      <c r="BK3" s="334"/>
      <c r="BL3" s="334"/>
      <c r="BM3" s="334"/>
      <c r="BN3" s="334"/>
      <c r="BO3" s="334"/>
      <c r="BP3" s="335"/>
      <c r="BQ3" s="289" t="s">
        <v>64</v>
      </c>
      <c r="BR3" s="334"/>
      <c r="BS3" s="334"/>
      <c r="BT3" s="334"/>
      <c r="BU3" s="334"/>
      <c r="BV3" s="334"/>
      <c r="BW3" s="334"/>
      <c r="BX3" s="334"/>
      <c r="BY3" s="335"/>
      <c r="BZ3" s="83"/>
      <c r="CA3" s="298" t="s">
        <v>64</v>
      </c>
      <c r="CB3" s="298"/>
      <c r="CC3" s="298"/>
      <c r="CD3" s="298"/>
      <c r="CE3" s="298"/>
      <c r="CF3" s="298"/>
      <c r="CG3" s="298"/>
      <c r="CH3" s="298"/>
      <c r="CI3" s="298"/>
      <c r="CK3" s="279" t="s">
        <v>234</v>
      </c>
      <c r="CL3" s="279"/>
      <c r="CM3" s="279" t="s">
        <v>235</v>
      </c>
      <c r="CN3" s="279"/>
      <c r="CP3" s="279" t="s">
        <v>234</v>
      </c>
      <c r="CQ3" s="279"/>
      <c r="CR3" s="279"/>
      <c r="CS3" s="279"/>
      <c r="CT3" s="279"/>
      <c r="CU3" s="279"/>
      <c r="CV3" s="279"/>
      <c r="CW3" s="279"/>
      <c r="CX3" s="279"/>
      <c r="CY3" s="279"/>
      <c r="CZ3" s="279"/>
      <c r="DA3" s="279"/>
      <c r="DB3" s="279"/>
      <c r="DC3" s="294" t="s">
        <v>235</v>
      </c>
      <c r="DD3" s="295"/>
      <c r="DE3" s="295"/>
      <c r="DF3" s="295"/>
      <c r="DG3" s="295"/>
      <c r="DH3" s="295"/>
      <c r="DI3" s="295"/>
      <c r="DJ3" s="295"/>
      <c r="DK3" s="295"/>
      <c r="DL3" s="295"/>
      <c r="DM3" s="295"/>
      <c r="DN3" s="296"/>
    </row>
    <row r="4" spans="1:195" ht="16.5" customHeight="1">
      <c r="B4" s="365"/>
      <c r="C4" s="292"/>
      <c r="D4" s="353"/>
      <c r="E4" s="354"/>
      <c r="F4" s="316" t="s">
        <v>155</v>
      </c>
      <c r="G4" s="312" t="s">
        <v>170</v>
      </c>
      <c r="H4" s="312"/>
      <c r="I4" s="312"/>
      <c r="J4" s="312"/>
      <c r="K4" s="122"/>
      <c r="L4" s="122"/>
      <c r="M4" s="122"/>
      <c r="N4" s="123"/>
      <c r="O4" s="316" t="s">
        <v>155</v>
      </c>
      <c r="P4" s="311" t="s">
        <v>170</v>
      </c>
      <c r="Q4" s="312"/>
      <c r="R4" s="312"/>
      <c r="S4" s="312"/>
      <c r="T4" s="122"/>
      <c r="U4" s="122"/>
      <c r="V4" s="122"/>
      <c r="W4" s="123"/>
      <c r="X4" s="316" t="s">
        <v>155</v>
      </c>
      <c r="Y4" s="311" t="s">
        <v>170</v>
      </c>
      <c r="Z4" s="312"/>
      <c r="AA4" s="312"/>
      <c r="AB4" s="312"/>
      <c r="AC4" s="122"/>
      <c r="AD4" s="122"/>
      <c r="AE4" s="122"/>
      <c r="AF4" s="123"/>
      <c r="AG4" s="316" t="s">
        <v>155</v>
      </c>
      <c r="AH4" s="311" t="s">
        <v>170</v>
      </c>
      <c r="AI4" s="312"/>
      <c r="AJ4" s="312"/>
      <c r="AK4" s="312"/>
      <c r="AL4" s="122"/>
      <c r="AM4" s="122"/>
      <c r="AN4" s="122"/>
      <c r="AO4" s="123"/>
      <c r="AP4" s="316" t="s">
        <v>155</v>
      </c>
      <c r="AQ4" s="312" t="s">
        <v>170</v>
      </c>
      <c r="AR4" s="312"/>
      <c r="AS4" s="312"/>
      <c r="AT4" s="312"/>
      <c r="AU4" s="122"/>
      <c r="AV4" s="122"/>
      <c r="AW4" s="122"/>
      <c r="AX4" s="123"/>
      <c r="AY4" s="316" t="s">
        <v>155</v>
      </c>
      <c r="AZ4" s="312" t="s">
        <v>170</v>
      </c>
      <c r="BA4" s="312"/>
      <c r="BB4" s="312"/>
      <c r="BC4" s="312"/>
      <c r="BD4" s="122"/>
      <c r="BE4" s="122"/>
      <c r="BF4" s="122"/>
      <c r="BG4" s="123"/>
      <c r="BH4" s="316" t="s">
        <v>155</v>
      </c>
      <c r="BI4" s="312" t="s">
        <v>170</v>
      </c>
      <c r="BJ4" s="312"/>
      <c r="BK4" s="312"/>
      <c r="BL4" s="312"/>
      <c r="BM4" s="122"/>
      <c r="BN4" s="122"/>
      <c r="BO4" s="122"/>
      <c r="BP4" s="123"/>
      <c r="BQ4" s="316" t="s">
        <v>155</v>
      </c>
      <c r="BR4" s="312" t="s">
        <v>170</v>
      </c>
      <c r="BS4" s="312"/>
      <c r="BT4" s="312"/>
      <c r="BU4" s="312"/>
      <c r="BV4" s="122"/>
      <c r="BW4" s="122"/>
      <c r="BX4" s="122"/>
      <c r="BY4" s="123"/>
      <c r="BZ4" s="83"/>
      <c r="CA4" s="381" t="s">
        <v>155</v>
      </c>
      <c r="CB4" s="381" t="s">
        <v>170</v>
      </c>
      <c r="CC4" s="381"/>
      <c r="CD4" s="381"/>
      <c r="CE4" s="382"/>
      <c r="CF4" s="384"/>
      <c r="CG4" s="384"/>
      <c r="CH4" s="384"/>
      <c r="CI4" s="281"/>
      <c r="CK4" s="366" t="s">
        <v>179</v>
      </c>
      <c r="CL4" s="366" t="s">
        <v>223</v>
      </c>
      <c r="CM4" s="366" t="s">
        <v>179</v>
      </c>
      <c r="CN4" s="366" t="s">
        <v>223</v>
      </c>
      <c r="CP4" s="282" t="s">
        <v>296</v>
      </c>
      <c r="CQ4" s="372" t="s">
        <v>221</v>
      </c>
      <c r="CR4" s="373"/>
      <c r="CS4" s="373"/>
      <c r="CT4" s="374"/>
      <c r="CU4" s="372" t="s">
        <v>179</v>
      </c>
      <c r="CV4" s="373"/>
      <c r="CW4" s="373"/>
      <c r="CX4" s="374"/>
      <c r="CY4" s="372" t="s">
        <v>224</v>
      </c>
      <c r="CZ4" s="373"/>
      <c r="DA4" s="373"/>
      <c r="DB4" s="374"/>
      <c r="DC4" s="372" t="s">
        <v>221</v>
      </c>
      <c r="DD4" s="373"/>
      <c r="DE4" s="373"/>
      <c r="DF4" s="374"/>
      <c r="DG4" s="372" t="s">
        <v>179</v>
      </c>
      <c r="DH4" s="373"/>
      <c r="DI4" s="373"/>
      <c r="DJ4" s="374"/>
      <c r="DK4" s="372" t="s">
        <v>224</v>
      </c>
      <c r="DL4" s="373"/>
      <c r="DM4" s="373"/>
      <c r="DN4" s="374"/>
      <c r="DP4" s="366" t="s">
        <v>294</v>
      </c>
      <c r="DQ4" s="380" t="s">
        <v>221</v>
      </c>
      <c r="DR4" s="380"/>
      <c r="DS4" s="380"/>
      <c r="DT4" s="380" t="s">
        <v>179</v>
      </c>
      <c r="DU4" s="380"/>
      <c r="DV4" s="380"/>
      <c r="DW4" s="380" t="s">
        <v>224</v>
      </c>
      <c r="DX4" s="380"/>
      <c r="DY4" s="380"/>
      <c r="DZ4" s="380" t="s">
        <v>221</v>
      </c>
      <c r="EA4" s="380"/>
      <c r="EB4" s="380"/>
      <c r="EC4" s="380" t="s">
        <v>179</v>
      </c>
      <c r="ED4" s="380"/>
      <c r="EE4" s="380"/>
      <c r="EF4" s="380" t="s">
        <v>224</v>
      </c>
      <c r="EG4" s="380"/>
      <c r="EH4" s="380"/>
      <c r="EI4" s="380" t="s">
        <v>221</v>
      </c>
      <c r="EJ4" s="380"/>
      <c r="EK4" s="380"/>
      <c r="EL4" s="380" t="s">
        <v>179</v>
      </c>
      <c r="EM4" s="380"/>
      <c r="EN4" s="380"/>
      <c r="EO4" s="380" t="s">
        <v>224</v>
      </c>
      <c r="EP4" s="380"/>
      <c r="EQ4" s="380"/>
      <c r="ER4" s="380" t="s">
        <v>221</v>
      </c>
      <c r="ES4" s="380"/>
      <c r="ET4" s="380"/>
      <c r="EU4" s="380" t="s">
        <v>179</v>
      </c>
      <c r="EV4" s="380"/>
      <c r="EW4" s="380"/>
      <c r="EX4" s="380" t="s">
        <v>224</v>
      </c>
      <c r="EY4" s="380"/>
      <c r="EZ4" s="380"/>
      <c r="FC4" s="379" t="s">
        <v>221</v>
      </c>
      <c r="FD4" s="379"/>
      <c r="FE4" s="379"/>
      <c r="FF4" s="379" t="s">
        <v>179</v>
      </c>
      <c r="FG4" s="379"/>
      <c r="FH4" s="379"/>
      <c r="FI4" s="379" t="s">
        <v>224</v>
      </c>
      <c r="FJ4" s="379"/>
      <c r="FK4" s="379"/>
      <c r="FL4" s="379" t="s">
        <v>221</v>
      </c>
      <c r="FM4" s="379"/>
      <c r="FN4" s="379"/>
      <c r="FO4" s="379" t="s">
        <v>179</v>
      </c>
      <c r="FP4" s="379"/>
      <c r="FQ4" s="379"/>
      <c r="FR4" s="379" t="s">
        <v>224</v>
      </c>
      <c r="FS4" s="379"/>
      <c r="FT4" s="379"/>
      <c r="FU4" s="379" t="s">
        <v>221</v>
      </c>
      <c r="FV4" s="379"/>
      <c r="FW4" s="379"/>
      <c r="FX4" s="379" t="s">
        <v>179</v>
      </c>
      <c r="FY4" s="379"/>
      <c r="FZ4" s="379"/>
      <c r="GA4" s="379" t="s">
        <v>224</v>
      </c>
      <c r="GB4" s="379"/>
      <c r="GC4" s="379"/>
      <c r="GD4" s="379" t="s">
        <v>221</v>
      </c>
      <c r="GE4" s="379"/>
      <c r="GF4" s="379"/>
      <c r="GG4" s="379" t="s">
        <v>179</v>
      </c>
      <c r="GH4" s="379"/>
      <c r="GI4" s="379"/>
      <c r="GJ4" s="379" t="s">
        <v>224</v>
      </c>
      <c r="GK4" s="379"/>
      <c r="GL4" s="379"/>
      <c r="GM4" s="369"/>
    </row>
    <row r="5" spans="1:195" ht="16.5" customHeight="1">
      <c r="B5" s="365"/>
      <c r="C5" s="292"/>
      <c r="D5" s="353"/>
      <c r="E5" s="354"/>
      <c r="F5" s="316"/>
      <c r="G5" s="314"/>
      <c r="H5" s="314"/>
      <c r="I5" s="314"/>
      <c r="J5" s="314"/>
      <c r="K5" s="383" t="s">
        <v>222</v>
      </c>
      <c r="L5" s="349"/>
      <c r="M5" s="349"/>
      <c r="N5" s="350"/>
      <c r="O5" s="316"/>
      <c r="P5" s="313"/>
      <c r="Q5" s="314"/>
      <c r="R5" s="314"/>
      <c r="S5" s="314"/>
      <c r="T5" s="383" t="s">
        <v>222</v>
      </c>
      <c r="U5" s="349"/>
      <c r="V5" s="349"/>
      <c r="W5" s="350"/>
      <c r="X5" s="316"/>
      <c r="Y5" s="313"/>
      <c r="Z5" s="314"/>
      <c r="AA5" s="314"/>
      <c r="AB5" s="314"/>
      <c r="AC5" s="383" t="s">
        <v>222</v>
      </c>
      <c r="AD5" s="349"/>
      <c r="AE5" s="349"/>
      <c r="AF5" s="350"/>
      <c r="AG5" s="316"/>
      <c r="AH5" s="313"/>
      <c r="AI5" s="314"/>
      <c r="AJ5" s="314"/>
      <c r="AK5" s="314"/>
      <c r="AL5" s="383" t="s">
        <v>222</v>
      </c>
      <c r="AM5" s="349"/>
      <c r="AN5" s="349"/>
      <c r="AO5" s="350"/>
      <c r="AP5" s="316"/>
      <c r="AQ5" s="314"/>
      <c r="AR5" s="314"/>
      <c r="AS5" s="314"/>
      <c r="AT5" s="314"/>
      <c r="AU5" s="383" t="s">
        <v>222</v>
      </c>
      <c r="AV5" s="349"/>
      <c r="AW5" s="349"/>
      <c r="AX5" s="350"/>
      <c r="AY5" s="316"/>
      <c r="AZ5" s="314"/>
      <c r="BA5" s="314"/>
      <c r="BB5" s="314"/>
      <c r="BC5" s="314"/>
      <c r="BD5" s="383" t="s">
        <v>222</v>
      </c>
      <c r="BE5" s="349"/>
      <c r="BF5" s="349"/>
      <c r="BG5" s="350"/>
      <c r="BH5" s="316"/>
      <c r="BI5" s="314"/>
      <c r="BJ5" s="314"/>
      <c r="BK5" s="314"/>
      <c r="BL5" s="314"/>
      <c r="BM5" s="383" t="s">
        <v>222</v>
      </c>
      <c r="BN5" s="349"/>
      <c r="BO5" s="349"/>
      <c r="BP5" s="350"/>
      <c r="BQ5" s="316"/>
      <c r="BR5" s="314"/>
      <c r="BS5" s="314"/>
      <c r="BT5" s="314"/>
      <c r="BU5" s="314"/>
      <c r="BV5" s="383" t="s">
        <v>222</v>
      </c>
      <c r="BW5" s="349"/>
      <c r="BX5" s="349"/>
      <c r="BY5" s="350"/>
      <c r="BZ5" s="84"/>
      <c r="CA5" s="381"/>
      <c r="CB5" s="381"/>
      <c r="CC5" s="381"/>
      <c r="CD5" s="381"/>
      <c r="CE5" s="381"/>
      <c r="CF5" s="381" t="s">
        <v>219</v>
      </c>
      <c r="CG5" s="381"/>
      <c r="CH5" s="381"/>
      <c r="CI5" s="381"/>
      <c r="CK5" s="367"/>
      <c r="CL5" s="367"/>
      <c r="CM5" s="367"/>
      <c r="CN5" s="367"/>
      <c r="CP5" s="378"/>
      <c r="CQ5" s="375"/>
      <c r="CR5" s="376"/>
      <c r="CS5" s="376"/>
      <c r="CT5" s="377"/>
      <c r="CU5" s="375"/>
      <c r="CV5" s="376"/>
      <c r="CW5" s="376"/>
      <c r="CX5" s="377"/>
      <c r="CY5" s="375"/>
      <c r="CZ5" s="376"/>
      <c r="DA5" s="376"/>
      <c r="DB5" s="377"/>
      <c r="DC5" s="375"/>
      <c r="DD5" s="376"/>
      <c r="DE5" s="376"/>
      <c r="DF5" s="377"/>
      <c r="DG5" s="375"/>
      <c r="DH5" s="376"/>
      <c r="DI5" s="376"/>
      <c r="DJ5" s="377"/>
      <c r="DK5" s="375"/>
      <c r="DL5" s="376"/>
      <c r="DM5" s="376"/>
      <c r="DN5" s="377"/>
      <c r="DP5" s="367"/>
      <c r="DQ5" s="380" t="s">
        <v>153</v>
      </c>
      <c r="DR5" s="380"/>
      <c r="DS5" s="380"/>
      <c r="DT5" s="380" t="s">
        <v>153</v>
      </c>
      <c r="DU5" s="380"/>
      <c r="DV5" s="380"/>
      <c r="DW5" s="380" t="s">
        <v>153</v>
      </c>
      <c r="DX5" s="380"/>
      <c r="DY5" s="380"/>
      <c r="DZ5" s="380" t="s">
        <v>180</v>
      </c>
      <c r="EA5" s="380"/>
      <c r="EB5" s="380"/>
      <c r="EC5" s="380" t="s">
        <v>180</v>
      </c>
      <c r="ED5" s="380"/>
      <c r="EE5" s="380"/>
      <c r="EF5" s="380" t="s">
        <v>180</v>
      </c>
      <c r="EG5" s="380"/>
      <c r="EH5" s="380"/>
      <c r="EI5" s="380" t="s">
        <v>181</v>
      </c>
      <c r="EJ5" s="380"/>
      <c r="EK5" s="380"/>
      <c r="EL5" s="380" t="s">
        <v>181</v>
      </c>
      <c r="EM5" s="380"/>
      <c r="EN5" s="380"/>
      <c r="EO5" s="380" t="s">
        <v>181</v>
      </c>
      <c r="EP5" s="380"/>
      <c r="EQ5" s="380"/>
      <c r="ER5" s="380" t="s">
        <v>204</v>
      </c>
      <c r="ES5" s="380"/>
      <c r="ET5" s="380"/>
      <c r="EU5" s="380" t="s">
        <v>204</v>
      </c>
      <c r="EV5" s="380"/>
      <c r="EW5" s="380"/>
      <c r="EX5" s="380" t="s">
        <v>204</v>
      </c>
      <c r="EY5" s="380"/>
      <c r="EZ5" s="380"/>
      <c r="FC5" s="379" t="s">
        <v>153</v>
      </c>
      <c r="FD5" s="379"/>
      <c r="FE5" s="379"/>
      <c r="FF5" s="379" t="s">
        <v>153</v>
      </c>
      <c r="FG5" s="379"/>
      <c r="FH5" s="379"/>
      <c r="FI5" s="379" t="s">
        <v>153</v>
      </c>
      <c r="FJ5" s="379"/>
      <c r="FK5" s="379"/>
      <c r="FL5" s="380" t="s">
        <v>180</v>
      </c>
      <c r="FM5" s="380"/>
      <c r="FN5" s="380"/>
      <c r="FO5" s="380" t="s">
        <v>180</v>
      </c>
      <c r="FP5" s="380"/>
      <c r="FQ5" s="380"/>
      <c r="FR5" s="380" t="s">
        <v>180</v>
      </c>
      <c r="FS5" s="380"/>
      <c r="FT5" s="380"/>
      <c r="FU5" s="380" t="s">
        <v>181</v>
      </c>
      <c r="FV5" s="380"/>
      <c r="FW5" s="380"/>
      <c r="FX5" s="380" t="s">
        <v>181</v>
      </c>
      <c r="FY5" s="380"/>
      <c r="FZ5" s="380"/>
      <c r="GA5" s="380" t="s">
        <v>181</v>
      </c>
      <c r="GB5" s="380"/>
      <c r="GC5" s="380"/>
      <c r="GD5" s="380" t="s">
        <v>204</v>
      </c>
      <c r="GE5" s="380"/>
      <c r="GF5" s="380"/>
      <c r="GG5" s="380" t="s">
        <v>204</v>
      </c>
      <c r="GH5" s="380"/>
      <c r="GI5" s="380"/>
      <c r="GJ5" s="380" t="s">
        <v>204</v>
      </c>
      <c r="GK5" s="380"/>
      <c r="GL5" s="380"/>
      <c r="GM5" s="370"/>
    </row>
    <row r="6" spans="1:195" ht="48" customHeight="1">
      <c r="B6" s="365"/>
      <c r="C6" s="292"/>
      <c r="D6" s="355"/>
      <c r="E6" s="356"/>
      <c r="F6" s="316"/>
      <c r="G6" s="74" t="s">
        <v>165</v>
      </c>
      <c r="H6" s="77" t="s">
        <v>166</v>
      </c>
      <c r="I6" s="73" t="s">
        <v>168</v>
      </c>
      <c r="J6" s="58" t="s">
        <v>169</v>
      </c>
      <c r="K6" s="78" t="s">
        <v>167</v>
      </c>
      <c r="L6" s="77" t="s">
        <v>166</v>
      </c>
      <c r="M6" s="73" t="s">
        <v>225</v>
      </c>
      <c r="N6" s="240" t="s">
        <v>301</v>
      </c>
      <c r="O6" s="316"/>
      <c r="P6" s="74" t="s">
        <v>165</v>
      </c>
      <c r="Q6" s="77" t="s">
        <v>166</v>
      </c>
      <c r="R6" s="73" t="s">
        <v>168</v>
      </c>
      <c r="S6" s="58" t="s">
        <v>169</v>
      </c>
      <c r="T6" s="78" t="s">
        <v>167</v>
      </c>
      <c r="U6" s="77" t="s">
        <v>166</v>
      </c>
      <c r="V6" s="73" t="s">
        <v>225</v>
      </c>
      <c r="W6" s="240" t="s">
        <v>301</v>
      </c>
      <c r="X6" s="316"/>
      <c r="Y6" s="74" t="s">
        <v>165</v>
      </c>
      <c r="Z6" s="77" t="s">
        <v>166</v>
      </c>
      <c r="AA6" s="73" t="s">
        <v>168</v>
      </c>
      <c r="AB6" s="58" t="s">
        <v>169</v>
      </c>
      <c r="AC6" s="78" t="s">
        <v>167</v>
      </c>
      <c r="AD6" s="77" t="s">
        <v>166</v>
      </c>
      <c r="AE6" s="73" t="s">
        <v>225</v>
      </c>
      <c r="AF6" s="240" t="s">
        <v>301</v>
      </c>
      <c r="AG6" s="316"/>
      <c r="AH6" s="74" t="s">
        <v>165</v>
      </c>
      <c r="AI6" s="77" t="s">
        <v>166</v>
      </c>
      <c r="AJ6" s="73" t="s">
        <v>168</v>
      </c>
      <c r="AK6" s="58" t="s">
        <v>169</v>
      </c>
      <c r="AL6" s="78" t="s">
        <v>167</v>
      </c>
      <c r="AM6" s="77" t="s">
        <v>166</v>
      </c>
      <c r="AN6" s="73" t="s">
        <v>225</v>
      </c>
      <c r="AO6" s="240" t="s">
        <v>301</v>
      </c>
      <c r="AP6" s="316"/>
      <c r="AQ6" s="74" t="s">
        <v>165</v>
      </c>
      <c r="AR6" s="77" t="s">
        <v>166</v>
      </c>
      <c r="AS6" s="73" t="s">
        <v>168</v>
      </c>
      <c r="AT6" s="58" t="s">
        <v>169</v>
      </c>
      <c r="AU6" s="78" t="s">
        <v>167</v>
      </c>
      <c r="AV6" s="77" t="s">
        <v>166</v>
      </c>
      <c r="AW6" s="73" t="s">
        <v>225</v>
      </c>
      <c r="AX6" s="240" t="s">
        <v>301</v>
      </c>
      <c r="AY6" s="316"/>
      <c r="AZ6" s="74" t="s">
        <v>165</v>
      </c>
      <c r="BA6" s="77" t="s">
        <v>166</v>
      </c>
      <c r="BB6" s="73" t="s">
        <v>168</v>
      </c>
      <c r="BC6" s="58" t="s">
        <v>169</v>
      </c>
      <c r="BD6" s="78" t="s">
        <v>167</v>
      </c>
      <c r="BE6" s="77" t="s">
        <v>166</v>
      </c>
      <c r="BF6" s="73" t="s">
        <v>225</v>
      </c>
      <c r="BG6" s="240" t="s">
        <v>301</v>
      </c>
      <c r="BH6" s="316"/>
      <c r="BI6" s="74" t="s">
        <v>165</v>
      </c>
      <c r="BJ6" s="77" t="s">
        <v>166</v>
      </c>
      <c r="BK6" s="73" t="s">
        <v>168</v>
      </c>
      <c r="BL6" s="58" t="s">
        <v>169</v>
      </c>
      <c r="BM6" s="78" t="s">
        <v>167</v>
      </c>
      <c r="BN6" s="77" t="s">
        <v>166</v>
      </c>
      <c r="BO6" s="73" t="s">
        <v>225</v>
      </c>
      <c r="BP6" s="240" t="s">
        <v>301</v>
      </c>
      <c r="BQ6" s="316"/>
      <c r="BR6" s="74" t="s">
        <v>165</v>
      </c>
      <c r="BS6" s="77" t="s">
        <v>166</v>
      </c>
      <c r="BT6" s="73" t="s">
        <v>168</v>
      </c>
      <c r="BU6" s="58" t="s">
        <v>169</v>
      </c>
      <c r="BV6" s="78" t="s">
        <v>167</v>
      </c>
      <c r="BW6" s="77" t="s">
        <v>166</v>
      </c>
      <c r="BX6" s="73" t="s">
        <v>225</v>
      </c>
      <c r="BY6" s="240" t="s">
        <v>301</v>
      </c>
      <c r="BZ6" s="85"/>
      <c r="CA6" s="381"/>
      <c r="CB6" s="246" t="s">
        <v>165</v>
      </c>
      <c r="CC6" s="247" t="s">
        <v>166</v>
      </c>
      <c r="CD6" s="246" t="s">
        <v>168</v>
      </c>
      <c r="CE6" s="247" t="s">
        <v>169</v>
      </c>
      <c r="CF6" s="246" t="s">
        <v>167</v>
      </c>
      <c r="CG6" s="247" t="s">
        <v>166</v>
      </c>
      <c r="CH6" s="246" t="s">
        <v>225</v>
      </c>
      <c r="CI6" s="248" t="s">
        <v>298</v>
      </c>
      <c r="CK6" s="368"/>
      <c r="CL6" s="368"/>
      <c r="CM6" s="368"/>
      <c r="CN6" s="368"/>
      <c r="CP6" s="283"/>
      <c r="CQ6" s="262" t="s">
        <v>153</v>
      </c>
      <c r="CR6" s="263" t="s">
        <v>180</v>
      </c>
      <c r="CS6" s="263" t="s">
        <v>181</v>
      </c>
      <c r="CT6" s="261" t="s">
        <v>204</v>
      </c>
      <c r="CU6" s="262" t="s">
        <v>153</v>
      </c>
      <c r="CV6" s="261" t="s">
        <v>180</v>
      </c>
      <c r="CW6" s="261" t="s">
        <v>181</v>
      </c>
      <c r="CX6" s="261" t="s">
        <v>204</v>
      </c>
      <c r="CY6" s="262" t="s">
        <v>153</v>
      </c>
      <c r="CZ6" s="261" t="s">
        <v>180</v>
      </c>
      <c r="DA6" s="261" t="s">
        <v>181</v>
      </c>
      <c r="DB6" s="261" t="s">
        <v>204</v>
      </c>
      <c r="DC6" s="262" t="s">
        <v>153</v>
      </c>
      <c r="DD6" s="263" t="s">
        <v>180</v>
      </c>
      <c r="DE6" s="263" t="s">
        <v>181</v>
      </c>
      <c r="DF6" s="261" t="s">
        <v>204</v>
      </c>
      <c r="DG6" s="262" t="s">
        <v>153</v>
      </c>
      <c r="DH6" s="261" t="s">
        <v>180</v>
      </c>
      <c r="DI6" s="261" t="s">
        <v>181</v>
      </c>
      <c r="DJ6" s="261" t="s">
        <v>204</v>
      </c>
      <c r="DK6" s="262" t="s">
        <v>153</v>
      </c>
      <c r="DL6" s="261" t="s">
        <v>180</v>
      </c>
      <c r="DM6" s="261" t="s">
        <v>181</v>
      </c>
      <c r="DN6" s="261" t="s">
        <v>204</v>
      </c>
      <c r="DP6" s="368"/>
      <c r="DQ6" s="261" t="s">
        <v>242</v>
      </c>
      <c r="DR6" s="261" t="s">
        <v>243</v>
      </c>
      <c r="DS6" s="261" t="s">
        <v>245</v>
      </c>
      <c r="DT6" s="261" t="s">
        <v>242</v>
      </c>
      <c r="DU6" s="261" t="s">
        <v>243</v>
      </c>
      <c r="DV6" s="261" t="s">
        <v>246</v>
      </c>
      <c r="DW6" s="261" t="s">
        <v>242</v>
      </c>
      <c r="DX6" s="261" t="s">
        <v>243</v>
      </c>
      <c r="DY6" s="261" t="s">
        <v>247</v>
      </c>
      <c r="DZ6" s="261" t="s">
        <v>242</v>
      </c>
      <c r="EA6" s="261" t="s">
        <v>243</v>
      </c>
      <c r="EB6" s="261" t="s">
        <v>245</v>
      </c>
      <c r="EC6" s="261" t="s">
        <v>242</v>
      </c>
      <c r="ED6" s="261" t="s">
        <v>243</v>
      </c>
      <c r="EE6" s="261" t="s">
        <v>246</v>
      </c>
      <c r="EF6" s="261" t="s">
        <v>242</v>
      </c>
      <c r="EG6" s="261" t="s">
        <v>243</v>
      </c>
      <c r="EH6" s="261" t="s">
        <v>247</v>
      </c>
      <c r="EI6" s="261" t="s">
        <v>242</v>
      </c>
      <c r="EJ6" s="261" t="s">
        <v>243</v>
      </c>
      <c r="EK6" s="261" t="s">
        <v>245</v>
      </c>
      <c r="EL6" s="261" t="s">
        <v>242</v>
      </c>
      <c r="EM6" s="261" t="s">
        <v>243</v>
      </c>
      <c r="EN6" s="261" t="s">
        <v>246</v>
      </c>
      <c r="EO6" s="261" t="s">
        <v>242</v>
      </c>
      <c r="EP6" s="261" t="s">
        <v>243</v>
      </c>
      <c r="EQ6" s="261" t="s">
        <v>247</v>
      </c>
      <c r="ER6" s="261" t="s">
        <v>242</v>
      </c>
      <c r="ES6" s="261" t="s">
        <v>243</v>
      </c>
      <c r="ET6" s="261" t="s">
        <v>245</v>
      </c>
      <c r="EU6" s="261" t="s">
        <v>242</v>
      </c>
      <c r="EV6" s="261" t="s">
        <v>243</v>
      </c>
      <c r="EW6" s="261" t="s">
        <v>246</v>
      </c>
      <c r="EX6" s="261" t="s">
        <v>242</v>
      </c>
      <c r="EY6" s="261" t="s">
        <v>243</v>
      </c>
      <c r="EZ6" s="261" t="s">
        <v>247</v>
      </c>
      <c r="FC6" s="261" t="s">
        <v>242</v>
      </c>
      <c r="FD6" s="261" t="s">
        <v>243</v>
      </c>
      <c r="FE6" s="261" t="s">
        <v>244</v>
      </c>
      <c r="FF6" s="261" t="s">
        <v>242</v>
      </c>
      <c r="FG6" s="261" t="s">
        <v>243</v>
      </c>
      <c r="FH6" s="261" t="s">
        <v>244</v>
      </c>
      <c r="FI6" s="261" t="s">
        <v>242</v>
      </c>
      <c r="FJ6" s="261" t="s">
        <v>243</v>
      </c>
      <c r="FK6" s="261" t="s">
        <v>244</v>
      </c>
      <c r="FL6" s="261" t="s">
        <v>242</v>
      </c>
      <c r="FM6" s="261" t="s">
        <v>243</v>
      </c>
      <c r="FN6" s="261" t="s">
        <v>244</v>
      </c>
      <c r="FO6" s="261" t="s">
        <v>242</v>
      </c>
      <c r="FP6" s="261" t="s">
        <v>243</v>
      </c>
      <c r="FQ6" s="261" t="s">
        <v>244</v>
      </c>
      <c r="FR6" s="261" t="s">
        <v>242</v>
      </c>
      <c r="FS6" s="261" t="s">
        <v>243</v>
      </c>
      <c r="FT6" s="261" t="s">
        <v>244</v>
      </c>
      <c r="FU6" s="261" t="s">
        <v>242</v>
      </c>
      <c r="FV6" s="261" t="s">
        <v>243</v>
      </c>
      <c r="FW6" s="261" t="s">
        <v>244</v>
      </c>
      <c r="FX6" s="261" t="s">
        <v>242</v>
      </c>
      <c r="FY6" s="261" t="s">
        <v>243</v>
      </c>
      <c r="FZ6" s="261" t="s">
        <v>244</v>
      </c>
      <c r="GA6" s="261" t="s">
        <v>242</v>
      </c>
      <c r="GB6" s="261" t="s">
        <v>243</v>
      </c>
      <c r="GC6" s="261" t="s">
        <v>244</v>
      </c>
      <c r="GD6" s="261" t="s">
        <v>242</v>
      </c>
      <c r="GE6" s="261" t="s">
        <v>243</v>
      </c>
      <c r="GF6" s="261" t="s">
        <v>244</v>
      </c>
      <c r="GG6" s="261" t="s">
        <v>242</v>
      </c>
      <c r="GH6" s="261" t="s">
        <v>243</v>
      </c>
      <c r="GI6" s="261" t="s">
        <v>244</v>
      </c>
      <c r="GJ6" s="261" t="s">
        <v>242</v>
      </c>
      <c r="GK6" s="261" t="s">
        <v>243</v>
      </c>
      <c r="GL6" s="261" t="s">
        <v>244</v>
      </c>
      <c r="GM6" s="371"/>
    </row>
    <row r="7" spans="1:195" s="15" customFormat="1" ht="13.5" customHeight="1">
      <c r="A7" s="63"/>
      <c r="B7" s="345">
        <v>1</v>
      </c>
      <c r="C7" s="342" t="s">
        <v>57</v>
      </c>
      <c r="D7" s="331" t="s">
        <v>153</v>
      </c>
      <c r="E7" s="320"/>
      <c r="F7" s="144">
        <v>79</v>
      </c>
      <c r="G7" s="60">
        <v>78</v>
      </c>
      <c r="H7" s="80">
        <f t="shared" ref="H7:H12" si="0">IFERROR(G7/F7,"-")</f>
        <v>0.98734177215189878</v>
      </c>
      <c r="I7" s="93">
        <v>46778990</v>
      </c>
      <c r="J7" s="100">
        <f t="shared" ref="J7:J12" si="1">IFERROR(I7/G7,"-")</f>
        <v>599730.641025641</v>
      </c>
      <c r="K7" s="60">
        <v>69</v>
      </c>
      <c r="L7" s="80">
        <f t="shared" ref="L7:L12" si="2">IFERROR(K7/F7,"-")</f>
        <v>0.87341772151898733</v>
      </c>
      <c r="M7" s="93">
        <v>7460457</v>
      </c>
      <c r="N7" s="100">
        <f t="shared" ref="N7:N12" si="3">IFERROR(M7/K7,"-")</f>
        <v>108122.56521739131</v>
      </c>
      <c r="O7" s="144">
        <v>225</v>
      </c>
      <c r="P7" s="60">
        <v>222</v>
      </c>
      <c r="Q7" s="80">
        <f t="shared" ref="Q7:Q12" si="4">IFERROR(P7/O7,"-")</f>
        <v>0.98666666666666669</v>
      </c>
      <c r="R7" s="93">
        <v>169531290</v>
      </c>
      <c r="S7" s="100">
        <f t="shared" ref="S7:S12" si="5">IFERROR(R7/P7,"-")</f>
        <v>763654.45945945941</v>
      </c>
      <c r="T7" s="60">
        <v>198</v>
      </c>
      <c r="U7" s="80">
        <f t="shared" ref="U7:U12" si="6">IFERROR(T7/O7,"-")</f>
        <v>0.88</v>
      </c>
      <c r="V7" s="93">
        <v>37992827</v>
      </c>
      <c r="W7" s="100">
        <f t="shared" ref="W7:W12" si="7">IFERROR(V7/T7,"-")</f>
        <v>191882.96464646465</v>
      </c>
      <c r="X7" s="144">
        <v>18064</v>
      </c>
      <c r="Y7" s="60">
        <v>17699</v>
      </c>
      <c r="Z7" s="80">
        <f t="shared" ref="Z7:Z12" si="8">IFERROR(Y7/X7,"-")</f>
        <v>0.97979406554472981</v>
      </c>
      <c r="AA7" s="93">
        <v>7750807670</v>
      </c>
      <c r="AB7" s="100">
        <f t="shared" ref="AB7:AB12" si="9">IFERROR(AA7/Y7,"-")</f>
        <v>437923.4798576191</v>
      </c>
      <c r="AC7" s="60">
        <v>15387</v>
      </c>
      <c r="AD7" s="80">
        <f t="shared" ref="AD7:AD12" si="10">IFERROR(AC7/X7,"-")</f>
        <v>0.85180469441984052</v>
      </c>
      <c r="AE7" s="93">
        <v>1607029929</v>
      </c>
      <c r="AF7" s="100">
        <f t="shared" ref="AF7:AF12" si="11">IFERROR(AE7/AC7,"-")</f>
        <v>104440.75706765451</v>
      </c>
      <c r="AG7" s="144">
        <v>13846</v>
      </c>
      <c r="AH7" s="60">
        <v>13684</v>
      </c>
      <c r="AI7" s="80">
        <f t="shared" ref="AI7:AI12" si="12">IFERROR(AH7/AG7,"-")</f>
        <v>0.98829986999855557</v>
      </c>
      <c r="AJ7" s="93">
        <v>7387215800</v>
      </c>
      <c r="AK7" s="100">
        <f t="shared" ref="AK7:AK12" si="13">IFERROR(AJ7/AH7,"-")</f>
        <v>539843.3060508623</v>
      </c>
      <c r="AL7" s="60">
        <v>12331</v>
      </c>
      <c r="AM7" s="80">
        <f t="shared" ref="AM7:AM12" si="14">IFERROR(AL7/AG7,"-")</f>
        <v>0.89058211757908423</v>
      </c>
      <c r="AN7" s="93">
        <v>1411686579</v>
      </c>
      <c r="AO7" s="100">
        <f t="shared" ref="AO7:AO12" si="15">IFERROR(AN7/AL7,"-")</f>
        <v>114482.73286838051</v>
      </c>
      <c r="AP7" s="144">
        <v>6727</v>
      </c>
      <c r="AQ7" s="60">
        <v>6679</v>
      </c>
      <c r="AR7" s="80">
        <f t="shared" ref="AR7:AR12" si="16">IFERROR(AQ7/AP7,"-")</f>
        <v>0.99286457559090235</v>
      </c>
      <c r="AS7" s="93">
        <v>4279832730</v>
      </c>
      <c r="AT7" s="100">
        <f t="shared" ref="AT7:AT12" si="17">IFERROR(AS7/AQ7,"-")</f>
        <v>640789.44901931426</v>
      </c>
      <c r="AU7" s="60">
        <v>6145</v>
      </c>
      <c r="AV7" s="80">
        <f t="shared" ref="AV7:AV12" si="18">IFERROR(AU7/AP7,"-")</f>
        <v>0.91348297903969078</v>
      </c>
      <c r="AW7" s="93">
        <v>799310417</v>
      </c>
      <c r="AX7" s="100">
        <f t="shared" ref="AX7:AX12" si="19">IFERROR(AW7/AU7,"-")</f>
        <v>130074.92546786006</v>
      </c>
      <c r="AY7" s="144">
        <v>2141</v>
      </c>
      <c r="AZ7" s="60">
        <v>2126</v>
      </c>
      <c r="BA7" s="80">
        <f t="shared" ref="BA7:BA12" si="20">IFERROR(AZ7/AY7,"-")</f>
        <v>0.99299392807099485</v>
      </c>
      <c r="BB7" s="93">
        <v>1443524070</v>
      </c>
      <c r="BC7" s="100">
        <f t="shared" ref="BC7:BC12" si="21">IFERROR(BB7/AZ7,"-")</f>
        <v>678985.92191909684</v>
      </c>
      <c r="BD7" s="60">
        <v>1991</v>
      </c>
      <c r="BE7" s="80">
        <f t="shared" ref="BE7:BE12" si="22">IFERROR(BD7/AY7,"-")</f>
        <v>0.92993928070994858</v>
      </c>
      <c r="BF7" s="93">
        <v>277242324</v>
      </c>
      <c r="BG7" s="100">
        <f t="shared" ref="BG7:BG12" si="23">IFERROR(BF7/BD7,"-")</f>
        <v>139247.77699648417</v>
      </c>
      <c r="BH7" s="144">
        <v>467</v>
      </c>
      <c r="BI7" s="60">
        <v>464</v>
      </c>
      <c r="BJ7" s="80">
        <f t="shared" ref="BJ7:BJ12" si="24">IFERROR(BI7/BH7,"-")</f>
        <v>0.99357601713062094</v>
      </c>
      <c r="BK7" s="93">
        <v>335599390</v>
      </c>
      <c r="BL7" s="100">
        <f t="shared" ref="BL7:BL12" si="25">IFERROR(BK7/BI7,"-")</f>
        <v>723274.54741379316</v>
      </c>
      <c r="BM7" s="60">
        <v>428</v>
      </c>
      <c r="BN7" s="80">
        <f t="shared" ref="BN7:BN12" si="26">IFERROR(BM7/BH7,"-")</f>
        <v>0.91648822269807284</v>
      </c>
      <c r="BO7" s="93">
        <v>53794901</v>
      </c>
      <c r="BP7" s="100">
        <f t="shared" ref="BP7:BP12" si="27">IFERROR(BO7/BM7,"-")</f>
        <v>125689.02102803739</v>
      </c>
      <c r="BQ7" s="98">
        <f t="shared" ref="BQ7:BR12" si="28">SUM(F7,O7,X7,AG7,AP7,AY7,BH7)</f>
        <v>41549</v>
      </c>
      <c r="BR7" s="60">
        <f t="shared" si="28"/>
        <v>40952</v>
      </c>
      <c r="BS7" s="80">
        <f t="shared" ref="BS7:BS12" si="29">IFERROR(BR7/BQ7,"-")</f>
        <v>0.98563142313894436</v>
      </c>
      <c r="BT7" s="93">
        <f>SUM(I7,R7,AA7,AJ7,AS7,BB7,BK7)</f>
        <v>21413289940</v>
      </c>
      <c r="BU7" s="100">
        <f t="shared" ref="BU7:BU12" si="30">IFERROR(BT7/BR7,"-")</f>
        <v>522887.52539558505</v>
      </c>
      <c r="BV7" s="60">
        <f>SUM(K7,T7,AC7,AL7,AU7,BD7,BM7)</f>
        <v>36549</v>
      </c>
      <c r="BW7" s="80">
        <f t="shared" ref="BW7:BW12" si="31">IFERROR(BV7/BQ7,"-")</f>
        <v>0.87966016029266647</v>
      </c>
      <c r="BX7" s="93">
        <f>SUM(M7,V7,AE7,AN7,AW7,BF7,BO7)</f>
        <v>4194517434</v>
      </c>
      <c r="BY7" s="100">
        <f t="shared" ref="BY7:BY12" si="32">IFERROR(BX7/BV7,"-")</f>
        <v>114764.21882951654</v>
      </c>
      <c r="BZ7" s="82"/>
      <c r="CA7" s="113">
        <v>37764</v>
      </c>
      <c r="CB7" s="105">
        <v>37199</v>
      </c>
      <c r="CC7" s="86">
        <v>0.98503866115877559</v>
      </c>
      <c r="CD7" s="105">
        <v>19229802780</v>
      </c>
      <c r="CE7" s="105">
        <v>516944.07860426354</v>
      </c>
      <c r="CF7" s="105">
        <v>32925</v>
      </c>
      <c r="CG7" s="86">
        <v>0.87186209088020339</v>
      </c>
      <c r="CH7" s="105">
        <v>3740128348</v>
      </c>
      <c r="CI7" s="105">
        <v>113595.39401670464</v>
      </c>
      <c r="CK7" s="86">
        <f t="shared" ref="CK7:CK38" si="33">IFERROR(BS7-BW7,"-")</f>
        <v>0.10597126284627789</v>
      </c>
      <c r="CL7" s="86">
        <f t="shared" ref="CL7:CL38" si="34">IFERROR(1-BS7,"-")</f>
        <v>1.4368576861055637E-2</v>
      </c>
      <c r="CM7" s="86">
        <f>IFERROR(CC7-CG7,"-")</f>
        <v>0.1131765702785722</v>
      </c>
      <c r="CN7" s="86">
        <f>IFERROR(1-CC7,"-")</f>
        <v>1.4961338841224414E-2</v>
      </c>
      <c r="CO7" s="59">
        <v>1</v>
      </c>
      <c r="CP7" s="14" t="s">
        <v>57</v>
      </c>
      <c r="CQ7" s="46">
        <f>INDEX($BW:$BW,(ROW()+(CO7*5)-5))</f>
        <v>0.87966016029266647</v>
      </c>
      <c r="CR7" s="46">
        <f>INDEX($BW:$BW,(ROW()+(CO7*5)-3))</f>
        <v>0.85244040862656068</v>
      </c>
      <c r="CS7" s="87">
        <f t="shared" ref="CS7:CS38" si="35">INDEX($BW:$BW,(ROW()+(CO7*5)-2))</f>
        <v>0.84789644012944987</v>
      </c>
      <c r="CT7" s="46">
        <f t="shared" ref="CT7:CT38" si="36">INDEX($BW:$BW,(ROW()+(CO7*5)))</f>
        <v>0.83553781051483433</v>
      </c>
      <c r="CU7" s="46">
        <f t="shared" ref="CU7:CU38" si="37">INDEX($CK:$CK,(ROW()+(CO7*5)-5))</f>
        <v>0.10597126284627789</v>
      </c>
      <c r="CV7" s="46">
        <f t="shared" ref="CV7:CV38" si="38">INDEX($CK:$CK,(ROW()+(CO7*5)-3))</f>
        <v>0.14188422247446086</v>
      </c>
      <c r="CW7" s="46">
        <f t="shared" ref="CW7:CW38" si="39">INDEX($CK:$CK,(ROW()+(CO7*5)-2))</f>
        <v>0.13915857605177995</v>
      </c>
      <c r="CX7" s="46">
        <f t="shared" ref="CX7:CX38" si="40">INDEX($CK:$CK,(ROW()+(CO7*5)))</f>
        <v>9.047389807000239E-2</v>
      </c>
      <c r="CY7" s="46">
        <f t="shared" ref="CY7:CY38" si="41">INDEX($CL:$CL,(ROW()+(CO7*5)-5))</f>
        <v>1.4368576861055637E-2</v>
      </c>
      <c r="CZ7" s="46">
        <f t="shared" ref="CZ7:CZ38" si="42">INDEX($CL:$CL,(ROW()+(CO7*5)-3))</f>
        <v>5.6753688989784612E-3</v>
      </c>
      <c r="DA7" s="46">
        <f t="shared" ref="DA7:DA38" si="43">INDEX($CL:$CL,(ROW()+(CO7*5)-2))</f>
        <v>1.2944983818770184E-2</v>
      </c>
      <c r="DB7" s="46">
        <f t="shared" ref="DB7:DB38" si="44">INDEX($CL:$CL,(ROW()+(CO7*5)))</f>
        <v>7.3988291415163276E-2</v>
      </c>
      <c r="DC7" s="46">
        <f>INDEX($CG:$CG,(ROW()+(CO7*5)-5))</f>
        <v>0.87186209088020339</v>
      </c>
      <c r="DD7" s="46">
        <f>INDEX($CG:$CG,(ROW()+(CO7*5)-3))</f>
        <v>0.85883905013192607</v>
      </c>
      <c r="DE7" s="87">
        <f>INDEX($CG:$CG,(ROW()+(CO7*5)-2))</f>
        <v>0.8651162790697674</v>
      </c>
      <c r="DF7" s="46">
        <f>INDEX($CG:$CG,(ROW()+(CO7*5)))</f>
        <v>0.83600114432062778</v>
      </c>
      <c r="DG7" s="46">
        <f t="shared" ref="DG7:DG38" si="45">INDEX($CM:$CM,(ROW()+(CO7*5)-5))</f>
        <v>0.1131765702785722</v>
      </c>
      <c r="DH7" s="46">
        <f t="shared" ref="DH7:DH38" si="46">INDEX($CM:$CM,(ROW()+(CO7*5)-3))</f>
        <v>0.13720316622691298</v>
      </c>
      <c r="DI7" s="87">
        <f t="shared" ref="DI7:DI38" si="47">INDEX($CM:$CM,(ROW()+(CO7*5)-2))</f>
        <v>0.11627906976744184</v>
      </c>
      <c r="DJ7" s="46">
        <f t="shared" ref="DJ7:DJ38" si="48">INDEX($CM:$CM,(ROW()+(CO7*5)))</f>
        <v>9.3568645614799828E-2</v>
      </c>
      <c r="DK7" s="46">
        <f t="shared" ref="DK7:DK38" si="49">INDEX($CN:$CN,(ROW()+(CO7*5)-5))</f>
        <v>1.4961338841224414E-2</v>
      </c>
      <c r="DL7" s="46">
        <f t="shared" ref="DL7:DL38" si="50">INDEX($CN:$CN,(ROW()+(CO7*5)-3))</f>
        <v>3.9577836411609502E-3</v>
      </c>
      <c r="DM7" s="87">
        <f t="shared" ref="DM7:DM38" si="51">INDEX($CN:$CN,(ROW()+(CO7*5)-2))</f>
        <v>1.8604651162790753E-2</v>
      </c>
      <c r="DN7" s="46">
        <f t="shared" ref="DN7:DN38" si="52">INDEX($CN:$CN,(ROW()+(CO7*5)))</f>
        <v>7.0430210064572396E-2</v>
      </c>
      <c r="DP7" s="14" t="s">
        <v>57</v>
      </c>
      <c r="DQ7" s="96">
        <f t="shared" ref="DQ7:DQ50" si="53">VLOOKUP(DP7,$CP$7:$DB$81,2,FALSE)</f>
        <v>0.87966016029266647</v>
      </c>
      <c r="DR7" s="96">
        <f t="shared" ref="DR7:DR50" si="54">VLOOKUP(DP7,$CP$7:$DN$81,14,FALSE)</f>
        <v>0.87186209088020339</v>
      </c>
      <c r="DS7" s="250">
        <f>IFERROR((ROUND(DQ7,3)-ROUND(DR7,3))*100,"-")</f>
        <v>0.80000000000000071</v>
      </c>
      <c r="DT7" s="96">
        <f t="shared" ref="DT7:DT50" si="55">VLOOKUP(DP7,$CP$7:$DB$81,6,FALSE)</f>
        <v>0.10597126284627789</v>
      </c>
      <c r="DU7" s="96">
        <f t="shared" ref="DU7:DU50" si="56">VLOOKUP(DP7,$CP$7:$DN$81,18,FALSE)</f>
        <v>0.1131765702785722</v>
      </c>
      <c r="DV7" s="250">
        <f>IFERROR((ROUND(DT7,3)-ROUND(DU7,3))*100,"-")</f>
        <v>-0.70000000000000062</v>
      </c>
      <c r="DW7" s="96">
        <f t="shared" ref="DW7:DW50" si="57">VLOOKUP(DP7,$CP$7:$DB$81,10,FALSE)</f>
        <v>1.4368576861055637E-2</v>
      </c>
      <c r="DX7" s="96">
        <f t="shared" ref="DX7:DX50" si="58">VLOOKUP(DP7,$CP$7:$DN$81,22,FALSE)</f>
        <v>1.4961338841224414E-2</v>
      </c>
      <c r="DY7" s="250">
        <f>IFERROR((ROUND(DW7,3)-ROUND(DX7,3))*100,"-")</f>
        <v>-9.9999999999999922E-2</v>
      </c>
      <c r="DZ7" s="96">
        <f t="shared" ref="DZ7:DZ50" si="59">VLOOKUP(DP7,$CP$7:$DB$81,3,FALSE)</f>
        <v>0.85244040862656068</v>
      </c>
      <c r="EA7" s="96">
        <f t="shared" ref="EA7:EA50" si="60">VLOOKUP(DP7,$CP$7:$DN$81,15,FALSE)</f>
        <v>0.85883905013192607</v>
      </c>
      <c r="EB7" s="250">
        <f>IFERROR((ROUND(DZ7,3)-ROUND(EA7,3))*100,"-")</f>
        <v>-0.70000000000000062</v>
      </c>
      <c r="EC7" s="96">
        <f t="shared" ref="EC7:EC50" si="61">VLOOKUP(DP7,$CP$7:$DB$81,7,FALSE)</f>
        <v>0.14188422247446086</v>
      </c>
      <c r="ED7" s="96">
        <f>VLOOKUP(DP7,$CP$7:$DN$81,19,FALSE)</f>
        <v>0.13720316622691298</v>
      </c>
      <c r="EE7" s="250">
        <f>IFERROR((ROUND(EC7,3)-ROUND(ED7,3))*100,"-")</f>
        <v>0.49999999999999767</v>
      </c>
      <c r="EF7" s="96">
        <f t="shared" ref="EF7:EF50" si="62">VLOOKUP(DP7,$CP$7:$DB$81,11,FALSE)</f>
        <v>5.6753688989784612E-3</v>
      </c>
      <c r="EG7" s="96">
        <f t="shared" ref="EG7:EG50" si="63">VLOOKUP(DP7,$CP$7:$DN$81,23,FALSE)</f>
        <v>3.9577836411609502E-3</v>
      </c>
      <c r="EH7" s="250">
        <f>IFERROR((ROUND(EF7,3)-ROUND(EG7,3))*100,"-")</f>
        <v>0.2</v>
      </c>
      <c r="EI7" s="96">
        <f t="shared" ref="EI7:EI50" si="64">VLOOKUP(DP7,$CP$7:$DB$81,4,FALSE)</f>
        <v>0.84789644012944987</v>
      </c>
      <c r="EJ7" s="96">
        <f t="shared" ref="EJ7:EJ50" si="65">VLOOKUP(DP7,$CP$7:$DN$81,16,FALSE)</f>
        <v>0.8651162790697674</v>
      </c>
      <c r="EK7" s="250">
        <f>IFERROR((ROUND(EI7,3)-ROUND(EJ7,3))*100,"-")</f>
        <v>-1.7000000000000015</v>
      </c>
      <c r="EL7" s="96">
        <f t="shared" ref="EL7:EL50" si="66">VLOOKUP(DP7,$CP$7:$DB$81,8,FALSE)</f>
        <v>0.13915857605177995</v>
      </c>
      <c r="EM7" s="96">
        <f t="shared" ref="EM7:EM50" si="67">VLOOKUP(DP7,$CP$7:$DN$81,20,FALSE)</f>
        <v>0.11627906976744184</v>
      </c>
      <c r="EN7" s="250">
        <f>IFERROR((ROUND(EL7,3)-ROUND(EM7,3))*100,"-")</f>
        <v>2.3000000000000007</v>
      </c>
      <c r="EO7" s="96">
        <f t="shared" ref="EO7:EO50" si="68">VLOOKUP(DP7,$CP$7:$DB$81,12,FALSE)</f>
        <v>1.2944983818770184E-2</v>
      </c>
      <c r="EP7" s="96">
        <f t="shared" ref="EP7:EP50" si="69">VLOOKUP(DP7,$CP$7:$DN$81,24,FALSE)</f>
        <v>1.8604651162790753E-2</v>
      </c>
      <c r="EQ7" s="250">
        <f>IFERROR((ROUND(EO7,3)-ROUND(EP7,3))*100,"-")</f>
        <v>-0.6</v>
      </c>
      <c r="ER7" s="96">
        <f t="shared" ref="ER7:ER50" si="70">VLOOKUP(DP7,$CP$7:$DB$81,5,FALSE)</f>
        <v>0.83553781051483433</v>
      </c>
      <c r="ES7" s="96">
        <f t="shared" ref="ES7:ES50" si="71">VLOOKUP(DP7,$CP$7:$DN$81,17,FALSE)</f>
        <v>0.83600114432062778</v>
      </c>
      <c r="ET7" s="250">
        <f>IFERROR((ROUND(ER7,3)-ROUND(ES7,3))*100,"-")</f>
        <v>0</v>
      </c>
      <c r="EU7" s="96">
        <f t="shared" ref="EU7:EU50" si="72">VLOOKUP(DP7,$CP$7:$DB$81,9,FALSE)</f>
        <v>9.047389807000239E-2</v>
      </c>
      <c r="EV7" s="96">
        <f t="shared" ref="EV7:EV50" si="73">VLOOKUP(DP7,$CP$7:$DN$81,21,FALSE)</f>
        <v>9.3568645614799828E-2</v>
      </c>
      <c r="EW7" s="250">
        <f>IFERROR((ROUND(EU7,3)-ROUND(EV7,3))*100,"-")</f>
        <v>-0.40000000000000036</v>
      </c>
      <c r="EX7" s="96">
        <f t="shared" ref="EX7:EX50" si="74">VLOOKUP(DP7,$CP$7:$DB$81,13,FALSE)</f>
        <v>7.3988291415163276E-2</v>
      </c>
      <c r="EY7" s="96">
        <f t="shared" ref="EY7:EY50" si="75">VLOOKUP(DP7,$CP$7:$DN$81,25,FALSE)</f>
        <v>7.0430210064572396E-2</v>
      </c>
      <c r="EZ7" s="250">
        <f>IFERROR((ROUND(EX7,3)-ROUND(EY7,3))*100,"-")</f>
        <v>0.39999999999999897</v>
      </c>
      <c r="FC7" s="96">
        <f>$DQ$50</f>
        <v>0.87281848885540492</v>
      </c>
      <c r="FD7" s="96">
        <f>$DR$50</f>
        <v>0.86643310806229235</v>
      </c>
      <c r="FE7" s="250">
        <f>IFERROR((ROUND(FC7,3)-ROUND(FD7,3))*100,"-")</f>
        <v>0.70000000000000062</v>
      </c>
      <c r="FF7" s="96">
        <f>$DT$50</f>
        <v>0.11478055399788534</v>
      </c>
      <c r="FG7" s="96">
        <f>$DU$50</f>
        <v>0.12086431751915561</v>
      </c>
      <c r="FH7" s="250">
        <f>IFERROR((ROUND(FF7,3)-ROUND(FG7,3))*100,"-")</f>
        <v>-0.5999999999999992</v>
      </c>
      <c r="FI7" s="96">
        <f>$DW$50</f>
        <v>1.2400957146709746E-2</v>
      </c>
      <c r="FJ7" s="96">
        <f>$DX$50</f>
        <v>1.2702574418552048E-2</v>
      </c>
      <c r="FK7" s="250">
        <f>IFERROR((ROUND(FI7,3)-ROUND(FJ7,3))*100,"-")</f>
        <v>-9.9999999999999922E-2</v>
      </c>
      <c r="FL7" s="96">
        <f>$DZ$50</f>
        <v>0.83829787234042552</v>
      </c>
      <c r="FM7" s="96">
        <f>$EA$50</f>
        <v>0.8310385523210071</v>
      </c>
      <c r="FN7" s="250">
        <f>IFERROR((ROUND(FL7,3)-ROUND(FM7,3))*100,"-")</f>
        <v>0.70000000000000062</v>
      </c>
      <c r="FO7" s="96">
        <f>$EC$50</f>
        <v>0.15319148936170213</v>
      </c>
      <c r="FP7" s="96">
        <f>$ED$50</f>
        <v>0.15932336742722264</v>
      </c>
      <c r="FQ7" s="250">
        <f>IFERROR((ROUND(FO7,3)-ROUND(FP7,3))*100,"-")</f>
        <v>-0.60000000000000053</v>
      </c>
      <c r="FR7" s="96">
        <f>$EF$50</f>
        <v>8.5106382978723527E-3</v>
      </c>
      <c r="FS7" s="96">
        <f>$EG$50</f>
        <v>9.6380802517702646E-3</v>
      </c>
      <c r="FT7" s="250">
        <f>IFERROR((ROUND(FR7,3)-ROUND(FS7,3))*100,"-")</f>
        <v>-0.10000000000000009</v>
      </c>
      <c r="FU7" s="96">
        <f>$EI$50</f>
        <v>0.83989501312335957</v>
      </c>
      <c r="FV7" s="96">
        <f>$EJ$50</f>
        <v>0.82233502538071068</v>
      </c>
      <c r="FW7" s="250">
        <f>IFERROR((ROUND(FU7,3)-ROUND(FV7,3))*100,"-")</f>
        <v>1.8000000000000016</v>
      </c>
      <c r="FX7" s="96">
        <f>$EL$50</f>
        <v>0.14908136482939638</v>
      </c>
      <c r="FY7" s="96">
        <f>$EM$50</f>
        <v>0.16187253243090804</v>
      </c>
      <c r="FZ7" s="250">
        <f>IFERROR((ROUND(FX7,3)-ROUND(FY7,3))*100,"-")</f>
        <v>-1.3000000000000012</v>
      </c>
      <c r="GA7" s="96">
        <f>$EO$50</f>
        <v>1.1023622047244053E-2</v>
      </c>
      <c r="GB7" s="96">
        <f>$EP$50</f>
        <v>1.5792442188381273E-2</v>
      </c>
      <c r="GC7" s="250">
        <f>IFERROR((ROUND(GA7,3)-ROUND(GB7,3))*100,"-")</f>
        <v>-0.50000000000000011</v>
      </c>
      <c r="GD7" s="96">
        <f>$ER$50</f>
        <v>0.82931072839859654</v>
      </c>
      <c r="GE7" s="96">
        <f>$ES$50</f>
        <v>0.82810654702572595</v>
      </c>
      <c r="GF7" s="250">
        <f>IFERROR((ROUND(GD7,3)-ROUND(GE7,3))*100,"-")</f>
        <v>0.10000000000000009</v>
      </c>
      <c r="GG7" s="96">
        <f>$EU$50</f>
        <v>0.10295028716740307</v>
      </c>
      <c r="GH7" s="96">
        <f>$EV$50</f>
        <v>0.10600053625558514</v>
      </c>
      <c r="GI7" s="250">
        <f>IFERROR((ROUND(GG7,3)-ROUND(GH7,3))*100,"-")</f>
        <v>-0.30000000000000027</v>
      </c>
      <c r="GJ7" s="96">
        <f>$EX$50</f>
        <v>6.7738984434000393E-2</v>
      </c>
      <c r="GK7" s="96">
        <f>$EY$50</f>
        <v>6.589291671868891E-2</v>
      </c>
      <c r="GL7" s="250">
        <f>IFERROR((ROUND(GJ7,3)-ROUND(GK7,3))*100,"-")</f>
        <v>0.20000000000000018</v>
      </c>
      <c r="GM7" s="39">
        <v>0</v>
      </c>
    </row>
    <row r="8" spans="1:195" s="15" customFormat="1" ht="13.5" customHeight="1">
      <c r="A8" s="63"/>
      <c r="B8" s="346"/>
      <c r="C8" s="343"/>
      <c r="D8" s="319" t="s">
        <v>164</v>
      </c>
      <c r="E8" s="320"/>
      <c r="F8" s="144">
        <v>8</v>
      </c>
      <c r="G8" s="60">
        <v>8</v>
      </c>
      <c r="H8" s="80">
        <f t="shared" si="0"/>
        <v>1</v>
      </c>
      <c r="I8" s="93">
        <v>6141680</v>
      </c>
      <c r="J8" s="100">
        <f t="shared" si="1"/>
        <v>767710</v>
      </c>
      <c r="K8" s="60">
        <v>6</v>
      </c>
      <c r="L8" s="80">
        <f t="shared" si="2"/>
        <v>0.75</v>
      </c>
      <c r="M8" s="93">
        <v>522038</v>
      </c>
      <c r="N8" s="100">
        <f t="shared" si="3"/>
        <v>87006.333333333328</v>
      </c>
      <c r="O8" s="144">
        <v>11</v>
      </c>
      <c r="P8" s="60">
        <v>11</v>
      </c>
      <c r="Q8" s="80">
        <f t="shared" si="4"/>
        <v>1</v>
      </c>
      <c r="R8" s="93">
        <v>8213810</v>
      </c>
      <c r="S8" s="100">
        <f t="shared" si="5"/>
        <v>746710</v>
      </c>
      <c r="T8" s="60">
        <v>9</v>
      </c>
      <c r="U8" s="80">
        <f t="shared" si="6"/>
        <v>0.81818181818181823</v>
      </c>
      <c r="V8" s="93">
        <v>3278237</v>
      </c>
      <c r="W8" s="100">
        <f t="shared" si="7"/>
        <v>364248.55555555556</v>
      </c>
      <c r="X8" s="144">
        <v>663</v>
      </c>
      <c r="Y8" s="60">
        <v>657</v>
      </c>
      <c r="Z8" s="80">
        <f t="shared" si="8"/>
        <v>0.99095022624434392</v>
      </c>
      <c r="AA8" s="93">
        <v>326545950</v>
      </c>
      <c r="AB8" s="100">
        <f t="shared" si="9"/>
        <v>497025.79908675799</v>
      </c>
      <c r="AC8" s="60">
        <v>548</v>
      </c>
      <c r="AD8" s="80">
        <f t="shared" si="10"/>
        <v>0.8265460030165912</v>
      </c>
      <c r="AE8" s="93">
        <v>58609086</v>
      </c>
      <c r="AF8" s="100">
        <f t="shared" si="11"/>
        <v>106950.88686131386</v>
      </c>
      <c r="AG8" s="144">
        <v>380</v>
      </c>
      <c r="AH8" s="60">
        <v>378</v>
      </c>
      <c r="AI8" s="80">
        <f t="shared" si="12"/>
        <v>0.99473684210526314</v>
      </c>
      <c r="AJ8" s="93">
        <v>213886070</v>
      </c>
      <c r="AK8" s="100">
        <f t="shared" si="13"/>
        <v>565836.16402116406</v>
      </c>
      <c r="AL8" s="60">
        <v>332</v>
      </c>
      <c r="AM8" s="80">
        <f t="shared" si="14"/>
        <v>0.87368421052631584</v>
      </c>
      <c r="AN8" s="93">
        <v>33951117</v>
      </c>
      <c r="AO8" s="100">
        <f t="shared" si="15"/>
        <v>102262.40060240965</v>
      </c>
      <c r="AP8" s="144">
        <v>111</v>
      </c>
      <c r="AQ8" s="60">
        <v>110</v>
      </c>
      <c r="AR8" s="80">
        <f t="shared" si="16"/>
        <v>0.99099099099099097</v>
      </c>
      <c r="AS8" s="93">
        <v>69845100</v>
      </c>
      <c r="AT8" s="100">
        <f t="shared" si="17"/>
        <v>634955.45454545459</v>
      </c>
      <c r="AU8" s="60">
        <v>101</v>
      </c>
      <c r="AV8" s="80">
        <f t="shared" si="18"/>
        <v>0.90990990990990994</v>
      </c>
      <c r="AW8" s="93">
        <v>12309885</v>
      </c>
      <c r="AX8" s="100">
        <f t="shared" si="19"/>
        <v>121880.0495049505</v>
      </c>
      <c r="AY8" s="144">
        <v>16</v>
      </c>
      <c r="AZ8" s="60">
        <v>16</v>
      </c>
      <c r="BA8" s="80">
        <f t="shared" si="20"/>
        <v>1</v>
      </c>
      <c r="BB8" s="93">
        <v>13588690</v>
      </c>
      <c r="BC8" s="100">
        <f t="shared" si="21"/>
        <v>849293.125</v>
      </c>
      <c r="BD8" s="60">
        <v>16</v>
      </c>
      <c r="BE8" s="80">
        <f t="shared" si="22"/>
        <v>1</v>
      </c>
      <c r="BF8" s="93">
        <v>2040945</v>
      </c>
      <c r="BG8" s="100">
        <f t="shared" si="23"/>
        <v>127559.0625</v>
      </c>
      <c r="BH8" s="144">
        <v>3</v>
      </c>
      <c r="BI8" s="60">
        <v>3</v>
      </c>
      <c r="BJ8" s="80">
        <f t="shared" si="24"/>
        <v>1</v>
      </c>
      <c r="BK8" s="93">
        <v>3829950</v>
      </c>
      <c r="BL8" s="100">
        <f t="shared" si="25"/>
        <v>1276650</v>
      </c>
      <c r="BM8" s="60">
        <v>3</v>
      </c>
      <c r="BN8" s="80">
        <f t="shared" si="26"/>
        <v>1</v>
      </c>
      <c r="BO8" s="93">
        <v>269786</v>
      </c>
      <c r="BP8" s="100">
        <f t="shared" si="27"/>
        <v>89928.666666666672</v>
      </c>
      <c r="BQ8" s="98">
        <f t="shared" si="28"/>
        <v>1192</v>
      </c>
      <c r="BR8" s="60">
        <f t="shared" si="28"/>
        <v>1183</v>
      </c>
      <c r="BS8" s="80">
        <f t="shared" si="29"/>
        <v>0.9924496644295302</v>
      </c>
      <c r="BT8" s="93">
        <f t="shared" ref="BT8:BX9" si="76">SUM(I8,R8,AA8,AJ8,AS8,BB8,BK8)</f>
        <v>642051250</v>
      </c>
      <c r="BU8" s="100">
        <f t="shared" si="30"/>
        <v>542731.40321217244</v>
      </c>
      <c r="BV8" s="60">
        <f t="shared" si="76"/>
        <v>1015</v>
      </c>
      <c r="BW8" s="80">
        <f t="shared" si="31"/>
        <v>0.85151006711409394</v>
      </c>
      <c r="BX8" s="93">
        <f t="shared" si="76"/>
        <v>110981094</v>
      </c>
      <c r="BY8" s="100">
        <f t="shared" si="32"/>
        <v>109340.97931034483</v>
      </c>
      <c r="BZ8" s="82"/>
      <c r="CA8" s="113">
        <v>973</v>
      </c>
      <c r="CB8" s="105">
        <v>966</v>
      </c>
      <c r="CC8" s="86">
        <v>0.9928057553956835</v>
      </c>
      <c r="CD8" s="105">
        <v>537629250</v>
      </c>
      <c r="CE8" s="105">
        <v>556552.01863354037</v>
      </c>
      <c r="CF8" s="105">
        <v>837</v>
      </c>
      <c r="CG8" s="86">
        <v>0.86022610483042139</v>
      </c>
      <c r="CH8" s="105">
        <v>94090419</v>
      </c>
      <c r="CI8" s="105">
        <v>112413.8817204301</v>
      </c>
      <c r="CK8" s="86">
        <f t="shared" si="33"/>
        <v>0.14093959731543626</v>
      </c>
      <c r="CL8" s="86">
        <f t="shared" si="34"/>
        <v>7.5503355704698016E-3</v>
      </c>
      <c r="CM8" s="86">
        <f t="shared" ref="CM8:CM71" si="77">IFERROR(CC8-CG8,"-")</f>
        <v>0.13257965056526211</v>
      </c>
      <c r="CN8" s="86">
        <f t="shared" ref="CN8:CN71" si="78">IFERROR(1-CC8,"-")</f>
        <v>7.194244604316502E-3</v>
      </c>
      <c r="CO8" s="59">
        <v>2</v>
      </c>
      <c r="CP8" s="14" t="s">
        <v>114</v>
      </c>
      <c r="CQ8" s="46">
        <f t="shared" ref="CQ8:CQ71" si="79">INDEX($BW:$BW,(ROW()+(CO8*5)-5))</f>
        <v>0.84074519230769229</v>
      </c>
      <c r="CR8" s="46">
        <f t="shared" ref="CR8:CR38" si="80">INDEX($BW:$BW,(ROW()+(CO8*5)-3))</f>
        <v>0.77777777777777779</v>
      </c>
      <c r="CS8" s="87">
        <f t="shared" si="35"/>
        <v>0.81818181818181823</v>
      </c>
      <c r="CT8" s="46">
        <f t="shared" si="36"/>
        <v>0.82252235115084649</v>
      </c>
      <c r="CU8" s="46">
        <f t="shared" si="37"/>
        <v>0.13882211538461542</v>
      </c>
      <c r="CV8" s="46">
        <f t="shared" si="38"/>
        <v>0.22222222222222221</v>
      </c>
      <c r="CW8" s="46">
        <f t="shared" si="39"/>
        <v>0.18181818181818177</v>
      </c>
      <c r="CX8" s="46">
        <f t="shared" si="40"/>
        <v>9.9961955487920862E-2</v>
      </c>
      <c r="CY8" s="46">
        <f t="shared" si="41"/>
        <v>2.0432692307692291E-2</v>
      </c>
      <c r="CZ8" s="46">
        <f t="shared" si="42"/>
        <v>0</v>
      </c>
      <c r="DA8" s="46">
        <f t="shared" si="43"/>
        <v>0</v>
      </c>
      <c r="DB8" s="46">
        <f t="shared" si="44"/>
        <v>7.7515693361232652E-2</v>
      </c>
      <c r="DC8" s="46">
        <f t="shared" ref="DC8:DC71" si="81">INDEX($CG:$CG,(ROW()+(CO8*5)-5))</f>
        <v>0.8334388853704876</v>
      </c>
      <c r="DD8" s="46">
        <f t="shared" ref="DD8:DD71" si="82">INDEX($CG:$CG,(ROW()+(CO8*5)-3))</f>
        <v>0.86046511627906974</v>
      </c>
      <c r="DE8" s="87">
        <f t="shared" ref="DE8:DE71" si="83">INDEX($CG:$CG,(ROW()+(CO8*5)-2))</f>
        <v>0.75</v>
      </c>
      <c r="DF8" s="46">
        <f t="shared" ref="DF8:DF71" si="84">INDEX($CG:$CG,(ROW()+(CO8*5)))</f>
        <v>0.82034294621979731</v>
      </c>
      <c r="DG8" s="46">
        <f t="shared" si="45"/>
        <v>0.14882837238758717</v>
      </c>
      <c r="DH8" s="46">
        <f t="shared" si="46"/>
        <v>0.13953488372093026</v>
      </c>
      <c r="DI8" s="87">
        <f t="shared" si="47"/>
        <v>0.25</v>
      </c>
      <c r="DJ8" s="46">
        <f t="shared" si="48"/>
        <v>0.10785268901013256</v>
      </c>
      <c r="DK8" s="46">
        <f t="shared" si="49"/>
        <v>1.7732742241925226E-2</v>
      </c>
      <c r="DL8" s="46">
        <f t="shared" si="50"/>
        <v>0</v>
      </c>
      <c r="DM8" s="87">
        <f t="shared" si="51"/>
        <v>0</v>
      </c>
      <c r="DN8" s="46">
        <f t="shared" si="52"/>
        <v>7.1804364770070128E-2</v>
      </c>
      <c r="DP8" s="14" t="s">
        <v>35</v>
      </c>
      <c r="DQ8" s="96">
        <f t="shared" si="53"/>
        <v>0.85433347380250035</v>
      </c>
      <c r="DR8" s="96">
        <f t="shared" si="54"/>
        <v>0.84397736459175421</v>
      </c>
      <c r="DS8" s="250">
        <f t="shared" ref="DS8:DS50" si="85">IFERROR((ROUND(DQ8,3)-ROUND(DR8,3))*100,"-")</f>
        <v>1.0000000000000009</v>
      </c>
      <c r="DT8" s="96">
        <f t="shared" si="55"/>
        <v>0.13194737088542396</v>
      </c>
      <c r="DU8" s="96">
        <f t="shared" si="56"/>
        <v>0.14126919967663709</v>
      </c>
      <c r="DV8" s="250">
        <f t="shared" ref="DV8:DV50" si="86">IFERROR((ROUND(DT8,3)-ROUND(DU8,3))*100,"-")</f>
        <v>-0.89999999999999802</v>
      </c>
      <c r="DW8" s="96">
        <f t="shared" si="57"/>
        <v>1.3719155312075682E-2</v>
      </c>
      <c r="DX8" s="96">
        <f t="shared" si="58"/>
        <v>1.4753435731608699E-2</v>
      </c>
      <c r="DY8" s="250">
        <f t="shared" ref="DY8:DY50" si="87">IFERROR((ROUND(DW8,3)-ROUND(DX8,3))*100,"-")</f>
        <v>-9.9999999999999922E-2</v>
      </c>
      <c r="DZ8" s="96">
        <f t="shared" si="59"/>
        <v>0.83543078412391092</v>
      </c>
      <c r="EA8" s="96">
        <f t="shared" si="60"/>
        <v>0.81509846827133481</v>
      </c>
      <c r="EB8" s="250">
        <f t="shared" ref="EB8:EB50" si="88">IFERROR((ROUND(DZ8,3)-ROUND(EA8,3))*100,"-")</f>
        <v>2.0000000000000018</v>
      </c>
      <c r="EC8" s="96">
        <f t="shared" si="61"/>
        <v>0.15876089060987419</v>
      </c>
      <c r="ED8" s="96">
        <f t="shared" ref="ED8:ED50" si="89">VLOOKUP(DP8,$CP$7:$DN$81,19,FALSE)</f>
        <v>0.17396061269146612</v>
      </c>
      <c r="EE8" s="250">
        <f t="shared" ref="EE8:EE50" si="90">IFERROR((ROUND(EC8,3)-ROUND(ED8,3))*100,"-")</f>
        <v>-1.4999999999999987</v>
      </c>
      <c r="EF8" s="96">
        <f t="shared" si="62"/>
        <v>5.8083252662148865E-3</v>
      </c>
      <c r="EG8" s="96">
        <f t="shared" si="63"/>
        <v>1.0940919037199071E-2</v>
      </c>
      <c r="EH8" s="250">
        <f t="shared" ref="EH8:EH50" si="91">IFERROR((ROUND(EF8,3)-ROUND(EG8,3))*100,"-")</f>
        <v>-0.49999999999999994</v>
      </c>
      <c r="EI8" s="96">
        <f t="shared" si="64"/>
        <v>0.80936454849498329</v>
      </c>
      <c r="EJ8" s="96">
        <f t="shared" si="65"/>
        <v>0.79087452471482889</v>
      </c>
      <c r="EK8" s="250">
        <f t="shared" ref="EK8:EK50" si="92">IFERROR((ROUND(EI8,3)-ROUND(EJ8,3))*100,"-")</f>
        <v>1.8000000000000016</v>
      </c>
      <c r="EL8" s="96">
        <f t="shared" si="66"/>
        <v>0.18394648829431437</v>
      </c>
      <c r="EM8" s="96">
        <f t="shared" si="67"/>
        <v>0.20152091254752857</v>
      </c>
      <c r="EN8" s="250">
        <f t="shared" ref="EN8:EN50" si="93">IFERROR((ROUND(EL8,3)-ROUND(EM8,3))*100,"-")</f>
        <v>-1.8000000000000016</v>
      </c>
      <c r="EO8" s="96">
        <f t="shared" si="68"/>
        <v>6.6889632107023367E-3</v>
      </c>
      <c r="EP8" s="96">
        <f t="shared" si="69"/>
        <v>7.6045627376425395E-3</v>
      </c>
      <c r="EQ8" s="250">
        <f t="shared" ref="EQ8:EQ50" si="94">IFERROR((ROUND(EO8,3)-ROUND(EP8,3))*100,"-")</f>
        <v>-0.1</v>
      </c>
      <c r="ER8" s="96">
        <f t="shared" si="70"/>
        <v>0.82273413077992641</v>
      </c>
      <c r="ES8" s="96">
        <f t="shared" si="71"/>
        <v>0.82214051294518053</v>
      </c>
      <c r="ET8" s="250">
        <f t="shared" ref="ET8:ET50" si="95">IFERROR((ROUND(ER8,3)-ROUND(ES8,3))*100,"-")</f>
        <v>0.10000000000000009</v>
      </c>
      <c r="EU8" s="96">
        <f t="shared" si="72"/>
        <v>0.10915420040036683</v>
      </c>
      <c r="EV8" s="96">
        <f t="shared" si="73"/>
        <v>0.11199910862606866</v>
      </c>
      <c r="EW8" s="250">
        <f t="shared" ref="EW8:EW50" si="96">IFERROR((ROUND(EU8,3)-ROUND(EV8,3))*100,"-")</f>
        <v>-0.30000000000000027</v>
      </c>
      <c r="EX8" s="96">
        <f t="shared" si="74"/>
        <v>6.8111668819706761E-2</v>
      </c>
      <c r="EY8" s="96">
        <f t="shared" si="75"/>
        <v>6.586037842875081E-2</v>
      </c>
      <c r="EZ8" s="250">
        <f t="shared" ref="EZ8:EZ50" si="97">IFERROR((ROUND(EX8,3)-ROUND(EY8,3))*100,"-")</f>
        <v>0.20000000000000018</v>
      </c>
      <c r="FC8" s="96">
        <f t="shared" ref="FC8:FC49" si="98">$DQ$50</f>
        <v>0.87281848885540492</v>
      </c>
      <c r="FD8" s="96">
        <f t="shared" ref="FD8:FD49" si="99">$DR$50</f>
        <v>0.86643310806229235</v>
      </c>
      <c r="FE8" s="250">
        <f t="shared" ref="FE8:FE49" si="100">IFERROR((ROUND(FC8,3)-ROUND(FD8,3))*100,"-")</f>
        <v>0.70000000000000062</v>
      </c>
      <c r="FF8" s="96">
        <f t="shared" ref="FF8:FF49" si="101">$DT$50</f>
        <v>0.11478055399788534</v>
      </c>
      <c r="FG8" s="96">
        <f t="shared" ref="FG8:FG49" si="102">$DU$50</f>
        <v>0.12086431751915561</v>
      </c>
      <c r="FH8" s="250">
        <f t="shared" ref="FH8:FH49" si="103">IFERROR((ROUND(FF8,3)-ROUND(FG8,3))*100,"-")</f>
        <v>-0.5999999999999992</v>
      </c>
      <c r="FI8" s="96">
        <f t="shared" ref="FI8:FI49" si="104">$DW$50</f>
        <v>1.2400957146709746E-2</v>
      </c>
      <c r="FJ8" s="96">
        <f t="shared" ref="FJ8:FJ49" si="105">$DX$50</f>
        <v>1.2702574418552048E-2</v>
      </c>
      <c r="FK8" s="250">
        <f t="shared" ref="FK8:FK49" si="106">IFERROR((ROUND(FI8,3)-ROUND(FJ8,3))*100,"-")</f>
        <v>-9.9999999999999922E-2</v>
      </c>
      <c r="FL8" s="96">
        <f t="shared" ref="FL8:FL49" si="107">$DZ$50</f>
        <v>0.83829787234042552</v>
      </c>
      <c r="FM8" s="96">
        <f t="shared" ref="FM8:FM49" si="108">$EA$50</f>
        <v>0.8310385523210071</v>
      </c>
      <c r="FN8" s="250">
        <f t="shared" ref="FN8:FN49" si="109">IFERROR((ROUND(FL8,3)-ROUND(FM8,3))*100,"-")</f>
        <v>0.70000000000000062</v>
      </c>
      <c r="FO8" s="96">
        <f t="shared" ref="FO8:FO49" si="110">$EC$50</f>
        <v>0.15319148936170213</v>
      </c>
      <c r="FP8" s="96">
        <f t="shared" ref="FP8:FP49" si="111">$ED$50</f>
        <v>0.15932336742722264</v>
      </c>
      <c r="FQ8" s="250">
        <f t="shared" ref="FQ8:FQ49" si="112">IFERROR((ROUND(FO8,3)-ROUND(FP8,3))*100,"-")</f>
        <v>-0.60000000000000053</v>
      </c>
      <c r="FR8" s="96">
        <f t="shared" ref="FR8:FR49" si="113">$EF$50</f>
        <v>8.5106382978723527E-3</v>
      </c>
      <c r="FS8" s="96">
        <f t="shared" ref="FS8:FS49" si="114">$EG$50</f>
        <v>9.6380802517702646E-3</v>
      </c>
      <c r="FT8" s="250">
        <f t="shared" ref="FT8:FT49" si="115">IFERROR((ROUND(FR8,3)-ROUND(FS8,3))*100,"-")</f>
        <v>-0.10000000000000009</v>
      </c>
      <c r="FU8" s="96">
        <f t="shared" ref="FU8:FU49" si="116">$EI$50</f>
        <v>0.83989501312335957</v>
      </c>
      <c r="FV8" s="96">
        <f t="shared" ref="FV8:FV49" si="117">$EJ$50</f>
        <v>0.82233502538071068</v>
      </c>
      <c r="FW8" s="250">
        <f t="shared" ref="FW8:FW49" si="118">IFERROR((ROUND(FU8,3)-ROUND(FV8,3))*100,"-")</f>
        <v>1.8000000000000016</v>
      </c>
      <c r="FX8" s="96">
        <f t="shared" ref="FX8:FX49" si="119">$EL$50</f>
        <v>0.14908136482939638</v>
      </c>
      <c r="FY8" s="96">
        <f t="shared" ref="FY8:FY49" si="120">$EM$50</f>
        <v>0.16187253243090804</v>
      </c>
      <c r="FZ8" s="250">
        <f t="shared" ref="FZ8:FZ49" si="121">IFERROR((ROUND(FX8,3)-ROUND(FY8,3))*100,"-")</f>
        <v>-1.3000000000000012</v>
      </c>
      <c r="GA8" s="96">
        <f t="shared" ref="GA8:GA49" si="122">$EO$50</f>
        <v>1.1023622047244053E-2</v>
      </c>
      <c r="GB8" s="96">
        <f t="shared" ref="GB8:GB49" si="123">$EP$50</f>
        <v>1.5792442188381273E-2</v>
      </c>
      <c r="GC8" s="250">
        <f t="shared" ref="GC8:GC49" si="124">IFERROR((ROUND(GA8,3)-ROUND(GB8,3))*100,"-")</f>
        <v>-0.50000000000000011</v>
      </c>
      <c r="GD8" s="96">
        <f t="shared" ref="GD8:GD49" si="125">$ER$50</f>
        <v>0.82931072839859654</v>
      </c>
      <c r="GE8" s="96">
        <f t="shared" ref="GE8:GE49" si="126">$ES$50</f>
        <v>0.82810654702572595</v>
      </c>
      <c r="GF8" s="250">
        <f t="shared" ref="GF8:GF49" si="127">IFERROR((ROUND(GD8,3)-ROUND(GE8,3))*100,"-")</f>
        <v>0.10000000000000009</v>
      </c>
      <c r="GG8" s="96">
        <f t="shared" ref="GG8:GG49" si="128">$EU$50</f>
        <v>0.10295028716740307</v>
      </c>
      <c r="GH8" s="96">
        <f t="shared" ref="GH8:GH49" si="129">$EV$50</f>
        <v>0.10600053625558514</v>
      </c>
      <c r="GI8" s="250">
        <f t="shared" ref="GI8:GI49" si="130">IFERROR((ROUND(GG8,3)-ROUND(GH8,3))*100,"-")</f>
        <v>-0.30000000000000027</v>
      </c>
      <c r="GJ8" s="96">
        <f t="shared" ref="GJ8:GJ49" si="131">$EX$50</f>
        <v>6.7738984434000393E-2</v>
      </c>
      <c r="GK8" s="96">
        <f t="shared" ref="GK8:GK49" si="132">$EY$50</f>
        <v>6.589291671868891E-2</v>
      </c>
      <c r="GL8" s="250">
        <f t="shared" ref="GL8:GL49" si="133">IFERROR((ROUND(GJ8,3)-ROUND(GK8,3))*100,"-")</f>
        <v>0.20000000000000018</v>
      </c>
      <c r="GM8" s="39">
        <v>0</v>
      </c>
    </row>
    <row r="9" spans="1:195" s="15" customFormat="1" ht="13.5" customHeight="1">
      <c r="A9" s="63"/>
      <c r="B9" s="346"/>
      <c r="C9" s="343"/>
      <c r="D9" s="81"/>
      <c r="E9" s="71" t="s">
        <v>160</v>
      </c>
      <c r="F9" s="168">
        <v>8</v>
      </c>
      <c r="G9" s="62">
        <v>8</v>
      </c>
      <c r="H9" s="79">
        <f t="shared" si="0"/>
        <v>1</v>
      </c>
      <c r="I9" s="101">
        <v>6141680</v>
      </c>
      <c r="J9" s="102">
        <f t="shared" si="1"/>
        <v>767710</v>
      </c>
      <c r="K9" s="62">
        <v>6</v>
      </c>
      <c r="L9" s="79">
        <f t="shared" si="2"/>
        <v>0.75</v>
      </c>
      <c r="M9" s="101">
        <v>522038</v>
      </c>
      <c r="N9" s="102">
        <f t="shared" si="3"/>
        <v>87006.333333333328</v>
      </c>
      <c r="O9" s="168">
        <v>10</v>
      </c>
      <c r="P9" s="62">
        <v>10</v>
      </c>
      <c r="Q9" s="79">
        <f t="shared" si="4"/>
        <v>1</v>
      </c>
      <c r="R9" s="101">
        <v>7776750</v>
      </c>
      <c r="S9" s="102">
        <f t="shared" si="5"/>
        <v>777675</v>
      </c>
      <c r="T9" s="62">
        <v>8</v>
      </c>
      <c r="U9" s="79">
        <f t="shared" si="6"/>
        <v>0.8</v>
      </c>
      <c r="V9" s="101">
        <v>3268578</v>
      </c>
      <c r="W9" s="102">
        <f t="shared" si="7"/>
        <v>408572.25</v>
      </c>
      <c r="X9" s="168">
        <v>494</v>
      </c>
      <c r="Y9" s="62">
        <v>492</v>
      </c>
      <c r="Z9" s="79">
        <f t="shared" si="8"/>
        <v>0.99595141700404854</v>
      </c>
      <c r="AA9" s="101">
        <v>240066630</v>
      </c>
      <c r="AB9" s="102">
        <f t="shared" si="9"/>
        <v>487940.30487804877</v>
      </c>
      <c r="AC9" s="62">
        <v>406</v>
      </c>
      <c r="AD9" s="79">
        <f t="shared" si="10"/>
        <v>0.82186234817813764</v>
      </c>
      <c r="AE9" s="101">
        <v>43090969</v>
      </c>
      <c r="AF9" s="102">
        <f t="shared" si="11"/>
        <v>106135.39162561577</v>
      </c>
      <c r="AG9" s="168">
        <v>274</v>
      </c>
      <c r="AH9" s="62">
        <v>272</v>
      </c>
      <c r="AI9" s="79">
        <f t="shared" si="12"/>
        <v>0.99270072992700731</v>
      </c>
      <c r="AJ9" s="101">
        <v>147151010</v>
      </c>
      <c r="AK9" s="102">
        <f t="shared" si="13"/>
        <v>540996.36029411759</v>
      </c>
      <c r="AL9" s="62">
        <v>243</v>
      </c>
      <c r="AM9" s="79">
        <f t="shared" si="14"/>
        <v>0.88686131386861311</v>
      </c>
      <c r="AN9" s="101">
        <v>23089326</v>
      </c>
      <c r="AO9" s="102">
        <f t="shared" si="15"/>
        <v>95017.8024691358</v>
      </c>
      <c r="AP9" s="168">
        <v>84</v>
      </c>
      <c r="AQ9" s="62">
        <v>83</v>
      </c>
      <c r="AR9" s="79">
        <f t="shared" si="16"/>
        <v>0.98809523809523814</v>
      </c>
      <c r="AS9" s="101">
        <v>47358920</v>
      </c>
      <c r="AT9" s="102">
        <f t="shared" si="17"/>
        <v>570589.39759036142</v>
      </c>
      <c r="AU9" s="62">
        <v>77</v>
      </c>
      <c r="AV9" s="79">
        <f t="shared" si="18"/>
        <v>0.91666666666666663</v>
      </c>
      <c r="AW9" s="101">
        <v>9594598</v>
      </c>
      <c r="AX9" s="102">
        <f t="shared" si="19"/>
        <v>124605.16883116883</v>
      </c>
      <c r="AY9" s="168">
        <v>10</v>
      </c>
      <c r="AZ9" s="62">
        <v>10</v>
      </c>
      <c r="BA9" s="79">
        <f t="shared" si="20"/>
        <v>1</v>
      </c>
      <c r="BB9" s="101">
        <v>7887970</v>
      </c>
      <c r="BC9" s="102">
        <f t="shared" si="21"/>
        <v>788797</v>
      </c>
      <c r="BD9" s="62">
        <v>10</v>
      </c>
      <c r="BE9" s="79">
        <f t="shared" si="22"/>
        <v>1</v>
      </c>
      <c r="BF9" s="101">
        <v>1082513</v>
      </c>
      <c r="BG9" s="102">
        <f t="shared" si="23"/>
        <v>108251.3</v>
      </c>
      <c r="BH9" s="168">
        <v>1</v>
      </c>
      <c r="BI9" s="62">
        <v>1</v>
      </c>
      <c r="BJ9" s="79">
        <f t="shared" si="24"/>
        <v>1</v>
      </c>
      <c r="BK9" s="101">
        <v>357980</v>
      </c>
      <c r="BL9" s="102">
        <f t="shared" si="25"/>
        <v>357980</v>
      </c>
      <c r="BM9" s="62">
        <v>1</v>
      </c>
      <c r="BN9" s="79">
        <f t="shared" si="26"/>
        <v>1</v>
      </c>
      <c r="BO9" s="101">
        <v>112304</v>
      </c>
      <c r="BP9" s="102">
        <f t="shared" si="27"/>
        <v>112304</v>
      </c>
      <c r="BQ9" s="99">
        <f t="shared" si="28"/>
        <v>881</v>
      </c>
      <c r="BR9" s="62">
        <f t="shared" si="28"/>
        <v>876</v>
      </c>
      <c r="BS9" s="79">
        <f t="shared" si="29"/>
        <v>0.99432463110102154</v>
      </c>
      <c r="BT9" s="101">
        <f t="shared" si="76"/>
        <v>456740940</v>
      </c>
      <c r="BU9" s="102">
        <f t="shared" si="30"/>
        <v>521393.76712328766</v>
      </c>
      <c r="BV9" s="62">
        <f t="shared" si="76"/>
        <v>751</v>
      </c>
      <c r="BW9" s="79">
        <f t="shared" si="31"/>
        <v>0.85244040862656068</v>
      </c>
      <c r="BX9" s="101">
        <f t="shared" si="76"/>
        <v>80760326</v>
      </c>
      <c r="BY9" s="102">
        <f t="shared" si="32"/>
        <v>107537.05193075899</v>
      </c>
      <c r="BZ9" s="82"/>
      <c r="CA9" s="113">
        <v>758</v>
      </c>
      <c r="CB9" s="105">
        <v>755</v>
      </c>
      <c r="CC9" s="86">
        <v>0.99604221635883905</v>
      </c>
      <c r="CD9" s="105">
        <v>414296440</v>
      </c>
      <c r="CE9" s="105">
        <v>548737.00662251655</v>
      </c>
      <c r="CF9" s="105">
        <v>651</v>
      </c>
      <c r="CG9" s="86">
        <v>0.85883905013192607</v>
      </c>
      <c r="CH9" s="105">
        <v>67954725</v>
      </c>
      <c r="CI9" s="105">
        <v>104385.13824884793</v>
      </c>
      <c r="CK9" s="86">
        <f t="shared" si="33"/>
        <v>0.14188422247446086</v>
      </c>
      <c r="CL9" s="86">
        <f t="shared" si="34"/>
        <v>5.6753688989784612E-3</v>
      </c>
      <c r="CM9" s="86">
        <f t="shared" si="77"/>
        <v>0.13720316622691298</v>
      </c>
      <c r="CN9" s="86">
        <f t="shared" si="78"/>
        <v>3.9577836411609502E-3</v>
      </c>
      <c r="CO9" s="59">
        <v>3</v>
      </c>
      <c r="CP9" s="14" t="s">
        <v>115</v>
      </c>
      <c r="CQ9" s="46">
        <f t="shared" si="79"/>
        <v>0.83380018674136325</v>
      </c>
      <c r="CR9" s="46">
        <f t="shared" si="80"/>
        <v>0.8</v>
      </c>
      <c r="CS9" s="87">
        <f t="shared" si="35"/>
        <v>0.83333333333333337</v>
      </c>
      <c r="CT9" s="46">
        <f t="shared" si="36"/>
        <v>0.83818101284512037</v>
      </c>
      <c r="CU9" s="46">
        <f t="shared" si="37"/>
        <v>0.14285714285714279</v>
      </c>
      <c r="CV9" s="46">
        <f t="shared" si="38"/>
        <v>0.19999999999999996</v>
      </c>
      <c r="CW9" s="46">
        <f t="shared" si="39"/>
        <v>0.16666666666666663</v>
      </c>
      <c r="CX9" s="46">
        <f t="shared" si="40"/>
        <v>9.8036320685073064E-2</v>
      </c>
      <c r="CY9" s="46">
        <f t="shared" si="41"/>
        <v>2.3342670401493959E-2</v>
      </c>
      <c r="CZ9" s="46">
        <f t="shared" si="42"/>
        <v>0</v>
      </c>
      <c r="DA9" s="46">
        <f t="shared" si="43"/>
        <v>0</v>
      </c>
      <c r="DB9" s="46">
        <f t="shared" si="44"/>
        <v>6.378266646980657E-2</v>
      </c>
      <c r="DC9" s="46">
        <f t="shared" si="81"/>
        <v>0.81568998109640833</v>
      </c>
      <c r="DD9" s="46">
        <f t="shared" si="82"/>
        <v>1</v>
      </c>
      <c r="DE9" s="87">
        <f t="shared" si="83"/>
        <v>1</v>
      </c>
      <c r="DF9" s="46">
        <f t="shared" si="84"/>
        <v>0.84026291653928464</v>
      </c>
      <c r="DG9" s="46">
        <f t="shared" si="45"/>
        <v>0.16351606805293006</v>
      </c>
      <c r="DH9" s="46">
        <f t="shared" si="46"/>
        <v>0</v>
      </c>
      <c r="DI9" s="87">
        <f t="shared" si="47"/>
        <v>0</v>
      </c>
      <c r="DJ9" s="46">
        <f t="shared" si="48"/>
        <v>0.10027514521553038</v>
      </c>
      <c r="DK9" s="46">
        <f t="shared" si="49"/>
        <v>2.0793950850661602E-2</v>
      </c>
      <c r="DL9" s="46">
        <f t="shared" si="50"/>
        <v>0</v>
      </c>
      <c r="DM9" s="87">
        <f t="shared" si="51"/>
        <v>0</v>
      </c>
      <c r="DN9" s="46">
        <f t="shared" si="52"/>
        <v>5.9461938245184975E-2</v>
      </c>
      <c r="DP9" s="14" t="s">
        <v>44</v>
      </c>
      <c r="DQ9" s="96">
        <f t="shared" si="53"/>
        <v>0.88922788077915982</v>
      </c>
      <c r="DR9" s="96">
        <f t="shared" si="54"/>
        <v>0.87700908455625437</v>
      </c>
      <c r="DS9" s="250">
        <f t="shared" si="85"/>
        <v>1.2000000000000011</v>
      </c>
      <c r="DT9" s="96">
        <f t="shared" si="55"/>
        <v>9.762966439802867E-2</v>
      </c>
      <c r="DU9" s="96">
        <f t="shared" si="56"/>
        <v>0.10971348707197759</v>
      </c>
      <c r="DV9" s="250">
        <f t="shared" si="86"/>
        <v>-1.1999999999999997</v>
      </c>
      <c r="DW9" s="96">
        <f t="shared" si="57"/>
        <v>1.3142454822811511E-2</v>
      </c>
      <c r="DX9" s="96">
        <f t="shared" si="58"/>
        <v>1.3277428371768041E-2</v>
      </c>
      <c r="DY9" s="250">
        <f t="shared" si="87"/>
        <v>0</v>
      </c>
      <c r="DZ9" s="96">
        <f t="shared" si="59"/>
        <v>0.79333333333333333</v>
      </c>
      <c r="EA9" s="96">
        <f t="shared" si="60"/>
        <v>0.83333333333333337</v>
      </c>
      <c r="EB9" s="250">
        <f t="shared" si="88"/>
        <v>-3.9999999999999925</v>
      </c>
      <c r="EC9" s="96">
        <f t="shared" si="61"/>
        <v>0.17333333333333334</v>
      </c>
      <c r="ED9" s="96">
        <f t="shared" si="89"/>
        <v>0.14393939393939392</v>
      </c>
      <c r="EE9" s="250">
        <f t="shared" si="90"/>
        <v>2.9</v>
      </c>
      <c r="EF9" s="96">
        <f t="shared" si="62"/>
        <v>3.3333333333333326E-2</v>
      </c>
      <c r="EG9" s="96">
        <f t="shared" si="63"/>
        <v>2.2727272727272707E-2</v>
      </c>
      <c r="EH9" s="250">
        <f t="shared" si="91"/>
        <v>1.0000000000000002</v>
      </c>
      <c r="EI9" s="96">
        <f t="shared" si="64"/>
        <v>0.94117647058823528</v>
      </c>
      <c r="EJ9" s="96">
        <f t="shared" si="65"/>
        <v>0.875</v>
      </c>
      <c r="EK9" s="250">
        <f t="shared" si="92"/>
        <v>6.5999999999999943</v>
      </c>
      <c r="EL9" s="96">
        <f t="shared" si="66"/>
        <v>5.8823529411764719E-2</v>
      </c>
      <c r="EM9" s="96">
        <f t="shared" si="67"/>
        <v>0.125</v>
      </c>
      <c r="EN9" s="250">
        <f t="shared" si="93"/>
        <v>-6.6000000000000005</v>
      </c>
      <c r="EO9" s="96">
        <f t="shared" si="68"/>
        <v>0</v>
      </c>
      <c r="EP9" s="96">
        <f t="shared" si="69"/>
        <v>0</v>
      </c>
      <c r="EQ9" s="250">
        <f t="shared" si="94"/>
        <v>0</v>
      </c>
      <c r="ER9" s="96">
        <f t="shared" si="70"/>
        <v>0.84450940185855761</v>
      </c>
      <c r="ES9" s="96">
        <f t="shared" si="71"/>
        <v>0.84319113473579888</v>
      </c>
      <c r="ET9" s="250">
        <f t="shared" si="95"/>
        <v>0.20000000000000018</v>
      </c>
      <c r="EU9" s="96">
        <f t="shared" si="72"/>
        <v>0.10056280267004059</v>
      </c>
      <c r="EV9" s="96">
        <f t="shared" si="73"/>
        <v>0.10293256452993382</v>
      </c>
      <c r="EW9" s="250">
        <f t="shared" si="96"/>
        <v>-0.19999999999999879</v>
      </c>
      <c r="EX9" s="96">
        <f t="shared" si="74"/>
        <v>5.4927795471401808E-2</v>
      </c>
      <c r="EY9" s="96">
        <f t="shared" si="75"/>
        <v>5.3876300734267302E-2</v>
      </c>
      <c r="EZ9" s="250">
        <f t="shared" si="97"/>
        <v>0.10000000000000009</v>
      </c>
      <c r="FC9" s="96">
        <f t="shared" si="98"/>
        <v>0.87281848885540492</v>
      </c>
      <c r="FD9" s="96">
        <f t="shared" si="99"/>
        <v>0.86643310806229235</v>
      </c>
      <c r="FE9" s="250">
        <f t="shared" si="100"/>
        <v>0.70000000000000062</v>
      </c>
      <c r="FF9" s="96">
        <f t="shared" si="101"/>
        <v>0.11478055399788534</v>
      </c>
      <c r="FG9" s="96">
        <f t="shared" si="102"/>
        <v>0.12086431751915561</v>
      </c>
      <c r="FH9" s="250">
        <f t="shared" si="103"/>
        <v>-0.5999999999999992</v>
      </c>
      <c r="FI9" s="96">
        <f t="shared" si="104"/>
        <v>1.2400957146709746E-2</v>
      </c>
      <c r="FJ9" s="96">
        <f t="shared" si="105"/>
        <v>1.2702574418552048E-2</v>
      </c>
      <c r="FK9" s="250">
        <f t="shared" si="106"/>
        <v>-9.9999999999999922E-2</v>
      </c>
      <c r="FL9" s="96">
        <f t="shared" si="107"/>
        <v>0.83829787234042552</v>
      </c>
      <c r="FM9" s="96">
        <f t="shared" si="108"/>
        <v>0.8310385523210071</v>
      </c>
      <c r="FN9" s="250">
        <f t="shared" si="109"/>
        <v>0.70000000000000062</v>
      </c>
      <c r="FO9" s="96">
        <f t="shared" si="110"/>
        <v>0.15319148936170213</v>
      </c>
      <c r="FP9" s="96">
        <f t="shared" si="111"/>
        <v>0.15932336742722264</v>
      </c>
      <c r="FQ9" s="250">
        <f t="shared" si="112"/>
        <v>-0.60000000000000053</v>
      </c>
      <c r="FR9" s="96">
        <f t="shared" si="113"/>
        <v>8.5106382978723527E-3</v>
      </c>
      <c r="FS9" s="96">
        <f t="shared" si="114"/>
        <v>9.6380802517702646E-3</v>
      </c>
      <c r="FT9" s="250">
        <f t="shared" si="115"/>
        <v>-0.10000000000000009</v>
      </c>
      <c r="FU9" s="96">
        <f t="shared" si="116"/>
        <v>0.83989501312335957</v>
      </c>
      <c r="FV9" s="96">
        <f t="shared" si="117"/>
        <v>0.82233502538071068</v>
      </c>
      <c r="FW9" s="250">
        <f t="shared" si="118"/>
        <v>1.8000000000000016</v>
      </c>
      <c r="FX9" s="96">
        <f t="shared" si="119"/>
        <v>0.14908136482939638</v>
      </c>
      <c r="FY9" s="96">
        <f t="shared" si="120"/>
        <v>0.16187253243090804</v>
      </c>
      <c r="FZ9" s="250">
        <f t="shared" si="121"/>
        <v>-1.3000000000000012</v>
      </c>
      <c r="GA9" s="96">
        <f t="shared" si="122"/>
        <v>1.1023622047244053E-2</v>
      </c>
      <c r="GB9" s="96">
        <f t="shared" si="123"/>
        <v>1.5792442188381273E-2</v>
      </c>
      <c r="GC9" s="250">
        <f t="shared" si="124"/>
        <v>-0.50000000000000011</v>
      </c>
      <c r="GD9" s="96">
        <f t="shared" si="125"/>
        <v>0.82931072839859654</v>
      </c>
      <c r="GE9" s="96">
        <f t="shared" si="126"/>
        <v>0.82810654702572595</v>
      </c>
      <c r="GF9" s="250">
        <f t="shared" si="127"/>
        <v>0.10000000000000009</v>
      </c>
      <c r="GG9" s="96">
        <f t="shared" si="128"/>
        <v>0.10295028716740307</v>
      </c>
      <c r="GH9" s="96">
        <f t="shared" si="129"/>
        <v>0.10600053625558514</v>
      </c>
      <c r="GI9" s="250">
        <f t="shared" si="130"/>
        <v>-0.30000000000000027</v>
      </c>
      <c r="GJ9" s="96">
        <f t="shared" si="131"/>
        <v>6.7738984434000393E-2</v>
      </c>
      <c r="GK9" s="96">
        <f t="shared" si="132"/>
        <v>6.589291671868891E-2</v>
      </c>
      <c r="GL9" s="250">
        <f t="shared" si="133"/>
        <v>0.20000000000000018</v>
      </c>
      <c r="GM9" s="39">
        <v>0</v>
      </c>
    </row>
    <row r="10" spans="1:195" s="15" customFormat="1" ht="13.5" customHeight="1">
      <c r="A10" s="63"/>
      <c r="B10" s="346"/>
      <c r="C10" s="343"/>
      <c r="D10" s="81"/>
      <c r="E10" s="198" t="s">
        <v>161</v>
      </c>
      <c r="F10" s="213">
        <v>0</v>
      </c>
      <c r="G10" s="214">
        <v>0</v>
      </c>
      <c r="H10" s="215" t="str">
        <f t="shared" si="0"/>
        <v>-</v>
      </c>
      <c r="I10" s="216">
        <v>0</v>
      </c>
      <c r="J10" s="217" t="str">
        <f t="shared" si="1"/>
        <v>-</v>
      </c>
      <c r="K10" s="214">
        <v>0</v>
      </c>
      <c r="L10" s="215" t="str">
        <f t="shared" si="2"/>
        <v>-</v>
      </c>
      <c r="M10" s="216">
        <v>0</v>
      </c>
      <c r="N10" s="217" t="str">
        <f t="shared" si="3"/>
        <v>-</v>
      </c>
      <c r="O10" s="213">
        <v>1</v>
      </c>
      <c r="P10" s="214">
        <v>1</v>
      </c>
      <c r="Q10" s="215">
        <f t="shared" si="4"/>
        <v>1</v>
      </c>
      <c r="R10" s="216">
        <v>437060</v>
      </c>
      <c r="S10" s="217">
        <f t="shared" si="5"/>
        <v>437060</v>
      </c>
      <c r="T10" s="214">
        <v>1</v>
      </c>
      <c r="U10" s="215">
        <f t="shared" si="6"/>
        <v>1</v>
      </c>
      <c r="V10" s="216">
        <v>9659</v>
      </c>
      <c r="W10" s="217">
        <f t="shared" si="7"/>
        <v>9659</v>
      </c>
      <c r="X10" s="213">
        <v>169</v>
      </c>
      <c r="Y10" s="214">
        <v>165</v>
      </c>
      <c r="Z10" s="215">
        <f t="shared" si="8"/>
        <v>0.97633136094674555</v>
      </c>
      <c r="AA10" s="216">
        <v>86479320</v>
      </c>
      <c r="AB10" s="217">
        <f t="shared" si="9"/>
        <v>524117.09090909088</v>
      </c>
      <c r="AC10" s="214">
        <v>142</v>
      </c>
      <c r="AD10" s="215">
        <f t="shared" si="10"/>
        <v>0.84023668639053251</v>
      </c>
      <c r="AE10" s="216">
        <v>15518117</v>
      </c>
      <c r="AF10" s="217">
        <f t="shared" si="11"/>
        <v>109282.51408450704</v>
      </c>
      <c r="AG10" s="213">
        <v>104</v>
      </c>
      <c r="AH10" s="214">
        <v>104</v>
      </c>
      <c r="AI10" s="215">
        <f t="shared" si="12"/>
        <v>1</v>
      </c>
      <c r="AJ10" s="216">
        <v>63601370</v>
      </c>
      <c r="AK10" s="217">
        <f t="shared" si="13"/>
        <v>611551.63461538462</v>
      </c>
      <c r="AL10" s="214">
        <v>87</v>
      </c>
      <c r="AM10" s="215">
        <f t="shared" si="14"/>
        <v>0.83653846153846156</v>
      </c>
      <c r="AN10" s="216">
        <v>10414448</v>
      </c>
      <c r="AO10" s="217">
        <f t="shared" si="15"/>
        <v>119706.29885057472</v>
      </c>
      <c r="AP10" s="213">
        <v>27</v>
      </c>
      <c r="AQ10" s="214">
        <v>27</v>
      </c>
      <c r="AR10" s="215">
        <f t="shared" si="16"/>
        <v>1</v>
      </c>
      <c r="AS10" s="216">
        <v>22486180</v>
      </c>
      <c r="AT10" s="217">
        <f t="shared" si="17"/>
        <v>832821.48148148146</v>
      </c>
      <c r="AU10" s="214">
        <v>24</v>
      </c>
      <c r="AV10" s="215">
        <f t="shared" si="18"/>
        <v>0.88888888888888884</v>
      </c>
      <c r="AW10" s="216">
        <v>2715287</v>
      </c>
      <c r="AX10" s="217">
        <f t="shared" si="19"/>
        <v>113136.95833333333</v>
      </c>
      <c r="AY10" s="213">
        <v>6</v>
      </c>
      <c r="AZ10" s="214">
        <v>6</v>
      </c>
      <c r="BA10" s="215">
        <f t="shared" si="20"/>
        <v>1</v>
      </c>
      <c r="BB10" s="216">
        <v>5700720</v>
      </c>
      <c r="BC10" s="217">
        <f t="shared" si="21"/>
        <v>950120</v>
      </c>
      <c r="BD10" s="214">
        <v>6</v>
      </c>
      <c r="BE10" s="215">
        <f t="shared" si="22"/>
        <v>1</v>
      </c>
      <c r="BF10" s="216">
        <v>958432</v>
      </c>
      <c r="BG10" s="217">
        <f t="shared" si="23"/>
        <v>159738.66666666666</v>
      </c>
      <c r="BH10" s="213">
        <v>2</v>
      </c>
      <c r="BI10" s="214">
        <v>2</v>
      </c>
      <c r="BJ10" s="215">
        <f t="shared" si="24"/>
        <v>1</v>
      </c>
      <c r="BK10" s="216">
        <v>3471970</v>
      </c>
      <c r="BL10" s="217">
        <f t="shared" si="25"/>
        <v>1735985</v>
      </c>
      <c r="BM10" s="214">
        <v>2</v>
      </c>
      <c r="BN10" s="215">
        <f t="shared" si="26"/>
        <v>1</v>
      </c>
      <c r="BO10" s="216">
        <v>157482</v>
      </c>
      <c r="BP10" s="217">
        <f t="shared" si="27"/>
        <v>78741</v>
      </c>
      <c r="BQ10" s="218">
        <f t="shared" si="28"/>
        <v>309</v>
      </c>
      <c r="BR10" s="214">
        <f t="shared" si="28"/>
        <v>305</v>
      </c>
      <c r="BS10" s="215">
        <f t="shared" si="29"/>
        <v>0.98705501618122982</v>
      </c>
      <c r="BT10" s="216">
        <f>SUM(I10,R10,AA10,AJ10,AS10,BB10,BK10)</f>
        <v>182176620</v>
      </c>
      <c r="BU10" s="217">
        <f t="shared" si="30"/>
        <v>597300.39344262297</v>
      </c>
      <c r="BV10" s="214">
        <f>SUM(K10,T10,AC10,AL10,AU10,BD10,BM10)</f>
        <v>262</v>
      </c>
      <c r="BW10" s="215">
        <f t="shared" si="31"/>
        <v>0.84789644012944987</v>
      </c>
      <c r="BX10" s="216">
        <f>SUM(M10,V10,AE10,AN10,AW10,BF10,BO10)</f>
        <v>29773425</v>
      </c>
      <c r="BY10" s="217">
        <f t="shared" si="32"/>
        <v>113639.02671755725</v>
      </c>
      <c r="BZ10" s="82"/>
      <c r="CA10" s="113">
        <v>215</v>
      </c>
      <c r="CB10" s="105">
        <v>211</v>
      </c>
      <c r="CC10" s="86">
        <v>0.98139534883720925</v>
      </c>
      <c r="CD10" s="105">
        <v>123332810</v>
      </c>
      <c r="CE10" s="105">
        <v>584515.68720379146</v>
      </c>
      <c r="CF10" s="105">
        <v>186</v>
      </c>
      <c r="CG10" s="86">
        <v>0.8651162790697674</v>
      </c>
      <c r="CH10" s="105">
        <v>26135694</v>
      </c>
      <c r="CI10" s="105">
        <v>140514.48387096773</v>
      </c>
      <c r="CK10" s="86">
        <f t="shared" si="33"/>
        <v>0.13915857605177995</v>
      </c>
      <c r="CL10" s="86">
        <f t="shared" si="34"/>
        <v>1.2944983818770184E-2</v>
      </c>
      <c r="CM10" s="86">
        <f t="shared" si="77"/>
        <v>0.11627906976744184</v>
      </c>
      <c r="CN10" s="86">
        <f t="shared" si="78"/>
        <v>1.8604651162790753E-2</v>
      </c>
      <c r="CO10" s="59">
        <v>4</v>
      </c>
      <c r="CP10" s="14" t="s">
        <v>116</v>
      </c>
      <c r="CQ10" s="46">
        <f t="shared" si="79"/>
        <v>0.93215547703180213</v>
      </c>
      <c r="CR10" s="46">
        <f t="shared" si="80"/>
        <v>1</v>
      </c>
      <c r="CS10" s="87">
        <f t="shared" si="35"/>
        <v>0.66666666666666663</v>
      </c>
      <c r="CT10" s="46">
        <f t="shared" si="36"/>
        <v>0.84846877900039774</v>
      </c>
      <c r="CU10" s="46">
        <f t="shared" si="37"/>
        <v>5.9363957597173167E-2</v>
      </c>
      <c r="CV10" s="46">
        <f t="shared" si="38"/>
        <v>0</v>
      </c>
      <c r="CW10" s="46">
        <f t="shared" si="39"/>
        <v>0.33333333333333337</v>
      </c>
      <c r="CX10" s="46">
        <f t="shared" si="40"/>
        <v>8.0471960758318972E-2</v>
      </c>
      <c r="CY10" s="46">
        <f t="shared" si="41"/>
        <v>8.4805653710247064E-3</v>
      </c>
      <c r="CZ10" s="46">
        <f t="shared" si="42"/>
        <v>0</v>
      </c>
      <c r="DA10" s="46">
        <f t="shared" si="43"/>
        <v>0</v>
      </c>
      <c r="DB10" s="46">
        <f t="shared" si="44"/>
        <v>7.1059260241283284E-2</v>
      </c>
      <c r="DC10" s="46">
        <f t="shared" si="81"/>
        <v>0.92250372578241435</v>
      </c>
      <c r="DD10" s="46">
        <f t="shared" si="82"/>
        <v>1</v>
      </c>
      <c r="DE10" s="87">
        <f t="shared" si="83"/>
        <v>1</v>
      </c>
      <c r="DF10" s="46">
        <f t="shared" si="84"/>
        <v>0.85584137191854237</v>
      </c>
      <c r="DG10" s="46">
        <f t="shared" si="45"/>
        <v>7.0044709388971671E-2</v>
      </c>
      <c r="DH10" s="46">
        <f t="shared" si="46"/>
        <v>0</v>
      </c>
      <c r="DI10" s="87">
        <f t="shared" si="47"/>
        <v>0</v>
      </c>
      <c r="DJ10" s="46">
        <f t="shared" si="48"/>
        <v>8.1189710610932386E-2</v>
      </c>
      <c r="DK10" s="46">
        <f t="shared" si="49"/>
        <v>7.4515648286139768E-3</v>
      </c>
      <c r="DL10" s="46">
        <f t="shared" si="50"/>
        <v>0</v>
      </c>
      <c r="DM10" s="87">
        <f t="shared" si="51"/>
        <v>0</v>
      </c>
      <c r="DN10" s="46">
        <f t="shared" si="52"/>
        <v>6.2968917470525243E-2</v>
      </c>
      <c r="DP10" s="14" t="s">
        <v>1</v>
      </c>
      <c r="DQ10" s="96">
        <f t="shared" si="53"/>
        <v>0.86603616711702347</v>
      </c>
      <c r="DR10" s="96">
        <f t="shared" si="54"/>
        <v>0.85857530812617511</v>
      </c>
      <c r="DS10" s="250">
        <f t="shared" si="85"/>
        <v>0.70000000000000062</v>
      </c>
      <c r="DT10" s="96">
        <f t="shared" si="55"/>
        <v>0.12429848264394094</v>
      </c>
      <c r="DU10" s="96">
        <f t="shared" si="56"/>
        <v>0.12889074576979309</v>
      </c>
      <c r="DV10" s="250">
        <f t="shared" si="86"/>
        <v>-0.50000000000000044</v>
      </c>
      <c r="DW10" s="96">
        <f t="shared" si="57"/>
        <v>9.6653502390355861E-3</v>
      </c>
      <c r="DX10" s="96">
        <f t="shared" si="58"/>
        <v>1.2533946104031801E-2</v>
      </c>
      <c r="DY10" s="250">
        <f t="shared" si="87"/>
        <v>-0.29999999999999993</v>
      </c>
      <c r="DZ10" s="96">
        <f t="shared" si="59"/>
        <v>0.86956521739130432</v>
      </c>
      <c r="EA10" s="96">
        <f t="shared" si="60"/>
        <v>0.82272727272727275</v>
      </c>
      <c r="EB10" s="250">
        <f t="shared" si="88"/>
        <v>4.7000000000000046</v>
      </c>
      <c r="EC10" s="96">
        <f t="shared" si="61"/>
        <v>0.13043478260869568</v>
      </c>
      <c r="ED10" s="96">
        <f t="shared" si="89"/>
        <v>0.16818181818181821</v>
      </c>
      <c r="EE10" s="250">
        <f t="shared" si="90"/>
        <v>-3.8000000000000007</v>
      </c>
      <c r="EF10" s="96">
        <f t="shared" si="62"/>
        <v>0</v>
      </c>
      <c r="EG10" s="96">
        <f t="shared" si="63"/>
        <v>9.0909090909090384E-3</v>
      </c>
      <c r="EH10" s="250">
        <f t="shared" si="91"/>
        <v>-0.89999999999999991</v>
      </c>
      <c r="EI10" s="96">
        <f t="shared" si="64"/>
        <v>0.84848484848484851</v>
      </c>
      <c r="EJ10" s="96">
        <f t="shared" si="65"/>
        <v>0.84677419354838712</v>
      </c>
      <c r="EK10" s="250">
        <f t="shared" si="92"/>
        <v>0.10000000000000009</v>
      </c>
      <c r="EL10" s="96">
        <f t="shared" si="66"/>
        <v>0.13636363636363635</v>
      </c>
      <c r="EM10" s="96">
        <f t="shared" si="67"/>
        <v>0.12903225806451613</v>
      </c>
      <c r="EN10" s="250">
        <f t="shared" si="93"/>
        <v>0.70000000000000062</v>
      </c>
      <c r="EO10" s="96">
        <f t="shared" si="68"/>
        <v>1.5151515151515138E-2</v>
      </c>
      <c r="EP10" s="96">
        <f t="shared" si="69"/>
        <v>2.4193548387096753E-2</v>
      </c>
      <c r="EQ10" s="250">
        <f t="shared" si="94"/>
        <v>-0.90000000000000013</v>
      </c>
      <c r="ER10" s="96">
        <f t="shared" si="70"/>
        <v>0.82259043983690461</v>
      </c>
      <c r="ES10" s="96">
        <f t="shared" si="71"/>
        <v>0.81540441674569841</v>
      </c>
      <c r="ET10" s="250">
        <f t="shared" si="95"/>
        <v>0.80000000000000071</v>
      </c>
      <c r="EU10" s="96">
        <f t="shared" si="72"/>
        <v>0.11499089095167869</v>
      </c>
      <c r="EV10" s="96">
        <f t="shared" si="73"/>
        <v>0.12200243869394389</v>
      </c>
      <c r="EW10" s="250">
        <f t="shared" si="96"/>
        <v>-0.69999999999999929</v>
      </c>
      <c r="EX10" s="96">
        <f t="shared" si="74"/>
        <v>6.24186692114167E-2</v>
      </c>
      <c r="EY10" s="96">
        <f t="shared" si="75"/>
        <v>6.2593144560357694E-2</v>
      </c>
      <c r="EZ10" s="250">
        <f t="shared" si="97"/>
        <v>-0.10000000000000009</v>
      </c>
      <c r="FC10" s="96">
        <f t="shared" si="98"/>
        <v>0.87281848885540492</v>
      </c>
      <c r="FD10" s="96">
        <f t="shared" si="99"/>
        <v>0.86643310806229235</v>
      </c>
      <c r="FE10" s="250">
        <f t="shared" si="100"/>
        <v>0.70000000000000062</v>
      </c>
      <c r="FF10" s="96">
        <f t="shared" si="101"/>
        <v>0.11478055399788534</v>
      </c>
      <c r="FG10" s="96">
        <f t="shared" si="102"/>
        <v>0.12086431751915561</v>
      </c>
      <c r="FH10" s="250">
        <f t="shared" si="103"/>
        <v>-0.5999999999999992</v>
      </c>
      <c r="FI10" s="96">
        <f t="shared" si="104"/>
        <v>1.2400957146709746E-2</v>
      </c>
      <c r="FJ10" s="96">
        <f t="shared" si="105"/>
        <v>1.2702574418552048E-2</v>
      </c>
      <c r="FK10" s="250">
        <f t="shared" si="106"/>
        <v>-9.9999999999999922E-2</v>
      </c>
      <c r="FL10" s="96">
        <f t="shared" si="107"/>
        <v>0.83829787234042552</v>
      </c>
      <c r="FM10" s="96">
        <f t="shared" si="108"/>
        <v>0.8310385523210071</v>
      </c>
      <c r="FN10" s="250">
        <f t="shared" si="109"/>
        <v>0.70000000000000062</v>
      </c>
      <c r="FO10" s="96">
        <f t="shared" si="110"/>
        <v>0.15319148936170213</v>
      </c>
      <c r="FP10" s="96">
        <f t="shared" si="111"/>
        <v>0.15932336742722264</v>
      </c>
      <c r="FQ10" s="250">
        <f t="shared" si="112"/>
        <v>-0.60000000000000053</v>
      </c>
      <c r="FR10" s="96">
        <f t="shared" si="113"/>
        <v>8.5106382978723527E-3</v>
      </c>
      <c r="FS10" s="96">
        <f t="shared" si="114"/>
        <v>9.6380802517702646E-3</v>
      </c>
      <c r="FT10" s="250">
        <f t="shared" si="115"/>
        <v>-0.10000000000000009</v>
      </c>
      <c r="FU10" s="96">
        <f t="shared" si="116"/>
        <v>0.83989501312335957</v>
      </c>
      <c r="FV10" s="96">
        <f t="shared" si="117"/>
        <v>0.82233502538071068</v>
      </c>
      <c r="FW10" s="250">
        <f t="shared" si="118"/>
        <v>1.8000000000000016</v>
      </c>
      <c r="FX10" s="96">
        <f t="shared" si="119"/>
        <v>0.14908136482939638</v>
      </c>
      <c r="FY10" s="96">
        <f t="shared" si="120"/>
        <v>0.16187253243090804</v>
      </c>
      <c r="FZ10" s="250">
        <f t="shared" si="121"/>
        <v>-1.3000000000000012</v>
      </c>
      <c r="GA10" s="96">
        <f t="shared" si="122"/>
        <v>1.1023622047244053E-2</v>
      </c>
      <c r="GB10" s="96">
        <f t="shared" si="123"/>
        <v>1.5792442188381273E-2</v>
      </c>
      <c r="GC10" s="250">
        <f t="shared" si="124"/>
        <v>-0.50000000000000011</v>
      </c>
      <c r="GD10" s="96">
        <f t="shared" si="125"/>
        <v>0.82931072839859654</v>
      </c>
      <c r="GE10" s="96">
        <f t="shared" si="126"/>
        <v>0.82810654702572595</v>
      </c>
      <c r="GF10" s="250">
        <f t="shared" si="127"/>
        <v>0.10000000000000009</v>
      </c>
      <c r="GG10" s="96">
        <f t="shared" si="128"/>
        <v>0.10295028716740307</v>
      </c>
      <c r="GH10" s="96">
        <f t="shared" si="129"/>
        <v>0.10600053625558514</v>
      </c>
      <c r="GI10" s="250">
        <f t="shared" si="130"/>
        <v>-0.30000000000000027</v>
      </c>
      <c r="GJ10" s="96">
        <f t="shared" si="131"/>
        <v>6.7738984434000393E-2</v>
      </c>
      <c r="GK10" s="96">
        <f t="shared" si="132"/>
        <v>6.589291671868891E-2</v>
      </c>
      <c r="GL10" s="250">
        <f t="shared" si="133"/>
        <v>0.20000000000000018</v>
      </c>
      <c r="GM10" s="39">
        <v>0</v>
      </c>
    </row>
    <row r="11" spans="1:195" s="15" customFormat="1" ht="13.5" customHeight="1">
      <c r="A11" s="63"/>
      <c r="B11" s="346"/>
      <c r="C11" s="343"/>
      <c r="D11" s="210"/>
      <c r="E11" s="72" t="s">
        <v>211</v>
      </c>
      <c r="F11" s="211">
        <v>0</v>
      </c>
      <c r="G11" s="126">
        <v>0</v>
      </c>
      <c r="H11" s="124" t="str">
        <f t="shared" si="0"/>
        <v>-</v>
      </c>
      <c r="I11" s="127">
        <v>0</v>
      </c>
      <c r="J11" s="125" t="str">
        <f t="shared" si="1"/>
        <v>-</v>
      </c>
      <c r="K11" s="126">
        <v>0</v>
      </c>
      <c r="L11" s="124" t="str">
        <f t="shared" si="2"/>
        <v>-</v>
      </c>
      <c r="M11" s="127">
        <v>0</v>
      </c>
      <c r="N11" s="125" t="str">
        <f t="shared" si="3"/>
        <v>-</v>
      </c>
      <c r="O11" s="211">
        <v>0</v>
      </c>
      <c r="P11" s="126">
        <v>0</v>
      </c>
      <c r="Q11" s="124" t="str">
        <f t="shared" si="4"/>
        <v>-</v>
      </c>
      <c r="R11" s="127">
        <v>0</v>
      </c>
      <c r="S11" s="125" t="str">
        <f t="shared" si="5"/>
        <v>-</v>
      </c>
      <c r="T11" s="126">
        <v>0</v>
      </c>
      <c r="U11" s="124" t="str">
        <f t="shared" si="6"/>
        <v>-</v>
      </c>
      <c r="V11" s="127">
        <v>0</v>
      </c>
      <c r="W11" s="125" t="str">
        <f t="shared" si="7"/>
        <v>-</v>
      </c>
      <c r="X11" s="211">
        <v>0</v>
      </c>
      <c r="Y11" s="126">
        <v>0</v>
      </c>
      <c r="Z11" s="124" t="str">
        <f t="shared" si="8"/>
        <v>-</v>
      </c>
      <c r="AA11" s="127">
        <v>0</v>
      </c>
      <c r="AB11" s="125" t="str">
        <f t="shared" si="9"/>
        <v>-</v>
      </c>
      <c r="AC11" s="126">
        <v>0</v>
      </c>
      <c r="AD11" s="124" t="str">
        <f t="shared" si="10"/>
        <v>-</v>
      </c>
      <c r="AE11" s="127">
        <v>0</v>
      </c>
      <c r="AF11" s="125" t="str">
        <f t="shared" si="11"/>
        <v>-</v>
      </c>
      <c r="AG11" s="211">
        <v>2</v>
      </c>
      <c r="AH11" s="126">
        <v>2</v>
      </c>
      <c r="AI11" s="124">
        <f t="shared" si="12"/>
        <v>1</v>
      </c>
      <c r="AJ11" s="127">
        <v>3133690</v>
      </c>
      <c r="AK11" s="125">
        <f t="shared" si="13"/>
        <v>1566845</v>
      </c>
      <c r="AL11" s="126">
        <v>2</v>
      </c>
      <c r="AM11" s="124">
        <f t="shared" si="14"/>
        <v>1</v>
      </c>
      <c r="AN11" s="127">
        <v>447343</v>
      </c>
      <c r="AO11" s="125">
        <f t="shared" si="15"/>
        <v>223671.5</v>
      </c>
      <c r="AP11" s="211">
        <v>0</v>
      </c>
      <c r="AQ11" s="126">
        <v>0</v>
      </c>
      <c r="AR11" s="124" t="str">
        <f t="shared" si="16"/>
        <v>-</v>
      </c>
      <c r="AS11" s="127">
        <v>0</v>
      </c>
      <c r="AT11" s="125" t="str">
        <f t="shared" si="17"/>
        <v>-</v>
      </c>
      <c r="AU11" s="126">
        <v>0</v>
      </c>
      <c r="AV11" s="124" t="str">
        <f t="shared" si="18"/>
        <v>-</v>
      </c>
      <c r="AW11" s="127">
        <v>0</v>
      </c>
      <c r="AX11" s="125" t="str">
        <f t="shared" si="19"/>
        <v>-</v>
      </c>
      <c r="AY11" s="211">
        <v>0</v>
      </c>
      <c r="AZ11" s="126">
        <v>0</v>
      </c>
      <c r="BA11" s="124" t="str">
        <f t="shared" si="20"/>
        <v>-</v>
      </c>
      <c r="BB11" s="127">
        <v>0</v>
      </c>
      <c r="BC11" s="125" t="str">
        <f t="shared" si="21"/>
        <v>-</v>
      </c>
      <c r="BD11" s="126">
        <v>0</v>
      </c>
      <c r="BE11" s="124" t="str">
        <f t="shared" si="22"/>
        <v>-</v>
      </c>
      <c r="BF11" s="127">
        <v>0</v>
      </c>
      <c r="BG11" s="125" t="str">
        <f t="shared" si="23"/>
        <v>-</v>
      </c>
      <c r="BH11" s="211">
        <v>0</v>
      </c>
      <c r="BI11" s="126">
        <v>0</v>
      </c>
      <c r="BJ11" s="124" t="str">
        <f t="shared" si="24"/>
        <v>-</v>
      </c>
      <c r="BK11" s="127">
        <v>0</v>
      </c>
      <c r="BL11" s="125" t="str">
        <f t="shared" si="25"/>
        <v>-</v>
      </c>
      <c r="BM11" s="126">
        <v>0</v>
      </c>
      <c r="BN11" s="124" t="str">
        <f t="shared" si="26"/>
        <v>-</v>
      </c>
      <c r="BO11" s="127">
        <v>0</v>
      </c>
      <c r="BP11" s="125" t="str">
        <f t="shared" si="27"/>
        <v>-</v>
      </c>
      <c r="BQ11" s="212">
        <f t="shared" ref="BQ11" si="134">SUM(F11,O11,X11,AG11,AP11,AY11,BH11)</f>
        <v>2</v>
      </c>
      <c r="BR11" s="126">
        <f t="shared" ref="BR11" si="135">SUM(G11,P11,Y11,AH11,AQ11,AZ11,BI11)</f>
        <v>2</v>
      </c>
      <c r="BS11" s="124">
        <f t="shared" si="29"/>
        <v>1</v>
      </c>
      <c r="BT11" s="127">
        <f>SUM(I11,R11,AA11,AJ11,AS11,BB11,BK11)</f>
        <v>3133690</v>
      </c>
      <c r="BU11" s="125">
        <f t="shared" si="30"/>
        <v>1566845</v>
      </c>
      <c r="BV11" s="126">
        <f>SUM(K11,T11,AC11,AL11,AU11,BD11,BM11)</f>
        <v>2</v>
      </c>
      <c r="BW11" s="124">
        <f t="shared" si="31"/>
        <v>1</v>
      </c>
      <c r="BX11" s="127">
        <f>SUM(M11,V11,AE11,AN11,AW11,BF11,BO11)</f>
        <v>447343</v>
      </c>
      <c r="BY11" s="125">
        <f t="shared" si="32"/>
        <v>223671.5</v>
      </c>
      <c r="BZ11" s="82"/>
      <c r="CA11" s="113">
        <v>0</v>
      </c>
      <c r="CB11" s="105">
        <v>0</v>
      </c>
      <c r="CC11" s="86" t="s">
        <v>240</v>
      </c>
      <c r="CD11" s="105">
        <v>0</v>
      </c>
      <c r="CE11" s="105" t="s">
        <v>240</v>
      </c>
      <c r="CF11" s="105">
        <v>0</v>
      </c>
      <c r="CG11" s="86" t="s">
        <v>240</v>
      </c>
      <c r="CH11" s="105">
        <v>0</v>
      </c>
      <c r="CI11" s="105" t="s">
        <v>240</v>
      </c>
      <c r="CK11" s="86">
        <f t="shared" si="33"/>
        <v>0</v>
      </c>
      <c r="CL11" s="86">
        <f t="shared" si="34"/>
        <v>0</v>
      </c>
      <c r="CM11" s="86" t="str">
        <f t="shared" si="77"/>
        <v>-</v>
      </c>
      <c r="CN11" s="86" t="str">
        <f t="shared" si="78"/>
        <v>-</v>
      </c>
      <c r="CO11" s="59">
        <v>5</v>
      </c>
      <c r="CP11" s="14" t="s">
        <v>117</v>
      </c>
      <c r="CQ11" s="46">
        <f t="shared" si="79"/>
        <v>0.85141158989598809</v>
      </c>
      <c r="CR11" s="46">
        <f t="shared" si="80"/>
        <v>0.80555555555555558</v>
      </c>
      <c r="CS11" s="87">
        <f t="shared" si="35"/>
        <v>1</v>
      </c>
      <c r="CT11" s="46">
        <f t="shared" si="36"/>
        <v>0.82924731182795697</v>
      </c>
      <c r="CU11" s="46">
        <f t="shared" si="37"/>
        <v>0.12927191679049033</v>
      </c>
      <c r="CV11" s="46">
        <f t="shared" si="38"/>
        <v>0.19444444444444442</v>
      </c>
      <c r="CW11" s="46">
        <f t="shared" si="39"/>
        <v>0</v>
      </c>
      <c r="CX11" s="46">
        <f t="shared" si="40"/>
        <v>9.1326164874552029E-2</v>
      </c>
      <c r="CY11" s="46">
        <f t="shared" si="41"/>
        <v>1.9316493313521588E-2</v>
      </c>
      <c r="CZ11" s="46">
        <f t="shared" si="42"/>
        <v>0</v>
      </c>
      <c r="DA11" s="46">
        <f t="shared" si="43"/>
        <v>0</v>
      </c>
      <c r="DB11" s="46">
        <f t="shared" si="44"/>
        <v>7.9426523297491003E-2</v>
      </c>
      <c r="DC11" s="46">
        <f t="shared" si="81"/>
        <v>0.81031613976705485</v>
      </c>
      <c r="DD11" s="46">
        <f t="shared" si="82"/>
        <v>0.83333333333333337</v>
      </c>
      <c r="DE11" s="87">
        <f t="shared" si="83"/>
        <v>1</v>
      </c>
      <c r="DF11" s="46">
        <f t="shared" si="84"/>
        <v>0.83536674996325155</v>
      </c>
      <c r="DG11" s="46">
        <f t="shared" si="45"/>
        <v>0.17470881863560739</v>
      </c>
      <c r="DH11" s="46">
        <f t="shared" si="46"/>
        <v>0.16666666666666663</v>
      </c>
      <c r="DI11" s="87">
        <f t="shared" si="47"/>
        <v>0</v>
      </c>
      <c r="DJ11" s="46">
        <f t="shared" si="48"/>
        <v>9.0401293546964578E-2</v>
      </c>
      <c r="DK11" s="46">
        <f t="shared" si="49"/>
        <v>1.4975041597337757E-2</v>
      </c>
      <c r="DL11" s="46">
        <f t="shared" si="50"/>
        <v>0</v>
      </c>
      <c r="DM11" s="87">
        <f t="shared" si="51"/>
        <v>0</v>
      </c>
      <c r="DN11" s="46">
        <f t="shared" si="52"/>
        <v>7.4231956489783868E-2</v>
      </c>
      <c r="DP11" s="14" t="s">
        <v>2</v>
      </c>
      <c r="DQ11" s="96">
        <f t="shared" si="53"/>
        <v>0.90055248618784534</v>
      </c>
      <c r="DR11" s="96">
        <f t="shared" si="54"/>
        <v>0.89358727939891669</v>
      </c>
      <c r="DS11" s="250">
        <f t="shared" si="85"/>
        <v>0.70000000000000062</v>
      </c>
      <c r="DT11" s="96">
        <f t="shared" si="55"/>
        <v>9.1913611250627802E-2</v>
      </c>
      <c r="DU11" s="96">
        <f t="shared" si="56"/>
        <v>9.5404508125109144E-2</v>
      </c>
      <c r="DV11" s="250">
        <f t="shared" si="86"/>
        <v>-0.30000000000000027</v>
      </c>
      <c r="DW11" s="96">
        <f t="shared" si="57"/>
        <v>7.5339025615268618E-3</v>
      </c>
      <c r="DX11" s="96">
        <f t="shared" si="58"/>
        <v>1.1008212475974166E-2</v>
      </c>
      <c r="DY11" s="250">
        <f t="shared" si="87"/>
        <v>-0.29999999999999993</v>
      </c>
      <c r="DZ11" s="96">
        <f t="shared" si="59"/>
        <v>0.81578947368421051</v>
      </c>
      <c r="EA11" s="96">
        <f t="shared" si="60"/>
        <v>0.74193548387096775</v>
      </c>
      <c r="EB11" s="250">
        <f t="shared" si="88"/>
        <v>7.399999999999995</v>
      </c>
      <c r="EC11" s="96">
        <f t="shared" si="61"/>
        <v>0.18421052631578949</v>
      </c>
      <c r="ED11" s="96">
        <f t="shared" si="89"/>
        <v>0.25806451612903225</v>
      </c>
      <c r="EE11" s="250">
        <f t="shared" si="90"/>
        <v>-7.4000000000000012</v>
      </c>
      <c r="EF11" s="96">
        <f t="shared" si="62"/>
        <v>0</v>
      </c>
      <c r="EG11" s="96">
        <f t="shared" si="63"/>
        <v>0</v>
      </c>
      <c r="EH11" s="250">
        <f t="shared" si="91"/>
        <v>0</v>
      </c>
      <c r="EI11" s="96">
        <f t="shared" si="64"/>
        <v>0.875</v>
      </c>
      <c r="EJ11" s="96">
        <f t="shared" si="65"/>
        <v>0.95652173913043481</v>
      </c>
      <c r="EK11" s="250">
        <f t="shared" si="92"/>
        <v>-8.1999999999999957</v>
      </c>
      <c r="EL11" s="96">
        <f t="shared" si="66"/>
        <v>8.333333333333337E-2</v>
      </c>
      <c r="EM11" s="96">
        <f t="shared" si="67"/>
        <v>4.3478260869565188E-2</v>
      </c>
      <c r="EN11" s="250">
        <f t="shared" si="93"/>
        <v>4.0000000000000009</v>
      </c>
      <c r="EO11" s="96">
        <f t="shared" si="68"/>
        <v>4.166666666666663E-2</v>
      </c>
      <c r="EP11" s="96">
        <f t="shared" si="69"/>
        <v>0</v>
      </c>
      <c r="EQ11" s="250">
        <f t="shared" si="94"/>
        <v>4.2</v>
      </c>
      <c r="ER11" s="96">
        <f t="shared" si="70"/>
        <v>0.79100281162136832</v>
      </c>
      <c r="ES11" s="96">
        <f t="shared" si="71"/>
        <v>0.79056300268096513</v>
      </c>
      <c r="ET11" s="250">
        <f t="shared" si="95"/>
        <v>0</v>
      </c>
      <c r="EU11" s="96">
        <f t="shared" si="72"/>
        <v>0.1296469853170884</v>
      </c>
      <c r="EV11" s="96">
        <f t="shared" si="73"/>
        <v>0.13319034852546918</v>
      </c>
      <c r="EW11" s="250">
        <f t="shared" si="96"/>
        <v>-0.30000000000000027</v>
      </c>
      <c r="EX11" s="96">
        <f t="shared" si="74"/>
        <v>7.9350203061543279E-2</v>
      </c>
      <c r="EY11" s="96">
        <f t="shared" si="75"/>
        <v>7.6246648793565686E-2</v>
      </c>
      <c r="EZ11" s="250">
        <f t="shared" si="97"/>
        <v>0.30000000000000027</v>
      </c>
      <c r="FC11" s="96">
        <f t="shared" si="98"/>
        <v>0.87281848885540492</v>
      </c>
      <c r="FD11" s="96">
        <f t="shared" si="99"/>
        <v>0.86643310806229235</v>
      </c>
      <c r="FE11" s="250">
        <f t="shared" si="100"/>
        <v>0.70000000000000062</v>
      </c>
      <c r="FF11" s="96">
        <f t="shared" si="101"/>
        <v>0.11478055399788534</v>
      </c>
      <c r="FG11" s="96">
        <f t="shared" si="102"/>
        <v>0.12086431751915561</v>
      </c>
      <c r="FH11" s="250">
        <f t="shared" si="103"/>
        <v>-0.5999999999999992</v>
      </c>
      <c r="FI11" s="96">
        <f t="shared" si="104"/>
        <v>1.2400957146709746E-2</v>
      </c>
      <c r="FJ11" s="96">
        <f t="shared" si="105"/>
        <v>1.2702574418552048E-2</v>
      </c>
      <c r="FK11" s="250">
        <f t="shared" si="106"/>
        <v>-9.9999999999999922E-2</v>
      </c>
      <c r="FL11" s="96">
        <f t="shared" si="107"/>
        <v>0.83829787234042552</v>
      </c>
      <c r="FM11" s="96">
        <f t="shared" si="108"/>
        <v>0.8310385523210071</v>
      </c>
      <c r="FN11" s="250">
        <f t="shared" si="109"/>
        <v>0.70000000000000062</v>
      </c>
      <c r="FO11" s="96">
        <f t="shared" si="110"/>
        <v>0.15319148936170213</v>
      </c>
      <c r="FP11" s="96">
        <f t="shared" si="111"/>
        <v>0.15932336742722264</v>
      </c>
      <c r="FQ11" s="250">
        <f t="shared" si="112"/>
        <v>-0.60000000000000053</v>
      </c>
      <c r="FR11" s="96">
        <f t="shared" si="113"/>
        <v>8.5106382978723527E-3</v>
      </c>
      <c r="FS11" s="96">
        <f t="shared" si="114"/>
        <v>9.6380802517702646E-3</v>
      </c>
      <c r="FT11" s="250">
        <f t="shared" si="115"/>
        <v>-0.10000000000000009</v>
      </c>
      <c r="FU11" s="96">
        <f t="shared" si="116"/>
        <v>0.83989501312335957</v>
      </c>
      <c r="FV11" s="96">
        <f t="shared" si="117"/>
        <v>0.82233502538071068</v>
      </c>
      <c r="FW11" s="250">
        <f t="shared" si="118"/>
        <v>1.8000000000000016</v>
      </c>
      <c r="FX11" s="96">
        <f t="shared" si="119"/>
        <v>0.14908136482939638</v>
      </c>
      <c r="FY11" s="96">
        <f t="shared" si="120"/>
        <v>0.16187253243090804</v>
      </c>
      <c r="FZ11" s="250">
        <f t="shared" si="121"/>
        <v>-1.3000000000000012</v>
      </c>
      <c r="GA11" s="96">
        <f t="shared" si="122"/>
        <v>1.1023622047244053E-2</v>
      </c>
      <c r="GB11" s="96">
        <f t="shared" si="123"/>
        <v>1.5792442188381273E-2</v>
      </c>
      <c r="GC11" s="250">
        <f t="shared" si="124"/>
        <v>-0.50000000000000011</v>
      </c>
      <c r="GD11" s="96">
        <f t="shared" si="125"/>
        <v>0.82931072839859654</v>
      </c>
      <c r="GE11" s="96">
        <f t="shared" si="126"/>
        <v>0.82810654702572595</v>
      </c>
      <c r="GF11" s="250">
        <f t="shared" si="127"/>
        <v>0.10000000000000009</v>
      </c>
      <c r="GG11" s="96">
        <f t="shared" si="128"/>
        <v>0.10295028716740307</v>
      </c>
      <c r="GH11" s="96">
        <f t="shared" si="129"/>
        <v>0.10600053625558514</v>
      </c>
      <c r="GI11" s="250">
        <f t="shared" si="130"/>
        <v>-0.30000000000000027</v>
      </c>
      <c r="GJ11" s="96">
        <f t="shared" si="131"/>
        <v>6.7738984434000393E-2</v>
      </c>
      <c r="GK11" s="96">
        <f t="shared" si="132"/>
        <v>6.589291671868891E-2</v>
      </c>
      <c r="GL11" s="250">
        <f t="shared" si="133"/>
        <v>0.20000000000000018</v>
      </c>
      <c r="GM11" s="39">
        <v>0</v>
      </c>
    </row>
    <row r="12" spans="1:195" s="15" customFormat="1" ht="13.5" customHeight="1">
      <c r="A12" s="63"/>
      <c r="B12" s="347"/>
      <c r="C12" s="344"/>
      <c r="D12" s="338" t="s">
        <v>204</v>
      </c>
      <c r="E12" s="339"/>
      <c r="F12" s="144">
        <v>769</v>
      </c>
      <c r="G12" s="60">
        <v>744</v>
      </c>
      <c r="H12" s="80">
        <f t="shared" si="0"/>
        <v>0.96749024707412223</v>
      </c>
      <c r="I12" s="93">
        <v>1467502450</v>
      </c>
      <c r="J12" s="100">
        <f t="shared" si="1"/>
        <v>1972449.5295698924</v>
      </c>
      <c r="K12" s="60">
        <v>639</v>
      </c>
      <c r="L12" s="80">
        <f t="shared" si="2"/>
        <v>0.83094928478543562</v>
      </c>
      <c r="M12" s="93">
        <v>491355736</v>
      </c>
      <c r="N12" s="100">
        <f t="shared" si="3"/>
        <v>768944.81377151795</v>
      </c>
      <c r="O12" s="144">
        <v>2623</v>
      </c>
      <c r="P12" s="60">
        <v>2506</v>
      </c>
      <c r="Q12" s="80">
        <f t="shared" si="4"/>
        <v>0.95539458635150587</v>
      </c>
      <c r="R12" s="93">
        <v>5450668290</v>
      </c>
      <c r="S12" s="100">
        <f t="shared" si="5"/>
        <v>2175047.2027134877</v>
      </c>
      <c r="T12" s="60">
        <v>2237</v>
      </c>
      <c r="U12" s="80">
        <f t="shared" si="6"/>
        <v>0.85284025924513918</v>
      </c>
      <c r="V12" s="93">
        <v>2246051448</v>
      </c>
      <c r="W12" s="100">
        <f t="shared" si="7"/>
        <v>1004046.2440768887</v>
      </c>
      <c r="X12" s="144">
        <v>97324</v>
      </c>
      <c r="Y12" s="60">
        <v>89344</v>
      </c>
      <c r="Z12" s="80">
        <f t="shared" si="8"/>
        <v>0.91800583617607168</v>
      </c>
      <c r="AA12" s="93">
        <v>66903439280</v>
      </c>
      <c r="AB12" s="100">
        <f t="shared" si="9"/>
        <v>748829.68391833815</v>
      </c>
      <c r="AC12" s="60">
        <v>78075</v>
      </c>
      <c r="AD12" s="80">
        <f t="shared" si="10"/>
        <v>0.80221733590892275</v>
      </c>
      <c r="AE12" s="93">
        <v>15277074005</v>
      </c>
      <c r="AF12" s="100">
        <f t="shared" si="11"/>
        <v>195671.7772014089</v>
      </c>
      <c r="AG12" s="144">
        <v>89319</v>
      </c>
      <c r="AH12" s="60">
        <v>84157</v>
      </c>
      <c r="AI12" s="80">
        <f t="shared" si="12"/>
        <v>0.94220714517627824</v>
      </c>
      <c r="AJ12" s="93">
        <v>79552456220</v>
      </c>
      <c r="AK12" s="100">
        <f t="shared" si="13"/>
        <v>945286.26519481442</v>
      </c>
      <c r="AL12" s="60">
        <v>76983</v>
      </c>
      <c r="AM12" s="80">
        <f t="shared" si="14"/>
        <v>0.86188828804621642</v>
      </c>
      <c r="AN12" s="93">
        <v>17189238292</v>
      </c>
      <c r="AO12" s="100">
        <f t="shared" si="15"/>
        <v>223286.15787901226</v>
      </c>
      <c r="AP12" s="144">
        <v>64548</v>
      </c>
      <c r="AQ12" s="60">
        <v>60795</v>
      </c>
      <c r="AR12" s="80">
        <f t="shared" si="16"/>
        <v>0.94185722253206916</v>
      </c>
      <c r="AS12" s="93">
        <v>64459251900</v>
      </c>
      <c r="AT12" s="100">
        <f t="shared" si="17"/>
        <v>1060272.2575869726</v>
      </c>
      <c r="AU12" s="60">
        <v>56176</v>
      </c>
      <c r="AV12" s="80">
        <f t="shared" si="18"/>
        <v>0.8702980727520605</v>
      </c>
      <c r="AW12" s="93">
        <v>13084919249</v>
      </c>
      <c r="AX12" s="100">
        <f t="shared" si="19"/>
        <v>232927.21534107093</v>
      </c>
      <c r="AY12" s="144">
        <v>31119</v>
      </c>
      <c r="AZ12" s="60">
        <v>28315</v>
      </c>
      <c r="BA12" s="80">
        <f t="shared" si="20"/>
        <v>0.90989427680838075</v>
      </c>
      <c r="BB12" s="93">
        <v>31200301280</v>
      </c>
      <c r="BC12" s="100">
        <f t="shared" si="21"/>
        <v>1101900.098181176</v>
      </c>
      <c r="BD12" s="60">
        <v>25973</v>
      </c>
      <c r="BE12" s="80">
        <f t="shared" si="22"/>
        <v>0.83463478903563737</v>
      </c>
      <c r="BF12" s="93">
        <v>5641080716</v>
      </c>
      <c r="BG12" s="100">
        <f t="shared" si="23"/>
        <v>217190.18657836984</v>
      </c>
      <c r="BH12" s="144">
        <v>11345</v>
      </c>
      <c r="BI12" s="60">
        <v>9208</v>
      </c>
      <c r="BJ12" s="80">
        <f t="shared" si="24"/>
        <v>0.81163508153371533</v>
      </c>
      <c r="BK12" s="93">
        <v>10315022420</v>
      </c>
      <c r="BL12" s="100">
        <f t="shared" si="25"/>
        <v>1120223.9813205907</v>
      </c>
      <c r="BM12" s="60">
        <v>8111</v>
      </c>
      <c r="BN12" s="80">
        <f t="shared" si="26"/>
        <v>0.71494050242397533</v>
      </c>
      <c r="BO12" s="93">
        <v>1680490592</v>
      </c>
      <c r="BP12" s="100">
        <f t="shared" si="27"/>
        <v>207186.60978917519</v>
      </c>
      <c r="BQ12" s="98">
        <f t="shared" si="28"/>
        <v>297047</v>
      </c>
      <c r="BR12" s="60">
        <f t="shared" si="28"/>
        <v>275069</v>
      </c>
      <c r="BS12" s="80">
        <f t="shared" si="29"/>
        <v>0.92601170858483672</v>
      </c>
      <c r="BT12" s="93">
        <f>SUM(I12,R12,AA12,AJ12,AS12,BB12,BK12)</f>
        <v>259348641840</v>
      </c>
      <c r="BU12" s="100">
        <f t="shared" si="30"/>
        <v>942849.40084124345</v>
      </c>
      <c r="BV12" s="60">
        <f>SUM(K12,T12,AC12,AL12,AU12,BD12,BM12)</f>
        <v>248194</v>
      </c>
      <c r="BW12" s="80">
        <f t="shared" si="31"/>
        <v>0.83553781051483433</v>
      </c>
      <c r="BX12" s="93">
        <f>SUM(M12,V12,AE12,AN12,AW12,BF12,BO12)</f>
        <v>55610210038</v>
      </c>
      <c r="BY12" s="100">
        <f t="shared" si="32"/>
        <v>224059.4455869199</v>
      </c>
      <c r="BZ12" s="82"/>
      <c r="CA12" s="113">
        <v>293624</v>
      </c>
      <c r="CB12" s="105">
        <v>272944</v>
      </c>
      <c r="CC12" s="86">
        <v>0.9295697899354276</v>
      </c>
      <c r="CD12" s="105">
        <v>260047498980</v>
      </c>
      <c r="CE12" s="105">
        <v>952750.37729351071</v>
      </c>
      <c r="CF12" s="105">
        <v>245470</v>
      </c>
      <c r="CG12" s="86">
        <v>0.83600114432062778</v>
      </c>
      <c r="CH12" s="105">
        <v>57197795287</v>
      </c>
      <c r="CI12" s="105">
        <v>233013.38365991772</v>
      </c>
      <c r="CK12" s="86">
        <f t="shared" si="33"/>
        <v>9.047389807000239E-2</v>
      </c>
      <c r="CL12" s="86">
        <f t="shared" si="34"/>
        <v>7.3988291415163276E-2</v>
      </c>
      <c r="CM12" s="86">
        <f t="shared" si="77"/>
        <v>9.3568645614799828E-2</v>
      </c>
      <c r="CN12" s="86">
        <f t="shared" si="78"/>
        <v>7.0430210064572396E-2</v>
      </c>
      <c r="CO12" s="59">
        <v>6</v>
      </c>
      <c r="CP12" s="14" t="s">
        <v>118</v>
      </c>
      <c r="CQ12" s="46">
        <f t="shared" si="79"/>
        <v>0.86399999999999999</v>
      </c>
      <c r="CR12" s="46">
        <f t="shared" si="80"/>
        <v>0.81818181818181823</v>
      </c>
      <c r="CS12" s="87">
        <f t="shared" si="35"/>
        <v>0.77777777777777779</v>
      </c>
      <c r="CT12" s="46">
        <f t="shared" si="36"/>
        <v>0.83953092111857275</v>
      </c>
      <c r="CU12" s="46">
        <f t="shared" si="37"/>
        <v>0.11644444444444446</v>
      </c>
      <c r="CV12" s="46">
        <f t="shared" si="38"/>
        <v>0.18181818181818177</v>
      </c>
      <c r="CW12" s="46">
        <f t="shared" si="39"/>
        <v>0.11111111111111105</v>
      </c>
      <c r="CX12" s="46">
        <f t="shared" si="40"/>
        <v>8.7501252881627689E-2</v>
      </c>
      <c r="CY12" s="46">
        <f t="shared" si="41"/>
        <v>1.9555555555555548E-2</v>
      </c>
      <c r="CZ12" s="46">
        <f t="shared" si="42"/>
        <v>0</v>
      </c>
      <c r="DA12" s="46">
        <f t="shared" si="43"/>
        <v>0.11111111111111116</v>
      </c>
      <c r="DB12" s="46">
        <f t="shared" si="44"/>
        <v>7.2967825999799563E-2</v>
      </c>
      <c r="DC12" s="46">
        <f t="shared" si="81"/>
        <v>0.85610766045548659</v>
      </c>
      <c r="DD12" s="46">
        <f t="shared" si="82"/>
        <v>0.84375</v>
      </c>
      <c r="DE12" s="87">
        <f t="shared" si="83"/>
        <v>0.77777777777777779</v>
      </c>
      <c r="DF12" s="46">
        <f t="shared" si="84"/>
        <v>0.84151360032118838</v>
      </c>
      <c r="DG12" s="46">
        <f t="shared" si="45"/>
        <v>0.1211180124223602</v>
      </c>
      <c r="DH12" s="46">
        <f t="shared" si="46"/>
        <v>0.15625</v>
      </c>
      <c r="DI12" s="87">
        <f t="shared" si="47"/>
        <v>0.22222222222222221</v>
      </c>
      <c r="DJ12" s="46">
        <f t="shared" si="48"/>
        <v>8.7323095453176736E-2</v>
      </c>
      <c r="DK12" s="46">
        <f t="shared" si="49"/>
        <v>2.2774327122153215E-2</v>
      </c>
      <c r="DL12" s="46">
        <f t="shared" si="50"/>
        <v>0</v>
      </c>
      <c r="DM12" s="87">
        <f t="shared" si="51"/>
        <v>0</v>
      </c>
      <c r="DN12" s="46">
        <f t="shared" si="52"/>
        <v>7.1163304225634882E-2</v>
      </c>
      <c r="DP12" s="14" t="s">
        <v>3</v>
      </c>
      <c r="DQ12" s="96">
        <f t="shared" si="53"/>
        <v>0.86691963680715545</v>
      </c>
      <c r="DR12" s="96">
        <f t="shared" si="54"/>
        <v>0.86628233970753654</v>
      </c>
      <c r="DS12" s="250">
        <f t="shared" si="85"/>
        <v>0.10000000000000009</v>
      </c>
      <c r="DT12" s="96">
        <f t="shared" si="55"/>
        <v>0.11966391109906493</v>
      </c>
      <c r="DU12" s="96">
        <f t="shared" si="56"/>
        <v>0.12204724409448819</v>
      </c>
      <c r="DV12" s="250">
        <f t="shared" si="86"/>
        <v>-0.20000000000000018</v>
      </c>
      <c r="DW12" s="96">
        <f t="shared" si="57"/>
        <v>1.3416452093779618E-2</v>
      </c>
      <c r="DX12" s="96">
        <f t="shared" si="58"/>
        <v>1.1670416197975264E-2</v>
      </c>
      <c r="DY12" s="250">
        <f t="shared" si="87"/>
        <v>9.9999999999999922E-2</v>
      </c>
      <c r="DZ12" s="96">
        <f t="shared" si="59"/>
        <v>0.80909090909090908</v>
      </c>
      <c r="EA12" s="96">
        <f t="shared" si="60"/>
        <v>0.81927710843373491</v>
      </c>
      <c r="EB12" s="250">
        <f t="shared" si="88"/>
        <v>-0.99999999999998979</v>
      </c>
      <c r="EC12" s="96">
        <f t="shared" si="61"/>
        <v>0.19090909090909092</v>
      </c>
      <c r="ED12" s="96">
        <f t="shared" si="89"/>
        <v>0.16867469879518071</v>
      </c>
      <c r="EE12" s="250">
        <f t="shared" si="90"/>
        <v>2.1999999999999993</v>
      </c>
      <c r="EF12" s="96">
        <f t="shared" si="62"/>
        <v>0</v>
      </c>
      <c r="EG12" s="96">
        <f t="shared" si="63"/>
        <v>1.2048192771084376E-2</v>
      </c>
      <c r="EH12" s="250">
        <f t="shared" si="91"/>
        <v>-1.2</v>
      </c>
      <c r="EI12" s="96">
        <f t="shared" si="64"/>
        <v>0.75806451612903225</v>
      </c>
      <c r="EJ12" s="96">
        <f t="shared" si="65"/>
        <v>0.82222222222222219</v>
      </c>
      <c r="EK12" s="250">
        <f t="shared" si="92"/>
        <v>-6.399999999999995</v>
      </c>
      <c r="EL12" s="96">
        <f t="shared" si="66"/>
        <v>0.24193548387096775</v>
      </c>
      <c r="EM12" s="96">
        <f t="shared" si="67"/>
        <v>0.15555555555555556</v>
      </c>
      <c r="EN12" s="250">
        <f t="shared" si="93"/>
        <v>8.6</v>
      </c>
      <c r="EO12" s="96">
        <f t="shared" si="68"/>
        <v>0</v>
      </c>
      <c r="EP12" s="96">
        <f t="shared" si="69"/>
        <v>2.2222222222222254E-2</v>
      </c>
      <c r="EQ12" s="250">
        <f t="shared" si="94"/>
        <v>-2.1999999999999997</v>
      </c>
      <c r="ER12" s="96">
        <f t="shared" si="70"/>
        <v>0.81740911731433641</v>
      </c>
      <c r="ES12" s="96">
        <f t="shared" si="71"/>
        <v>0.81642083939988608</v>
      </c>
      <c r="ET12" s="250">
        <f t="shared" si="95"/>
        <v>0.10000000000000009</v>
      </c>
      <c r="EU12" s="96">
        <f t="shared" si="72"/>
        <v>0.11324792857798027</v>
      </c>
      <c r="EV12" s="96">
        <f t="shared" si="73"/>
        <v>0.11695258593403812</v>
      </c>
      <c r="EW12" s="250">
        <f t="shared" si="96"/>
        <v>-0.40000000000000036</v>
      </c>
      <c r="EX12" s="96">
        <f t="shared" si="74"/>
        <v>6.9342954107683319E-2</v>
      </c>
      <c r="EY12" s="96">
        <f t="shared" si="75"/>
        <v>6.66265746660758E-2</v>
      </c>
      <c r="EZ12" s="250">
        <f t="shared" si="97"/>
        <v>0.20000000000000018</v>
      </c>
      <c r="FC12" s="96">
        <f t="shared" si="98"/>
        <v>0.87281848885540492</v>
      </c>
      <c r="FD12" s="96">
        <f t="shared" si="99"/>
        <v>0.86643310806229235</v>
      </c>
      <c r="FE12" s="250">
        <f t="shared" si="100"/>
        <v>0.70000000000000062</v>
      </c>
      <c r="FF12" s="96">
        <f t="shared" si="101"/>
        <v>0.11478055399788534</v>
      </c>
      <c r="FG12" s="96">
        <f t="shared" si="102"/>
        <v>0.12086431751915561</v>
      </c>
      <c r="FH12" s="250">
        <f t="shared" si="103"/>
        <v>-0.5999999999999992</v>
      </c>
      <c r="FI12" s="96">
        <f t="shared" si="104"/>
        <v>1.2400957146709746E-2</v>
      </c>
      <c r="FJ12" s="96">
        <f t="shared" si="105"/>
        <v>1.2702574418552048E-2</v>
      </c>
      <c r="FK12" s="250">
        <f t="shared" si="106"/>
        <v>-9.9999999999999922E-2</v>
      </c>
      <c r="FL12" s="96">
        <f t="shared" si="107"/>
        <v>0.83829787234042552</v>
      </c>
      <c r="FM12" s="96">
        <f t="shared" si="108"/>
        <v>0.8310385523210071</v>
      </c>
      <c r="FN12" s="250">
        <f t="shared" si="109"/>
        <v>0.70000000000000062</v>
      </c>
      <c r="FO12" s="96">
        <f t="shared" si="110"/>
        <v>0.15319148936170213</v>
      </c>
      <c r="FP12" s="96">
        <f t="shared" si="111"/>
        <v>0.15932336742722264</v>
      </c>
      <c r="FQ12" s="250">
        <f t="shared" si="112"/>
        <v>-0.60000000000000053</v>
      </c>
      <c r="FR12" s="96">
        <f t="shared" si="113"/>
        <v>8.5106382978723527E-3</v>
      </c>
      <c r="FS12" s="96">
        <f t="shared" si="114"/>
        <v>9.6380802517702646E-3</v>
      </c>
      <c r="FT12" s="250">
        <f t="shared" si="115"/>
        <v>-0.10000000000000009</v>
      </c>
      <c r="FU12" s="96">
        <f t="shared" si="116"/>
        <v>0.83989501312335957</v>
      </c>
      <c r="FV12" s="96">
        <f t="shared" si="117"/>
        <v>0.82233502538071068</v>
      </c>
      <c r="FW12" s="250">
        <f t="shared" si="118"/>
        <v>1.8000000000000016</v>
      </c>
      <c r="FX12" s="96">
        <f t="shared" si="119"/>
        <v>0.14908136482939638</v>
      </c>
      <c r="FY12" s="96">
        <f t="shared" si="120"/>
        <v>0.16187253243090804</v>
      </c>
      <c r="FZ12" s="250">
        <f t="shared" si="121"/>
        <v>-1.3000000000000012</v>
      </c>
      <c r="GA12" s="96">
        <f t="shared" si="122"/>
        <v>1.1023622047244053E-2</v>
      </c>
      <c r="GB12" s="96">
        <f t="shared" si="123"/>
        <v>1.5792442188381273E-2</v>
      </c>
      <c r="GC12" s="250">
        <f t="shared" si="124"/>
        <v>-0.50000000000000011</v>
      </c>
      <c r="GD12" s="96">
        <f t="shared" si="125"/>
        <v>0.82931072839859654</v>
      </c>
      <c r="GE12" s="96">
        <f t="shared" si="126"/>
        <v>0.82810654702572595</v>
      </c>
      <c r="GF12" s="250">
        <f t="shared" si="127"/>
        <v>0.10000000000000009</v>
      </c>
      <c r="GG12" s="96">
        <f t="shared" si="128"/>
        <v>0.10295028716740307</v>
      </c>
      <c r="GH12" s="96">
        <f t="shared" si="129"/>
        <v>0.10600053625558514</v>
      </c>
      <c r="GI12" s="250">
        <f t="shared" si="130"/>
        <v>-0.30000000000000027</v>
      </c>
      <c r="GJ12" s="96">
        <f t="shared" si="131"/>
        <v>6.7738984434000393E-2</v>
      </c>
      <c r="GK12" s="96">
        <f t="shared" si="132"/>
        <v>6.589291671868891E-2</v>
      </c>
      <c r="GL12" s="250">
        <f t="shared" si="133"/>
        <v>0.20000000000000018</v>
      </c>
      <c r="GM12" s="39">
        <v>0</v>
      </c>
    </row>
    <row r="13" spans="1:195" s="15" customFormat="1" ht="13.5" customHeight="1">
      <c r="A13" s="63"/>
      <c r="B13" s="345">
        <v>2</v>
      </c>
      <c r="C13" s="342" t="s">
        <v>114</v>
      </c>
      <c r="D13" s="331" t="s">
        <v>153</v>
      </c>
      <c r="E13" s="320"/>
      <c r="F13" s="144">
        <v>4</v>
      </c>
      <c r="G13" s="60">
        <v>4</v>
      </c>
      <c r="H13" s="80">
        <f t="shared" ref="H13:H88" si="136">IFERROR(G13/F13,"-")</f>
        <v>1</v>
      </c>
      <c r="I13" s="93">
        <v>2024810</v>
      </c>
      <c r="J13" s="100">
        <f t="shared" ref="J13:J88" si="137">IFERROR(I13/G13,"-")</f>
        <v>506202.5</v>
      </c>
      <c r="K13" s="60">
        <v>4</v>
      </c>
      <c r="L13" s="80">
        <f t="shared" ref="L13:L88" si="138">IFERROR(K13/F13,"-")</f>
        <v>1</v>
      </c>
      <c r="M13" s="93">
        <v>461292</v>
      </c>
      <c r="N13" s="100">
        <f t="shared" ref="N13:N88" si="139">IFERROR(M13/K13,"-")</f>
        <v>115323</v>
      </c>
      <c r="O13" s="144">
        <v>9</v>
      </c>
      <c r="P13" s="60">
        <v>8</v>
      </c>
      <c r="Q13" s="80">
        <f t="shared" ref="Q13:Q88" si="140">IFERROR(P13/O13,"-")</f>
        <v>0.88888888888888884</v>
      </c>
      <c r="R13" s="93">
        <v>7324320</v>
      </c>
      <c r="S13" s="100">
        <f t="shared" ref="S13:S88" si="141">IFERROR(R13/P13,"-")</f>
        <v>915540</v>
      </c>
      <c r="T13" s="60">
        <v>8</v>
      </c>
      <c r="U13" s="80">
        <f t="shared" ref="U13:U88" si="142">IFERROR(T13/O13,"-")</f>
        <v>0.88888888888888884</v>
      </c>
      <c r="V13" s="93">
        <v>4764804</v>
      </c>
      <c r="W13" s="100">
        <f t="shared" ref="W13:W88" si="143">IFERROR(V13/T13,"-")</f>
        <v>595600.5</v>
      </c>
      <c r="X13" s="144">
        <v>730</v>
      </c>
      <c r="Y13" s="60">
        <v>710</v>
      </c>
      <c r="Z13" s="80">
        <f t="shared" ref="Z13:Z88" si="144">IFERROR(Y13/X13,"-")</f>
        <v>0.9726027397260274</v>
      </c>
      <c r="AA13" s="93">
        <v>285711060</v>
      </c>
      <c r="AB13" s="100">
        <f t="shared" ref="AB13:AB88" si="145">IFERROR(AA13/Y13,"-")</f>
        <v>402409.94366197183</v>
      </c>
      <c r="AC13" s="60">
        <v>579</v>
      </c>
      <c r="AD13" s="80">
        <f t="shared" ref="AD13:AD88" si="146">IFERROR(AC13/X13,"-")</f>
        <v>0.79315068493150687</v>
      </c>
      <c r="AE13" s="93">
        <v>58467785</v>
      </c>
      <c r="AF13" s="100">
        <f t="shared" ref="AF13:AF88" si="147">IFERROR(AE13/AC13,"-")</f>
        <v>100980.63039723661</v>
      </c>
      <c r="AG13" s="144">
        <v>528</v>
      </c>
      <c r="AH13" s="60">
        <v>521</v>
      </c>
      <c r="AI13" s="80">
        <f t="shared" ref="AI13:AI88" si="148">IFERROR(AH13/AG13,"-")</f>
        <v>0.9867424242424242</v>
      </c>
      <c r="AJ13" s="93">
        <v>281478980</v>
      </c>
      <c r="AK13" s="100">
        <f t="shared" ref="AK13:AK88" si="149">IFERROR(AJ13/AH13,"-")</f>
        <v>540266.75623800384</v>
      </c>
      <c r="AL13" s="60">
        <v>450</v>
      </c>
      <c r="AM13" s="80">
        <f t="shared" ref="AM13:AM88" si="150">IFERROR(AL13/AG13,"-")</f>
        <v>0.85227272727272729</v>
      </c>
      <c r="AN13" s="93">
        <v>48066264</v>
      </c>
      <c r="AO13" s="100">
        <f t="shared" ref="AO13:AO88" si="151">IFERROR(AN13/AL13,"-")</f>
        <v>106813.92</v>
      </c>
      <c r="AP13" s="144">
        <v>279</v>
      </c>
      <c r="AQ13" s="60">
        <v>275</v>
      </c>
      <c r="AR13" s="80">
        <f t="shared" ref="AR13:AR88" si="152">IFERROR(AQ13/AP13,"-")</f>
        <v>0.98566308243727596</v>
      </c>
      <c r="AS13" s="93">
        <v>199050660</v>
      </c>
      <c r="AT13" s="100">
        <f t="shared" ref="AT13:AT88" si="153">IFERROR(AS13/AQ13,"-")</f>
        <v>723820.58181818179</v>
      </c>
      <c r="AU13" s="60">
        <v>249</v>
      </c>
      <c r="AV13" s="80">
        <f t="shared" ref="AV13:AV88" si="154">IFERROR(AU13/AP13,"-")</f>
        <v>0.89247311827956988</v>
      </c>
      <c r="AW13" s="93">
        <v>45237334</v>
      </c>
      <c r="AX13" s="100">
        <f t="shared" ref="AX13:AX88" si="155">IFERROR(AW13/AU13,"-")</f>
        <v>181676.04016064256</v>
      </c>
      <c r="AY13" s="144">
        <v>88</v>
      </c>
      <c r="AZ13" s="60">
        <v>87</v>
      </c>
      <c r="BA13" s="80">
        <f t="shared" ref="BA13:BA88" si="156">IFERROR(AZ13/AY13,"-")</f>
        <v>0.98863636363636365</v>
      </c>
      <c r="BB13" s="93">
        <v>64963080</v>
      </c>
      <c r="BC13" s="100">
        <f t="shared" ref="BC13:BC88" si="157">IFERROR(BB13/AZ13,"-")</f>
        <v>746702.06896551722</v>
      </c>
      <c r="BD13" s="60">
        <v>84</v>
      </c>
      <c r="BE13" s="80">
        <f t="shared" ref="BE13:BE88" si="158">IFERROR(BD13/AY13,"-")</f>
        <v>0.95454545454545459</v>
      </c>
      <c r="BF13" s="93">
        <v>10140919</v>
      </c>
      <c r="BG13" s="100">
        <f t="shared" ref="BG13:BG88" si="159">IFERROR(BF13/BD13,"-")</f>
        <v>120725.22619047618</v>
      </c>
      <c r="BH13" s="144">
        <v>26</v>
      </c>
      <c r="BI13" s="60">
        <v>25</v>
      </c>
      <c r="BJ13" s="80">
        <f t="shared" ref="BJ13:BJ88" si="160">IFERROR(BI13/BH13,"-")</f>
        <v>0.96153846153846156</v>
      </c>
      <c r="BK13" s="93">
        <v>18138030</v>
      </c>
      <c r="BL13" s="100">
        <f t="shared" ref="BL13:BL88" si="161">IFERROR(BK13/BI13,"-")</f>
        <v>725521.2</v>
      </c>
      <c r="BM13" s="60">
        <v>25</v>
      </c>
      <c r="BN13" s="80">
        <f t="shared" ref="BN13:BN88" si="162">IFERROR(BM13/BH13,"-")</f>
        <v>0.96153846153846156</v>
      </c>
      <c r="BO13" s="93">
        <v>2347898</v>
      </c>
      <c r="BP13" s="100">
        <f t="shared" ref="BP13:BP88" si="163">IFERROR(BO13/BM13,"-")</f>
        <v>93915.92</v>
      </c>
      <c r="BQ13" s="98">
        <f t="shared" ref="BQ13:BQ88" si="164">SUM(F13,O13,X13,AG13,AP13,AY13,BH13)</f>
        <v>1664</v>
      </c>
      <c r="BR13" s="60">
        <f t="shared" ref="BR13:BR88" si="165">SUM(G13,P13,Y13,AH13,AQ13,AZ13,BI13)</f>
        <v>1630</v>
      </c>
      <c r="BS13" s="80">
        <f t="shared" ref="BS13:BS88" si="166">IFERROR(BR13/BQ13,"-")</f>
        <v>0.97956730769230771</v>
      </c>
      <c r="BT13" s="93">
        <f t="shared" ref="BT13:BT88" si="167">SUM(I13,R13,AA13,AJ13,AS13,BB13,BK13)</f>
        <v>858690940</v>
      </c>
      <c r="BU13" s="100">
        <f t="shared" ref="BU13:BU88" si="168">IFERROR(BT13/BR13,"-")</f>
        <v>526804.25766871171</v>
      </c>
      <c r="BV13" s="60">
        <f t="shared" ref="BV13:BV88" si="169">SUM(K13,T13,AC13,AL13,AU13,BD13,BM13)</f>
        <v>1399</v>
      </c>
      <c r="BW13" s="80">
        <f t="shared" ref="BW13:BW88" si="170">IFERROR(BV13/BQ13,"-")</f>
        <v>0.84074519230769229</v>
      </c>
      <c r="BX13" s="93">
        <f t="shared" ref="BX13:BX88" si="171">SUM(M13,V13,AE13,AN13,AW13,BF13,BO13)</f>
        <v>169486296</v>
      </c>
      <c r="BY13" s="100">
        <f t="shared" ref="BY13:BY88" si="172">IFERROR(BX13/BV13,"-")</f>
        <v>121148.17441029307</v>
      </c>
      <c r="BZ13" s="82"/>
      <c r="CA13" s="113">
        <v>1579</v>
      </c>
      <c r="CB13" s="105">
        <v>1551</v>
      </c>
      <c r="CC13" s="86">
        <v>0.98226725775807477</v>
      </c>
      <c r="CD13" s="105">
        <v>813688020</v>
      </c>
      <c r="CE13" s="105">
        <v>524621.54738878144</v>
      </c>
      <c r="CF13" s="105">
        <v>1316</v>
      </c>
      <c r="CG13" s="86">
        <v>0.8334388853704876</v>
      </c>
      <c r="CH13" s="105">
        <v>145209027</v>
      </c>
      <c r="CI13" s="105">
        <v>110341.20592705168</v>
      </c>
      <c r="CK13" s="86">
        <f t="shared" si="33"/>
        <v>0.13882211538461542</v>
      </c>
      <c r="CL13" s="86">
        <f t="shared" si="34"/>
        <v>2.0432692307692291E-2</v>
      </c>
      <c r="CM13" s="86">
        <f t="shared" si="77"/>
        <v>0.14882837238758717</v>
      </c>
      <c r="CN13" s="86">
        <f t="shared" si="78"/>
        <v>1.7732742241925226E-2</v>
      </c>
      <c r="CO13" s="59">
        <v>7</v>
      </c>
      <c r="CP13" s="14" t="s">
        <v>119</v>
      </c>
      <c r="CQ13" s="46">
        <f t="shared" si="79"/>
        <v>0.89313517338995041</v>
      </c>
      <c r="CR13" s="46">
        <f t="shared" si="80"/>
        <v>0.78947368421052633</v>
      </c>
      <c r="CS13" s="87">
        <f t="shared" si="35"/>
        <v>1</v>
      </c>
      <c r="CT13" s="46">
        <f t="shared" si="36"/>
        <v>0.84885496183206111</v>
      </c>
      <c r="CU13" s="46">
        <f t="shared" si="37"/>
        <v>9.4833687190375104E-2</v>
      </c>
      <c r="CV13" s="46">
        <f t="shared" si="38"/>
        <v>0.21052631578947367</v>
      </c>
      <c r="CW13" s="46">
        <f t="shared" si="39"/>
        <v>0</v>
      </c>
      <c r="CX13" s="46">
        <f t="shared" si="40"/>
        <v>8.2325308279506682E-2</v>
      </c>
      <c r="CY13" s="46">
        <f t="shared" si="41"/>
        <v>1.2031139419674486E-2</v>
      </c>
      <c r="CZ13" s="46">
        <f t="shared" si="42"/>
        <v>0</v>
      </c>
      <c r="DA13" s="46">
        <f t="shared" si="43"/>
        <v>0</v>
      </c>
      <c r="DB13" s="46">
        <f t="shared" si="44"/>
        <v>6.8819729888432213E-2</v>
      </c>
      <c r="DC13" s="46">
        <f t="shared" si="81"/>
        <v>0.90083905415713195</v>
      </c>
      <c r="DD13" s="46">
        <f t="shared" si="82"/>
        <v>0.9375</v>
      </c>
      <c r="DE13" s="87">
        <f t="shared" si="83"/>
        <v>1</v>
      </c>
      <c r="DF13" s="46">
        <f t="shared" si="84"/>
        <v>0.8458060678167757</v>
      </c>
      <c r="DG13" s="46">
        <f t="shared" si="45"/>
        <v>8.8482074752097684E-2</v>
      </c>
      <c r="DH13" s="46">
        <f t="shared" si="46"/>
        <v>6.25E-2</v>
      </c>
      <c r="DI13" s="87">
        <f t="shared" si="47"/>
        <v>0</v>
      </c>
      <c r="DJ13" s="46">
        <f t="shared" si="48"/>
        <v>8.9470553242117834E-2</v>
      </c>
      <c r="DK13" s="46">
        <f t="shared" si="49"/>
        <v>1.067887109077037E-2</v>
      </c>
      <c r="DL13" s="46">
        <f t="shared" si="50"/>
        <v>0</v>
      </c>
      <c r="DM13" s="87">
        <f t="shared" si="51"/>
        <v>0</v>
      </c>
      <c r="DN13" s="46">
        <f t="shared" si="52"/>
        <v>6.4723378941106469E-2</v>
      </c>
      <c r="DP13" s="37" t="s">
        <v>45</v>
      </c>
      <c r="DQ13" s="96">
        <f t="shared" si="53"/>
        <v>0.90650779101741519</v>
      </c>
      <c r="DR13" s="96">
        <f t="shared" si="54"/>
        <v>0.91852886405959033</v>
      </c>
      <c r="DS13" s="250">
        <f t="shared" si="85"/>
        <v>-1.2000000000000011</v>
      </c>
      <c r="DT13" s="96">
        <f t="shared" si="55"/>
        <v>8.6617781851512365E-2</v>
      </c>
      <c r="DU13" s="96">
        <f t="shared" si="56"/>
        <v>7.4487895716946029E-2</v>
      </c>
      <c r="DV13" s="250">
        <f t="shared" si="86"/>
        <v>1.2999999999999998</v>
      </c>
      <c r="DW13" s="96">
        <f t="shared" si="57"/>
        <v>6.874427131072447E-3</v>
      </c>
      <c r="DX13" s="96">
        <f t="shared" si="58"/>
        <v>6.9832402234636382E-3</v>
      </c>
      <c r="DY13" s="250">
        <f t="shared" si="87"/>
        <v>0</v>
      </c>
      <c r="DZ13" s="96">
        <f t="shared" si="59"/>
        <v>0.83673469387755106</v>
      </c>
      <c r="EA13" s="96">
        <f t="shared" si="60"/>
        <v>0.90625</v>
      </c>
      <c r="EB13" s="250">
        <f t="shared" si="88"/>
        <v>-6.9000000000000057</v>
      </c>
      <c r="EC13" s="96">
        <f t="shared" si="61"/>
        <v>0.16326530612244894</v>
      </c>
      <c r="ED13" s="96">
        <f t="shared" si="89"/>
        <v>9.375E-2</v>
      </c>
      <c r="EE13" s="250">
        <f t="shared" si="90"/>
        <v>6.9</v>
      </c>
      <c r="EF13" s="96">
        <f t="shared" si="62"/>
        <v>0</v>
      </c>
      <c r="EG13" s="96">
        <f t="shared" si="63"/>
        <v>0</v>
      </c>
      <c r="EH13" s="250">
        <f t="shared" si="91"/>
        <v>0</v>
      </c>
      <c r="EI13" s="96">
        <f t="shared" si="64"/>
        <v>0.75</v>
      </c>
      <c r="EJ13" s="96">
        <f t="shared" si="65"/>
        <v>0.95</v>
      </c>
      <c r="EK13" s="250">
        <f t="shared" si="92"/>
        <v>-19.999999999999996</v>
      </c>
      <c r="EL13" s="96">
        <f t="shared" si="66"/>
        <v>0.25</v>
      </c>
      <c r="EM13" s="96">
        <f t="shared" si="67"/>
        <v>5.0000000000000044E-2</v>
      </c>
      <c r="EN13" s="250">
        <f t="shared" si="93"/>
        <v>20</v>
      </c>
      <c r="EO13" s="96">
        <f t="shared" si="68"/>
        <v>0</v>
      </c>
      <c r="EP13" s="96">
        <f t="shared" si="69"/>
        <v>0</v>
      </c>
      <c r="EQ13" s="250">
        <f t="shared" si="94"/>
        <v>0</v>
      </c>
      <c r="ER13" s="96">
        <f t="shared" si="70"/>
        <v>0.8440485411825458</v>
      </c>
      <c r="ES13" s="96">
        <f t="shared" si="71"/>
        <v>0.8427311598075895</v>
      </c>
      <c r="ET13" s="250">
        <f t="shared" si="95"/>
        <v>0.10000000000000009</v>
      </c>
      <c r="EU13" s="96">
        <f t="shared" si="72"/>
        <v>9.5791376194164779E-2</v>
      </c>
      <c r="EV13" s="96">
        <f t="shared" si="73"/>
        <v>9.7407803313735997E-2</v>
      </c>
      <c r="EW13" s="250">
        <f t="shared" si="96"/>
        <v>-0.10000000000000009</v>
      </c>
      <c r="EX13" s="96">
        <f t="shared" si="74"/>
        <v>6.0160082623289424E-2</v>
      </c>
      <c r="EY13" s="96">
        <f t="shared" si="75"/>
        <v>5.9861036878674501E-2</v>
      </c>
      <c r="EZ13" s="250">
        <f t="shared" si="97"/>
        <v>0</v>
      </c>
      <c r="FC13" s="96">
        <f t="shared" si="98"/>
        <v>0.87281848885540492</v>
      </c>
      <c r="FD13" s="96">
        <f t="shared" si="99"/>
        <v>0.86643310806229235</v>
      </c>
      <c r="FE13" s="250">
        <f t="shared" si="100"/>
        <v>0.70000000000000062</v>
      </c>
      <c r="FF13" s="96">
        <f t="shared" si="101"/>
        <v>0.11478055399788534</v>
      </c>
      <c r="FG13" s="96">
        <f t="shared" si="102"/>
        <v>0.12086431751915561</v>
      </c>
      <c r="FH13" s="250">
        <f t="shared" si="103"/>
        <v>-0.5999999999999992</v>
      </c>
      <c r="FI13" s="96">
        <f t="shared" si="104"/>
        <v>1.2400957146709746E-2</v>
      </c>
      <c r="FJ13" s="96">
        <f t="shared" si="105"/>
        <v>1.2702574418552048E-2</v>
      </c>
      <c r="FK13" s="250">
        <f t="shared" si="106"/>
        <v>-9.9999999999999922E-2</v>
      </c>
      <c r="FL13" s="96">
        <f t="shared" si="107"/>
        <v>0.83829787234042552</v>
      </c>
      <c r="FM13" s="96">
        <f t="shared" si="108"/>
        <v>0.8310385523210071</v>
      </c>
      <c r="FN13" s="250">
        <f t="shared" si="109"/>
        <v>0.70000000000000062</v>
      </c>
      <c r="FO13" s="96">
        <f t="shared" si="110"/>
        <v>0.15319148936170213</v>
      </c>
      <c r="FP13" s="96">
        <f t="shared" si="111"/>
        <v>0.15932336742722264</v>
      </c>
      <c r="FQ13" s="250">
        <f t="shared" si="112"/>
        <v>-0.60000000000000053</v>
      </c>
      <c r="FR13" s="96">
        <f t="shared" si="113"/>
        <v>8.5106382978723527E-3</v>
      </c>
      <c r="FS13" s="96">
        <f t="shared" si="114"/>
        <v>9.6380802517702646E-3</v>
      </c>
      <c r="FT13" s="250">
        <f t="shared" si="115"/>
        <v>-0.10000000000000009</v>
      </c>
      <c r="FU13" s="96">
        <f t="shared" si="116"/>
        <v>0.83989501312335957</v>
      </c>
      <c r="FV13" s="96">
        <f t="shared" si="117"/>
        <v>0.82233502538071068</v>
      </c>
      <c r="FW13" s="250">
        <f t="shared" si="118"/>
        <v>1.8000000000000016</v>
      </c>
      <c r="FX13" s="96">
        <f t="shared" si="119"/>
        <v>0.14908136482939638</v>
      </c>
      <c r="FY13" s="96">
        <f t="shared" si="120"/>
        <v>0.16187253243090804</v>
      </c>
      <c r="FZ13" s="250">
        <f t="shared" si="121"/>
        <v>-1.3000000000000012</v>
      </c>
      <c r="GA13" s="96">
        <f t="shared" si="122"/>
        <v>1.1023622047244053E-2</v>
      </c>
      <c r="GB13" s="96">
        <f t="shared" si="123"/>
        <v>1.5792442188381273E-2</v>
      </c>
      <c r="GC13" s="250">
        <f t="shared" si="124"/>
        <v>-0.50000000000000011</v>
      </c>
      <c r="GD13" s="96">
        <f t="shared" si="125"/>
        <v>0.82931072839859654</v>
      </c>
      <c r="GE13" s="96">
        <f t="shared" si="126"/>
        <v>0.82810654702572595</v>
      </c>
      <c r="GF13" s="250">
        <f t="shared" si="127"/>
        <v>0.10000000000000009</v>
      </c>
      <c r="GG13" s="96">
        <f t="shared" si="128"/>
        <v>0.10295028716740307</v>
      </c>
      <c r="GH13" s="96">
        <f t="shared" si="129"/>
        <v>0.10600053625558514</v>
      </c>
      <c r="GI13" s="250">
        <f t="shared" si="130"/>
        <v>-0.30000000000000027</v>
      </c>
      <c r="GJ13" s="96">
        <f t="shared" si="131"/>
        <v>6.7738984434000393E-2</v>
      </c>
      <c r="GK13" s="96">
        <f t="shared" si="132"/>
        <v>6.589291671868891E-2</v>
      </c>
      <c r="GL13" s="250">
        <f t="shared" si="133"/>
        <v>0.20000000000000018</v>
      </c>
      <c r="GM13" s="39">
        <v>0</v>
      </c>
    </row>
    <row r="14" spans="1:195" s="15" customFormat="1" ht="13.5" customHeight="1">
      <c r="A14" s="63"/>
      <c r="B14" s="346"/>
      <c r="C14" s="343"/>
      <c r="D14" s="319" t="s">
        <v>164</v>
      </c>
      <c r="E14" s="320"/>
      <c r="F14" s="144">
        <v>0</v>
      </c>
      <c r="G14" s="60">
        <v>0</v>
      </c>
      <c r="H14" s="80" t="str">
        <f t="shared" si="136"/>
        <v>-</v>
      </c>
      <c r="I14" s="93">
        <v>0</v>
      </c>
      <c r="J14" s="100" t="str">
        <f t="shared" si="137"/>
        <v>-</v>
      </c>
      <c r="K14" s="60">
        <v>0</v>
      </c>
      <c r="L14" s="80" t="str">
        <f t="shared" si="138"/>
        <v>-</v>
      </c>
      <c r="M14" s="93">
        <v>0</v>
      </c>
      <c r="N14" s="100" t="str">
        <f t="shared" si="139"/>
        <v>-</v>
      </c>
      <c r="O14" s="144">
        <v>0</v>
      </c>
      <c r="P14" s="60">
        <v>0</v>
      </c>
      <c r="Q14" s="80" t="str">
        <f t="shared" si="140"/>
        <v>-</v>
      </c>
      <c r="R14" s="93">
        <v>0</v>
      </c>
      <c r="S14" s="100" t="str">
        <f t="shared" si="141"/>
        <v>-</v>
      </c>
      <c r="T14" s="60">
        <v>0</v>
      </c>
      <c r="U14" s="80" t="str">
        <f t="shared" si="142"/>
        <v>-</v>
      </c>
      <c r="V14" s="93">
        <v>0</v>
      </c>
      <c r="W14" s="100" t="str">
        <f t="shared" si="143"/>
        <v>-</v>
      </c>
      <c r="X14" s="144">
        <v>35</v>
      </c>
      <c r="Y14" s="60">
        <v>35</v>
      </c>
      <c r="Z14" s="80">
        <f t="shared" si="144"/>
        <v>1</v>
      </c>
      <c r="AA14" s="93">
        <v>17890310</v>
      </c>
      <c r="AB14" s="100">
        <f t="shared" si="145"/>
        <v>511151.71428571426</v>
      </c>
      <c r="AC14" s="60">
        <v>26</v>
      </c>
      <c r="AD14" s="80">
        <f t="shared" si="146"/>
        <v>0.74285714285714288</v>
      </c>
      <c r="AE14" s="93">
        <v>2968921</v>
      </c>
      <c r="AF14" s="100">
        <f t="shared" si="147"/>
        <v>114189.26923076923</v>
      </c>
      <c r="AG14" s="144">
        <v>16</v>
      </c>
      <c r="AH14" s="60">
        <v>16</v>
      </c>
      <c r="AI14" s="80">
        <f t="shared" si="148"/>
        <v>1</v>
      </c>
      <c r="AJ14" s="93">
        <v>10728120</v>
      </c>
      <c r="AK14" s="100">
        <f t="shared" si="149"/>
        <v>670507.5</v>
      </c>
      <c r="AL14" s="60">
        <v>13</v>
      </c>
      <c r="AM14" s="80">
        <f t="shared" si="150"/>
        <v>0.8125</v>
      </c>
      <c r="AN14" s="93">
        <v>1854991</v>
      </c>
      <c r="AO14" s="100">
        <f t="shared" si="151"/>
        <v>142691.61538461538</v>
      </c>
      <c r="AP14" s="144">
        <v>5</v>
      </c>
      <c r="AQ14" s="60">
        <v>5</v>
      </c>
      <c r="AR14" s="80">
        <f t="shared" si="152"/>
        <v>1</v>
      </c>
      <c r="AS14" s="93">
        <v>2733670</v>
      </c>
      <c r="AT14" s="100">
        <f t="shared" si="153"/>
        <v>546734</v>
      </c>
      <c r="AU14" s="60">
        <v>5</v>
      </c>
      <c r="AV14" s="80">
        <f t="shared" si="154"/>
        <v>1</v>
      </c>
      <c r="AW14" s="93">
        <v>648759</v>
      </c>
      <c r="AX14" s="100">
        <f t="shared" si="155"/>
        <v>129751.8</v>
      </c>
      <c r="AY14" s="144">
        <v>0</v>
      </c>
      <c r="AZ14" s="60">
        <v>0</v>
      </c>
      <c r="BA14" s="80" t="str">
        <f t="shared" si="156"/>
        <v>-</v>
      </c>
      <c r="BB14" s="93">
        <v>0</v>
      </c>
      <c r="BC14" s="100" t="str">
        <f t="shared" si="157"/>
        <v>-</v>
      </c>
      <c r="BD14" s="60">
        <v>0</v>
      </c>
      <c r="BE14" s="80" t="str">
        <f t="shared" si="158"/>
        <v>-</v>
      </c>
      <c r="BF14" s="93">
        <v>0</v>
      </c>
      <c r="BG14" s="100" t="str">
        <f t="shared" si="159"/>
        <v>-</v>
      </c>
      <c r="BH14" s="144">
        <v>0</v>
      </c>
      <c r="BI14" s="60">
        <v>0</v>
      </c>
      <c r="BJ14" s="80" t="str">
        <f t="shared" si="160"/>
        <v>-</v>
      </c>
      <c r="BK14" s="93">
        <v>0</v>
      </c>
      <c r="BL14" s="100" t="str">
        <f t="shared" si="161"/>
        <v>-</v>
      </c>
      <c r="BM14" s="60">
        <v>0</v>
      </c>
      <c r="BN14" s="80" t="str">
        <f t="shared" si="162"/>
        <v>-</v>
      </c>
      <c r="BO14" s="93">
        <v>0</v>
      </c>
      <c r="BP14" s="100" t="str">
        <f t="shared" si="163"/>
        <v>-</v>
      </c>
      <c r="BQ14" s="98">
        <f t="shared" si="164"/>
        <v>56</v>
      </c>
      <c r="BR14" s="60">
        <f t="shared" si="165"/>
        <v>56</v>
      </c>
      <c r="BS14" s="80">
        <f t="shared" si="166"/>
        <v>1</v>
      </c>
      <c r="BT14" s="93">
        <f t="shared" si="167"/>
        <v>31352100</v>
      </c>
      <c r="BU14" s="100">
        <f t="shared" si="168"/>
        <v>559858.92857142852</v>
      </c>
      <c r="BV14" s="60">
        <f t="shared" si="169"/>
        <v>44</v>
      </c>
      <c r="BW14" s="80">
        <f t="shared" si="170"/>
        <v>0.7857142857142857</v>
      </c>
      <c r="BX14" s="93">
        <f t="shared" si="171"/>
        <v>5472671</v>
      </c>
      <c r="BY14" s="100">
        <f t="shared" si="172"/>
        <v>124378.88636363637</v>
      </c>
      <c r="BZ14" s="82"/>
      <c r="CA14" s="113">
        <v>55</v>
      </c>
      <c r="CB14" s="105">
        <v>55</v>
      </c>
      <c r="CC14" s="86">
        <v>1</v>
      </c>
      <c r="CD14" s="105">
        <v>72049170</v>
      </c>
      <c r="CE14" s="105">
        <v>1309984.9090909092</v>
      </c>
      <c r="CF14" s="105">
        <v>46</v>
      </c>
      <c r="CG14" s="86">
        <v>0.83636363636363631</v>
      </c>
      <c r="CH14" s="105">
        <v>6069572</v>
      </c>
      <c r="CI14" s="105">
        <v>131947.21739130435</v>
      </c>
      <c r="CK14" s="86">
        <f t="shared" si="33"/>
        <v>0.2142857142857143</v>
      </c>
      <c r="CL14" s="86">
        <f t="shared" si="34"/>
        <v>0</v>
      </c>
      <c r="CM14" s="86">
        <f t="shared" si="77"/>
        <v>0.16363636363636369</v>
      </c>
      <c r="CN14" s="86">
        <f t="shared" si="78"/>
        <v>0</v>
      </c>
      <c r="CO14" s="59">
        <v>8</v>
      </c>
      <c r="CP14" s="14" t="s">
        <v>58</v>
      </c>
      <c r="CQ14" s="46">
        <f t="shared" si="79"/>
        <v>0.8729281767955801</v>
      </c>
      <c r="CR14" s="46">
        <f t="shared" si="80"/>
        <v>0.95238095238095233</v>
      </c>
      <c r="CS14" s="87">
        <f t="shared" si="35"/>
        <v>0.88888888888888884</v>
      </c>
      <c r="CT14" s="46">
        <f t="shared" si="36"/>
        <v>0.82367720957729829</v>
      </c>
      <c r="CU14" s="46">
        <f t="shared" si="37"/>
        <v>0.10828729281767957</v>
      </c>
      <c r="CV14" s="46">
        <f t="shared" si="38"/>
        <v>4.7619047619047672E-2</v>
      </c>
      <c r="CW14" s="46">
        <f t="shared" si="39"/>
        <v>0.11111111111111116</v>
      </c>
      <c r="CX14" s="46">
        <f t="shared" si="40"/>
        <v>0.10404966006503102</v>
      </c>
      <c r="CY14" s="46">
        <f t="shared" si="41"/>
        <v>1.8784530386740328E-2</v>
      </c>
      <c r="CZ14" s="46">
        <f t="shared" si="42"/>
        <v>0</v>
      </c>
      <c r="DA14" s="46">
        <f t="shared" si="43"/>
        <v>0</v>
      </c>
      <c r="DB14" s="46">
        <f t="shared" si="44"/>
        <v>7.227313035767069E-2</v>
      </c>
      <c r="DC14" s="46">
        <f t="shared" si="81"/>
        <v>0.87593984962406013</v>
      </c>
      <c r="DD14" s="46">
        <f t="shared" si="82"/>
        <v>0.85185185185185186</v>
      </c>
      <c r="DE14" s="87">
        <f t="shared" si="83"/>
        <v>0.91666666666666663</v>
      </c>
      <c r="DF14" s="46">
        <f t="shared" si="84"/>
        <v>0.82072913528171132</v>
      </c>
      <c r="DG14" s="46">
        <f t="shared" si="45"/>
        <v>0.11654135338345861</v>
      </c>
      <c r="DH14" s="46">
        <f t="shared" si="46"/>
        <v>0.14814814814814814</v>
      </c>
      <c r="DI14" s="87">
        <f t="shared" si="47"/>
        <v>8.333333333333337E-2</v>
      </c>
      <c r="DJ14" s="46">
        <f t="shared" si="48"/>
        <v>0.1105754745405243</v>
      </c>
      <c r="DK14" s="46">
        <f t="shared" si="49"/>
        <v>7.5187969924812581E-3</v>
      </c>
      <c r="DL14" s="46">
        <f t="shared" si="50"/>
        <v>0</v>
      </c>
      <c r="DM14" s="87">
        <f t="shared" si="51"/>
        <v>0</v>
      </c>
      <c r="DN14" s="46">
        <f t="shared" si="52"/>
        <v>6.8695390177764382E-2</v>
      </c>
      <c r="DP14" s="37" t="s">
        <v>8</v>
      </c>
      <c r="DQ14" s="96">
        <f t="shared" si="53"/>
        <v>0.89186945136360729</v>
      </c>
      <c r="DR14" s="96">
        <f t="shared" si="54"/>
        <v>0.88882318154937912</v>
      </c>
      <c r="DS14" s="250">
        <f t="shared" si="85"/>
        <v>0.30000000000000027</v>
      </c>
      <c r="DT14" s="96">
        <f t="shared" si="55"/>
        <v>9.8869515232803296E-2</v>
      </c>
      <c r="DU14" s="96">
        <f t="shared" si="56"/>
        <v>0.10099218082659833</v>
      </c>
      <c r="DV14" s="250">
        <f t="shared" si="86"/>
        <v>-0.20000000000000018</v>
      </c>
      <c r="DW14" s="96">
        <f t="shared" si="57"/>
        <v>9.2610334035894137E-3</v>
      </c>
      <c r="DX14" s="96">
        <f t="shared" si="58"/>
        <v>1.0184637624022552E-2</v>
      </c>
      <c r="DY14" s="250">
        <f t="shared" si="87"/>
        <v>-0.10000000000000009</v>
      </c>
      <c r="DZ14" s="96">
        <f t="shared" si="59"/>
        <v>0.81677018633540377</v>
      </c>
      <c r="EA14" s="96">
        <f t="shared" si="60"/>
        <v>0.86062717770034847</v>
      </c>
      <c r="EB14" s="250">
        <f t="shared" si="88"/>
        <v>-4.4000000000000039</v>
      </c>
      <c r="EC14" s="96">
        <f t="shared" si="61"/>
        <v>0.17701863354037262</v>
      </c>
      <c r="ED14" s="96">
        <f t="shared" si="89"/>
        <v>0.12891986062717764</v>
      </c>
      <c r="EE14" s="250">
        <f t="shared" si="90"/>
        <v>4.7999999999999989</v>
      </c>
      <c r="EF14" s="96">
        <f t="shared" si="62"/>
        <v>6.2111801242236142E-3</v>
      </c>
      <c r="EG14" s="96">
        <f t="shared" si="63"/>
        <v>1.0452961672473893E-2</v>
      </c>
      <c r="EH14" s="250">
        <f t="shared" si="91"/>
        <v>-0.4</v>
      </c>
      <c r="EI14" s="96">
        <f t="shared" si="64"/>
        <v>0.84033613445378152</v>
      </c>
      <c r="EJ14" s="96">
        <f t="shared" si="65"/>
        <v>0.80341880341880345</v>
      </c>
      <c r="EK14" s="250">
        <f t="shared" si="92"/>
        <v>3.6999999999999922</v>
      </c>
      <c r="EL14" s="96">
        <f t="shared" si="66"/>
        <v>0.15126050420168069</v>
      </c>
      <c r="EM14" s="96">
        <f t="shared" si="67"/>
        <v>0.1794871794871794</v>
      </c>
      <c r="EN14" s="250">
        <f t="shared" si="93"/>
        <v>-2.8</v>
      </c>
      <c r="EO14" s="96">
        <f t="shared" si="68"/>
        <v>8.4033613445377853E-3</v>
      </c>
      <c r="EP14" s="96">
        <f t="shared" si="69"/>
        <v>1.7094017094017144E-2</v>
      </c>
      <c r="EQ14" s="250">
        <f t="shared" si="94"/>
        <v>-0.90000000000000013</v>
      </c>
      <c r="ER14" s="96">
        <f t="shared" si="70"/>
        <v>0.82320495924244641</v>
      </c>
      <c r="ES14" s="96">
        <f t="shared" si="71"/>
        <v>0.81821618488369163</v>
      </c>
      <c r="ET14" s="250">
        <f t="shared" si="95"/>
        <v>0.50000000000000044</v>
      </c>
      <c r="EU14" s="96">
        <f t="shared" si="72"/>
        <v>0.11543905891540984</v>
      </c>
      <c r="EV14" s="96">
        <f t="shared" si="73"/>
        <v>0.11905541974344114</v>
      </c>
      <c r="EW14" s="250">
        <f t="shared" si="96"/>
        <v>-0.39999999999999897</v>
      </c>
      <c r="EX14" s="96">
        <f t="shared" si="74"/>
        <v>6.1355981842143748E-2</v>
      </c>
      <c r="EY14" s="96">
        <f t="shared" si="75"/>
        <v>6.2728395372867229E-2</v>
      </c>
      <c r="EZ14" s="250">
        <f t="shared" si="97"/>
        <v>-0.20000000000000018</v>
      </c>
      <c r="FC14" s="96">
        <f t="shared" si="98"/>
        <v>0.87281848885540492</v>
      </c>
      <c r="FD14" s="96">
        <f t="shared" si="99"/>
        <v>0.86643310806229235</v>
      </c>
      <c r="FE14" s="250">
        <f t="shared" si="100"/>
        <v>0.70000000000000062</v>
      </c>
      <c r="FF14" s="96">
        <f t="shared" si="101"/>
        <v>0.11478055399788534</v>
      </c>
      <c r="FG14" s="96">
        <f t="shared" si="102"/>
        <v>0.12086431751915561</v>
      </c>
      <c r="FH14" s="250">
        <f t="shared" si="103"/>
        <v>-0.5999999999999992</v>
      </c>
      <c r="FI14" s="96">
        <f t="shared" si="104"/>
        <v>1.2400957146709746E-2</v>
      </c>
      <c r="FJ14" s="96">
        <f t="shared" si="105"/>
        <v>1.2702574418552048E-2</v>
      </c>
      <c r="FK14" s="250">
        <f t="shared" si="106"/>
        <v>-9.9999999999999922E-2</v>
      </c>
      <c r="FL14" s="96">
        <f t="shared" si="107"/>
        <v>0.83829787234042552</v>
      </c>
      <c r="FM14" s="96">
        <f t="shared" si="108"/>
        <v>0.8310385523210071</v>
      </c>
      <c r="FN14" s="250">
        <f t="shared" si="109"/>
        <v>0.70000000000000062</v>
      </c>
      <c r="FO14" s="96">
        <f t="shared" si="110"/>
        <v>0.15319148936170213</v>
      </c>
      <c r="FP14" s="96">
        <f t="shared" si="111"/>
        <v>0.15932336742722264</v>
      </c>
      <c r="FQ14" s="250">
        <f t="shared" si="112"/>
        <v>-0.60000000000000053</v>
      </c>
      <c r="FR14" s="96">
        <f t="shared" si="113"/>
        <v>8.5106382978723527E-3</v>
      </c>
      <c r="FS14" s="96">
        <f t="shared" si="114"/>
        <v>9.6380802517702646E-3</v>
      </c>
      <c r="FT14" s="250">
        <f t="shared" si="115"/>
        <v>-0.10000000000000009</v>
      </c>
      <c r="FU14" s="96">
        <f t="shared" si="116"/>
        <v>0.83989501312335957</v>
      </c>
      <c r="FV14" s="96">
        <f t="shared" si="117"/>
        <v>0.82233502538071068</v>
      </c>
      <c r="FW14" s="250">
        <f t="shared" si="118"/>
        <v>1.8000000000000016</v>
      </c>
      <c r="FX14" s="96">
        <f t="shared" si="119"/>
        <v>0.14908136482939638</v>
      </c>
      <c r="FY14" s="96">
        <f t="shared" si="120"/>
        <v>0.16187253243090804</v>
      </c>
      <c r="FZ14" s="250">
        <f t="shared" si="121"/>
        <v>-1.3000000000000012</v>
      </c>
      <c r="GA14" s="96">
        <f t="shared" si="122"/>
        <v>1.1023622047244053E-2</v>
      </c>
      <c r="GB14" s="96">
        <f t="shared" si="123"/>
        <v>1.5792442188381273E-2</v>
      </c>
      <c r="GC14" s="250">
        <f t="shared" si="124"/>
        <v>-0.50000000000000011</v>
      </c>
      <c r="GD14" s="96">
        <f t="shared" si="125"/>
        <v>0.82931072839859654</v>
      </c>
      <c r="GE14" s="96">
        <f t="shared" si="126"/>
        <v>0.82810654702572595</v>
      </c>
      <c r="GF14" s="250">
        <f t="shared" si="127"/>
        <v>0.10000000000000009</v>
      </c>
      <c r="GG14" s="96">
        <f t="shared" si="128"/>
        <v>0.10295028716740307</v>
      </c>
      <c r="GH14" s="96">
        <f t="shared" si="129"/>
        <v>0.10600053625558514</v>
      </c>
      <c r="GI14" s="250">
        <f t="shared" si="130"/>
        <v>-0.30000000000000027</v>
      </c>
      <c r="GJ14" s="96">
        <f t="shared" si="131"/>
        <v>6.7738984434000393E-2</v>
      </c>
      <c r="GK14" s="96">
        <f t="shared" si="132"/>
        <v>6.589291671868891E-2</v>
      </c>
      <c r="GL14" s="250">
        <f t="shared" si="133"/>
        <v>0.20000000000000018</v>
      </c>
      <c r="GM14" s="39">
        <v>0</v>
      </c>
    </row>
    <row r="15" spans="1:195" s="15" customFormat="1" ht="13.5" customHeight="1">
      <c r="A15" s="63"/>
      <c r="B15" s="346"/>
      <c r="C15" s="343"/>
      <c r="D15" s="81"/>
      <c r="E15" s="71" t="s">
        <v>160</v>
      </c>
      <c r="F15" s="168">
        <v>0</v>
      </c>
      <c r="G15" s="62">
        <v>0</v>
      </c>
      <c r="H15" s="79" t="str">
        <f t="shared" si="136"/>
        <v>-</v>
      </c>
      <c r="I15" s="101">
        <v>0</v>
      </c>
      <c r="J15" s="102" t="str">
        <f t="shared" si="137"/>
        <v>-</v>
      </c>
      <c r="K15" s="62">
        <v>0</v>
      </c>
      <c r="L15" s="79" t="str">
        <f t="shared" si="138"/>
        <v>-</v>
      </c>
      <c r="M15" s="101">
        <v>0</v>
      </c>
      <c r="N15" s="102" t="str">
        <f t="shared" si="139"/>
        <v>-</v>
      </c>
      <c r="O15" s="168">
        <v>0</v>
      </c>
      <c r="P15" s="62">
        <v>0</v>
      </c>
      <c r="Q15" s="79" t="str">
        <f t="shared" si="140"/>
        <v>-</v>
      </c>
      <c r="R15" s="101">
        <v>0</v>
      </c>
      <c r="S15" s="102" t="str">
        <f t="shared" si="141"/>
        <v>-</v>
      </c>
      <c r="T15" s="62">
        <v>0</v>
      </c>
      <c r="U15" s="79" t="str">
        <f t="shared" si="142"/>
        <v>-</v>
      </c>
      <c r="V15" s="101">
        <v>0</v>
      </c>
      <c r="W15" s="102" t="str">
        <f t="shared" si="143"/>
        <v>-</v>
      </c>
      <c r="X15" s="168">
        <v>32</v>
      </c>
      <c r="Y15" s="62">
        <v>32</v>
      </c>
      <c r="Z15" s="79">
        <f t="shared" si="144"/>
        <v>1</v>
      </c>
      <c r="AA15" s="101">
        <v>16290030</v>
      </c>
      <c r="AB15" s="102">
        <f t="shared" si="145"/>
        <v>509063.4375</v>
      </c>
      <c r="AC15" s="62">
        <v>24</v>
      </c>
      <c r="AD15" s="79">
        <f t="shared" si="146"/>
        <v>0.75</v>
      </c>
      <c r="AE15" s="101">
        <v>2805423</v>
      </c>
      <c r="AF15" s="102">
        <f t="shared" si="147"/>
        <v>116892.625</v>
      </c>
      <c r="AG15" s="168">
        <v>10</v>
      </c>
      <c r="AH15" s="62">
        <v>10</v>
      </c>
      <c r="AI15" s="79">
        <f t="shared" si="148"/>
        <v>1</v>
      </c>
      <c r="AJ15" s="101">
        <v>5143140</v>
      </c>
      <c r="AK15" s="102">
        <f t="shared" si="149"/>
        <v>514314</v>
      </c>
      <c r="AL15" s="62">
        <v>8</v>
      </c>
      <c r="AM15" s="79">
        <f t="shared" si="150"/>
        <v>0.8</v>
      </c>
      <c r="AN15" s="101">
        <v>817985</v>
      </c>
      <c r="AO15" s="102">
        <f t="shared" si="151"/>
        <v>102248.125</v>
      </c>
      <c r="AP15" s="168">
        <v>3</v>
      </c>
      <c r="AQ15" s="62">
        <v>3</v>
      </c>
      <c r="AR15" s="79">
        <f t="shared" si="152"/>
        <v>1</v>
      </c>
      <c r="AS15" s="101">
        <v>992610</v>
      </c>
      <c r="AT15" s="102">
        <f t="shared" si="153"/>
        <v>330870</v>
      </c>
      <c r="AU15" s="62">
        <v>3</v>
      </c>
      <c r="AV15" s="79">
        <f t="shared" si="154"/>
        <v>1</v>
      </c>
      <c r="AW15" s="101">
        <v>265597</v>
      </c>
      <c r="AX15" s="102">
        <f t="shared" si="155"/>
        <v>88532.333333333328</v>
      </c>
      <c r="AY15" s="168">
        <v>0</v>
      </c>
      <c r="AZ15" s="62">
        <v>0</v>
      </c>
      <c r="BA15" s="79" t="str">
        <f t="shared" si="156"/>
        <v>-</v>
      </c>
      <c r="BB15" s="101">
        <v>0</v>
      </c>
      <c r="BC15" s="102" t="str">
        <f t="shared" si="157"/>
        <v>-</v>
      </c>
      <c r="BD15" s="62">
        <v>0</v>
      </c>
      <c r="BE15" s="79" t="str">
        <f t="shared" si="158"/>
        <v>-</v>
      </c>
      <c r="BF15" s="101">
        <v>0</v>
      </c>
      <c r="BG15" s="102" t="str">
        <f t="shared" si="159"/>
        <v>-</v>
      </c>
      <c r="BH15" s="168">
        <v>0</v>
      </c>
      <c r="BI15" s="62">
        <v>0</v>
      </c>
      <c r="BJ15" s="79" t="str">
        <f t="shared" si="160"/>
        <v>-</v>
      </c>
      <c r="BK15" s="101">
        <v>0</v>
      </c>
      <c r="BL15" s="102" t="str">
        <f t="shared" si="161"/>
        <v>-</v>
      </c>
      <c r="BM15" s="62">
        <v>0</v>
      </c>
      <c r="BN15" s="79" t="str">
        <f t="shared" si="162"/>
        <v>-</v>
      </c>
      <c r="BO15" s="101">
        <v>0</v>
      </c>
      <c r="BP15" s="102" t="str">
        <f t="shared" si="163"/>
        <v>-</v>
      </c>
      <c r="BQ15" s="99">
        <f t="shared" si="164"/>
        <v>45</v>
      </c>
      <c r="BR15" s="62">
        <f t="shared" si="165"/>
        <v>45</v>
      </c>
      <c r="BS15" s="79">
        <f t="shared" si="166"/>
        <v>1</v>
      </c>
      <c r="BT15" s="101">
        <f t="shared" si="167"/>
        <v>22425780</v>
      </c>
      <c r="BU15" s="102">
        <f t="shared" si="168"/>
        <v>498350.66666666669</v>
      </c>
      <c r="BV15" s="62">
        <f t="shared" si="169"/>
        <v>35</v>
      </c>
      <c r="BW15" s="79">
        <f t="shared" si="170"/>
        <v>0.77777777777777779</v>
      </c>
      <c r="BX15" s="101">
        <f t="shared" si="171"/>
        <v>3889005</v>
      </c>
      <c r="BY15" s="102">
        <f t="shared" si="172"/>
        <v>111114.42857142857</v>
      </c>
      <c r="BZ15" s="82"/>
      <c r="CA15" s="113">
        <v>43</v>
      </c>
      <c r="CB15" s="105">
        <v>43</v>
      </c>
      <c r="CC15" s="86">
        <v>1</v>
      </c>
      <c r="CD15" s="105">
        <v>63413380</v>
      </c>
      <c r="CE15" s="105">
        <v>1474729.7674418604</v>
      </c>
      <c r="CF15" s="105">
        <v>37</v>
      </c>
      <c r="CG15" s="86">
        <v>0.86046511627906974</v>
      </c>
      <c r="CH15" s="105">
        <v>3159122</v>
      </c>
      <c r="CI15" s="105">
        <v>85381.67567567568</v>
      </c>
      <c r="CK15" s="86">
        <f t="shared" si="33"/>
        <v>0.22222222222222221</v>
      </c>
      <c r="CL15" s="86">
        <f t="shared" si="34"/>
        <v>0</v>
      </c>
      <c r="CM15" s="86">
        <f t="shared" si="77"/>
        <v>0.13953488372093026</v>
      </c>
      <c r="CN15" s="86">
        <f t="shared" si="78"/>
        <v>0</v>
      </c>
      <c r="CO15" s="59">
        <v>9</v>
      </c>
      <c r="CP15" s="14" t="s">
        <v>120</v>
      </c>
      <c r="CQ15" s="46">
        <f t="shared" si="79"/>
        <v>0.85159817351598177</v>
      </c>
      <c r="CR15" s="46">
        <f t="shared" si="80"/>
        <v>0.75</v>
      </c>
      <c r="CS15" s="87">
        <f t="shared" si="35"/>
        <v>1</v>
      </c>
      <c r="CT15" s="46">
        <f t="shared" si="36"/>
        <v>0.80878438331854485</v>
      </c>
      <c r="CU15" s="46">
        <f t="shared" si="37"/>
        <v>0.13470319634703187</v>
      </c>
      <c r="CV15" s="46">
        <f t="shared" si="38"/>
        <v>0.25</v>
      </c>
      <c r="CW15" s="46">
        <f t="shared" si="39"/>
        <v>0</v>
      </c>
      <c r="CX15" s="46">
        <f t="shared" si="40"/>
        <v>9.0283939662821555E-2</v>
      </c>
      <c r="CY15" s="46">
        <f t="shared" si="41"/>
        <v>1.3698630136986356E-2</v>
      </c>
      <c r="CZ15" s="46">
        <f t="shared" si="42"/>
        <v>0</v>
      </c>
      <c r="DA15" s="46">
        <f t="shared" si="43"/>
        <v>0</v>
      </c>
      <c r="DB15" s="46">
        <f t="shared" si="44"/>
        <v>0.10093167701863359</v>
      </c>
      <c r="DC15" s="46">
        <f t="shared" si="81"/>
        <v>0.8863049095607235</v>
      </c>
      <c r="DD15" s="46">
        <f t="shared" si="82"/>
        <v>1</v>
      </c>
      <c r="DE15" s="87">
        <f t="shared" si="83"/>
        <v>1</v>
      </c>
      <c r="DF15" s="46">
        <f t="shared" si="84"/>
        <v>0.81925791031185979</v>
      </c>
      <c r="DG15" s="46">
        <f t="shared" si="45"/>
        <v>0.10335917312661502</v>
      </c>
      <c r="DH15" s="46">
        <f t="shared" si="46"/>
        <v>0</v>
      </c>
      <c r="DI15" s="87">
        <f t="shared" si="47"/>
        <v>0</v>
      </c>
      <c r="DJ15" s="46">
        <f t="shared" si="48"/>
        <v>8.1720919644889589E-2</v>
      </c>
      <c r="DK15" s="46">
        <f t="shared" si="49"/>
        <v>1.033591731266148E-2</v>
      </c>
      <c r="DL15" s="46">
        <f t="shared" si="50"/>
        <v>0</v>
      </c>
      <c r="DM15" s="87">
        <f t="shared" si="51"/>
        <v>0</v>
      </c>
      <c r="DN15" s="46">
        <f t="shared" si="52"/>
        <v>9.9021170043250617E-2</v>
      </c>
      <c r="DP15" s="37" t="s">
        <v>46</v>
      </c>
      <c r="DQ15" s="96">
        <f t="shared" si="53"/>
        <v>0.88673765730880927</v>
      </c>
      <c r="DR15" s="96">
        <f t="shared" si="54"/>
        <v>0.87004830917874398</v>
      </c>
      <c r="DS15" s="250">
        <f t="shared" si="85"/>
        <v>1.7000000000000015</v>
      </c>
      <c r="DT15" s="96">
        <f t="shared" si="55"/>
        <v>9.5353339787028091E-2</v>
      </c>
      <c r="DU15" s="96">
        <f t="shared" si="56"/>
        <v>0.11352657004830913</v>
      </c>
      <c r="DV15" s="250">
        <f t="shared" si="86"/>
        <v>-1.9000000000000004</v>
      </c>
      <c r="DW15" s="96">
        <f t="shared" si="57"/>
        <v>1.7909002904162641E-2</v>
      </c>
      <c r="DX15" s="96">
        <f t="shared" si="58"/>
        <v>1.6425120772946888E-2</v>
      </c>
      <c r="DY15" s="250">
        <f t="shared" si="87"/>
        <v>0.19999999999999984</v>
      </c>
      <c r="DZ15" s="96">
        <f t="shared" si="59"/>
        <v>0.82978723404255317</v>
      </c>
      <c r="EA15" s="96">
        <f t="shared" si="60"/>
        <v>0.72727272727272729</v>
      </c>
      <c r="EB15" s="250">
        <f t="shared" si="88"/>
        <v>10.299999999999997</v>
      </c>
      <c r="EC15" s="96">
        <f t="shared" si="61"/>
        <v>0.14893617021276595</v>
      </c>
      <c r="ED15" s="96">
        <f t="shared" si="89"/>
        <v>0.24242424242424243</v>
      </c>
      <c r="EE15" s="250">
        <f t="shared" si="90"/>
        <v>-9.3000000000000007</v>
      </c>
      <c r="EF15" s="96">
        <f t="shared" si="62"/>
        <v>2.1276595744680882E-2</v>
      </c>
      <c r="EG15" s="96">
        <f t="shared" si="63"/>
        <v>3.0303030303030276E-2</v>
      </c>
      <c r="EH15" s="250">
        <f t="shared" si="91"/>
        <v>-0.8999999999999998</v>
      </c>
      <c r="EI15" s="96">
        <f t="shared" si="64"/>
        <v>0.75</v>
      </c>
      <c r="EJ15" s="96">
        <f t="shared" si="65"/>
        <v>0.81818181818181823</v>
      </c>
      <c r="EK15" s="250">
        <f t="shared" si="92"/>
        <v>-6.7999999999999954</v>
      </c>
      <c r="EL15" s="96">
        <f t="shared" si="66"/>
        <v>0.25</v>
      </c>
      <c r="EM15" s="96">
        <f t="shared" si="67"/>
        <v>0.18181818181818177</v>
      </c>
      <c r="EN15" s="250">
        <f t="shared" si="93"/>
        <v>6.8000000000000007</v>
      </c>
      <c r="EO15" s="96">
        <f t="shared" si="68"/>
        <v>0</v>
      </c>
      <c r="EP15" s="96">
        <f t="shared" si="69"/>
        <v>0</v>
      </c>
      <c r="EQ15" s="250">
        <f t="shared" si="94"/>
        <v>0</v>
      </c>
      <c r="ER15" s="96">
        <f t="shared" si="70"/>
        <v>0.82455791774289688</v>
      </c>
      <c r="ES15" s="96">
        <f t="shared" si="71"/>
        <v>0.81819111929609167</v>
      </c>
      <c r="ET15" s="250">
        <f t="shared" si="95"/>
        <v>0.70000000000000062</v>
      </c>
      <c r="EU15" s="96">
        <f t="shared" si="72"/>
        <v>0.1119610570236439</v>
      </c>
      <c r="EV15" s="96">
        <f t="shared" si="73"/>
        <v>0.11878453038674031</v>
      </c>
      <c r="EW15" s="250">
        <f t="shared" si="96"/>
        <v>-0.69999999999999929</v>
      </c>
      <c r="EX15" s="96">
        <f t="shared" si="74"/>
        <v>6.3481025233459221E-2</v>
      </c>
      <c r="EY15" s="96">
        <f t="shared" si="75"/>
        <v>6.3024350317168021E-2</v>
      </c>
      <c r="EZ15" s="250">
        <f t="shared" si="97"/>
        <v>0</v>
      </c>
      <c r="FC15" s="96">
        <f t="shared" si="98"/>
        <v>0.87281848885540492</v>
      </c>
      <c r="FD15" s="96">
        <f t="shared" si="99"/>
        <v>0.86643310806229235</v>
      </c>
      <c r="FE15" s="250">
        <f t="shared" si="100"/>
        <v>0.70000000000000062</v>
      </c>
      <c r="FF15" s="96">
        <f t="shared" si="101"/>
        <v>0.11478055399788534</v>
      </c>
      <c r="FG15" s="96">
        <f t="shared" si="102"/>
        <v>0.12086431751915561</v>
      </c>
      <c r="FH15" s="250">
        <f t="shared" si="103"/>
        <v>-0.5999999999999992</v>
      </c>
      <c r="FI15" s="96">
        <f t="shared" si="104"/>
        <v>1.2400957146709746E-2</v>
      </c>
      <c r="FJ15" s="96">
        <f t="shared" si="105"/>
        <v>1.2702574418552048E-2</v>
      </c>
      <c r="FK15" s="250">
        <f t="shared" si="106"/>
        <v>-9.9999999999999922E-2</v>
      </c>
      <c r="FL15" s="96">
        <f t="shared" si="107"/>
        <v>0.83829787234042552</v>
      </c>
      <c r="FM15" s="96">
        <f t="shared" si="108"/>
        <v>0.8310385523210071</v>
      </c>
      <c r="FN15" s="250">
        <f t="shared" si="109"/>
        <v>0.70000000000000062</v>
      </c>
      <c r="FO15" s="96">
        <f t="shared" si="110"/>
        <v>0.15319148936170213</v>
      </c>
      <c r="FP15" s="96">
        <f t="shared" si="111"/>
        <v>0.15932336742722264</v>
      </c>
      <c r="FQ15" s="250">
        <f t="shared" si="112"/>
        <v>-0.60000000000000053</v>
      </c>
      <c r="FR15" s="96">
        <f t="shared" si="113"/>
        <v>8.5106382978723527E-3</v>
      </c>
      <c r="FS15" s="96">
        <f t="shared" si="114"/>
        <v>9.6380802517702646E-3</v>
      </c>
      <c r="FT15" s="250">
        <f t="shared" si="115"/>
        <v>-0.10000000000000009</v>
      </c>
      <c r="FU15" s="96">
        <f t="shared" si="116"/>
        <v>0.83989501312335957</v>
      </c>
      <c r="FV15" s="96">
        <f t="shared" si="117"/>
        <v>0.82233502538071068</v>
      </c>
      <c r="FW15" s="250">
        <f t="shared" si="118"/>
        <v>1.8000000000000016</v>
      </c>
      <c r="FX15" s="96">
        <f t="shared" si="119"/>
        <v>0.14908136482939638</v>
      </c>
      <c r="FY15" s="96">
        <f t="shared" si="120"/>
        <v>0.16187253243090804</v>
      </c>
      <c r="FZ15" s="250">
        <f t="shared" si="121"/>
        <v>-1.3000000000000012</v>
      </c>
      <c r="GA15" s="96">
        <f t="shared" si="122"/>
        <v>1.1023622047244053E-2</v>
      </c>
      <c r="GB15" s="96">
        <f t="shared" si="123"/>
        <v>1.5792442188381273E-2</v>
      </c>
      <c r="GC15" s="250">
        <f t="shared" si="124"/>
        <v>-0.50000000000000011</v>
      </c>
      <c r="GD15" s="96">
        <f t="shared" si="125"/>
        <v>0.82931072839859654</v>
      </c>
      <c r="GE15" s="96">
        <f t="shared" si="126"/>
        <v>0.82810654702572595</v>
      </c>
      <c r="GF15" s="250">
        <f t="shared" si="127"/>
        <v>0.10000000000000009</v>
      </c>
      <c r="GG15" s="96">
        <f t="shared" si="128"/>
        <v>0.10295028716740307</v>
      </c>
      <c r="GH15" s="96">
        <f t="shared" si="129"/>
        <v>0.10600053625558514</v>
      </c>
      <c r="GI15" s="250">
        <f t="shared" si="130"/>
        <v>-0.30000000000000027</v>
      </c>
      <c r="GJ15" s="96">
        <f t="shared" si="131"/>
        <v>6.7738984434000393E-2</v>
      </c>
      <c r="GK15" s="96">
        <f t="shared" si="132"/>
        <v>6.589291671868891E-2</v>
      </c>
      <c r="GL15" s="250">
        <f t="shared" si="133"/>
        <v>0.20000000000000018</v>
      </c>
      <c r="GM15" s="39">
        <v>0</v>
      </c>
    </row>
    <row r="16" spans="1:195" s="15" customFormat="1" ht="13.5" customHeight="1">
      <c r="A16" s="63"/>
      <c r="B16" s="346"/>
      <c r="C16" s="343"/>
      <c r="D16" s="81"/>
      <c r="E16" s="198" t="s">
        <v>161</v>
      </c>
      <c r="F16" s="213">
        <v>0</v>
      </c>
      <c r="G16" s="214">
        <v>0</v>
      </c>
      <c r="H16" s="215" t="str">
        <f t="shared" si="136"/>
        <v>-</v>
      </c>
      <c r="I16" s="216">
        <v>0</v>
      </c>
      <c r="J16" s="217" t="str">
        <f t="shared" si="137"/>
        <v>-</v>
      </c>
      <c r="K16" s="214">
        <v>0</v>
      </c>
      <c r="L16" s="215" t="str">
        <f t="shared" si="138"/>
        <v>-</v>
      </c>
      <c r="M16" s="216">
        <v>0</v>
      </c>
      <c r="N16" s="217" t="str">
        <f t="shared" si="139"/>
        <v>-</v>
      </c>
      <c r="O16" s="213">
        <v>0</v>
      </c>
      <c r="P16" s="214">
        <v>0</v>
      </c>
      <c r="Q16" s="215" t="str">
        <f t="shared" si="140"/>
        <v>-</v>
      </c>
      <c r="R16" s="216">
        <v>0</v>
      </c>
      <c r="S16" s="217" t="str">
        <f t="shared" si="141"/>
        <v>-</v>
      </c>
      <c r="T16" s="214">
        <v>0</v>
      </c>
      <c r="U16" s="215" t="str">
        <f t="shared" si="142"/>
        <v>-</v>
      </c>
      <c r="V16" s="216">
        <v>0</v>
      </c>
      <c r="W16" s="217" t="str">
        <f t="shared" si="143"/>
        <v>-</v>
      </c>
      <c r="X16" s="213">
        <v>3</v>
      </c>
      <c r="Y16" s="214">
        <v>3</v>
      </c>
      <c r="Z16" s="215">
        <f t="shared" si="144"/>
        <v>1</v>
      </c>
      <c r="AA16" s="216">
        <v>1600280</v>
      </c>
      <c r="AB16" s="217">
        <f t="shared" si="145"/>
        <v>533426.66666666663</v>
      </c>
      <c r="AC16" s="214">
        <v>2</v>
      </c>
      <c r="AD16" s="215">
        <f t="shared" si="146"/>
        <v>0.66666666666666663</v>
      </c>
      <c r="AE16" s="216">
        <v>163498</v>
      </c>
      <c r="AF16" s="217">
        <f t="shared" si="147"/>
        <v>81749</v>
      </c>
      <c r="AG16" s="213">
        <v>6</v>
      </c>
      <c r="AH16" s="214">
        <v>6</v>
      </c>
      <c r="AI16" s="215">
        <f t="shared" si="148"/>
        <v>1</v>
      </c>
      <c r="AJ16" s="216">
        <v>5584980</v>
      </c>
      <c r="AK16" s="217">
        <f t="shared" si="149"/>
        <v>930830</v>
      </c>
      <c r="AL16" s="214">
        <v>5</v>
      </c>
      <c r="AM16" s="215">
        <f t="shared" si="150"/>
        <v>0.83333333333333337</v>
      </c>
      <c r="AN16" s="216">
        <v>1037006</v>
      </c>
      <c r="AO16" s="217">
        <f t="shared" si="151"/>
        <v>207401.2</v>
      </c>
      <c r="AP16" s="213">
        <v>2</v>
      </c>
      <c r="AQ16" s="214">
        <v>2</v>
      </c>
      <c r="AR16" s="215">
        <f t="shared" si="152"/>
        <v>1</v>
      </c>
      <c r="AS16" s="216">
        <v>1741060</v>
      </c>
      <c r="AT16" s="217">
        <f t="shared" si="153"/>
        <v>870530</v>
      </c>
      <c r="AU16" s="214">
        <v>2</v>
      </c>
      <c r="AV16" s="215">
        <f t="shared" si="154"/>
        <v>1</v>
      </c>
      <c r="AW16" s="216">
        <v>383162</v>
      </c>
      <c r="AX16" s="217">
        <f t="shared" si="155"/>
        <v>191581</v>
      </c>
      <c r="AY16" s="213">
        <v>0</v>
      </c>
      <c r="AZ16" s="214">
        <v>0</v>
      </c>
      <c r="BA16" s="215" t="str">
        <f t="shared" si="156"/>
        <v>-</v>
      </c>
      <c r="BB16" s="216">
        <v>0</v>
      </c>
      <c r="BC16" s="217" t="str">
        <f t="shared" si="157"/>
        <v>-</v>
      </c>
      <c r="BD16" s="214">
        <v>0</v>
      </c>
      <c r="BE16" s="215" t="str">
        <f t="shared" si="158"/>
        <v>-</v>
      </c>
      <c r="BF16" s="216">
        <v>0</v>
      </c>
      <c r="BG16" s="217" t="str">
        <f t="shared" si="159"/>
        <v>-</v>
      </c>
      <c r="BH16" s="213">
        <v>0</v>
      </c>
      <c r="BI16" s="214">
        <v>0</v>
      </c>
      <c r="BJ16" s="215" t="str">
        <f t="shared" si="160"/>
        <v>-</v>
      </c>
      <c r="BK16" s="216">
        <v>0</v>
      </c>
      <c r="BL16" s="217" t="str">
        <f t="shared" si="161"/>
        <v>-</v>
      </c>
      <c r="BM16" s="214">
        <v>0</v>
      </c>
      <c r="BN16" s="215" t="str">
        <f t="shared" si="162"/>
        <v>-</v>
      </c>
      <c r="BO16" s="216">
        <v>0</v>
      </c>
      <c r="BP16" s="217" t="str">
        <f t="shared" si="163"/>
        <v>-</v>
      </c>
      <c r="BQ16" s="218">
        <f t="shared" si="164"/>
        <v>11</v>
      </c>
      <c r="BR16" s="214">
        <f t="shared" si="165"/>
        <v>11</v>
      </c>
      <c r="BS16" s="215">
        <f t="shared" si="166"/>
        <v>1</v>
      </c>
      <c r="BT16" s="216">
        <f t="shared" si="167"/>
        <v>8926320</v>
      </c>
      <c r="BU16" s="217">
        <f t="shared" si="168"/>
        <v>811483.63636363635</v>
      </c>
      <c r="BV16" s="214">
        <f t="shared" si="169"/>
        <v>9</v>
      </c>
      <c r="BW16" s="215">
        <f t="shared" si="170"/>
        <v>0.81818181818181823</v>
      </c>
      <c r="BX16" s="216">
        <f t="shared" si="171"/>
        <v>1583666</v>
      </c>
      <c r="BY16" s="217">
        <f t="shared" si="172"/>
        <v>175962.88888888888</v>
      </c>
      <c r="BZ16" s="82"/>
      <c r="CA16" s="113">
        <v>12</v>
      </c>
      <c r="CB16" s="105">
        <v>12</v>
      </c>
      <c r="CC16" s="86">
        <v>1</v>
      </c>
      <c r="CD16" s="105">
        <v>8635790</v>
      </c>
      <c r="CE16" s="105">
        <v>719649.16666666663</v>
      </c>
      <c r="CF16" s="105">
        <v>9</v>
      </c>
      <c r="CG16" s="86">
        <v>0.75</v>
      </c>
      <c r="CH16" s="105">
        <v>2910450</v>
      </c>
      <c r="CI16" s="105">
        <v>323383.33333333331</v>
      </c>
      <c r="CK16" s="86">
        <f t="shared" si="33"/>
        <v>0.18181818181818177</v>
      </c>
      <c r="CL16" s="86">
        <f t="shared" si="34"/>
        <v>0</v>
      </c>
      <c r="CM16" s="86">
        <f t="shared" si="77"/>
        <v>0.25</v>
      </c>
      <c r="CN16" s="86">
        <f t="shared" si="78"/>
        <v>0</v>
      </c>
      <c r="CO16" s="59">
        <v>10</v>
      </c>
      <c r="CP16" s="14" t="s">
        <v>59</v>
      </c>
      <c r="CQ16" s="46">
        <f t="shared" si="79"/>
        <v>0.88899430740037955</v>
      </c>
      <c r="CR16" s="46">
        <f t="shared" si="80"/>
        <v>0.81818181818181823</v>
      </c>
      <c r="CS16" s="87">
        <f t="shared" si="35"/>
        <v>0.8</v>
      </c>
      <c r="CT16" s="46">
        <f t="shared" si="36"/>
        <v>0.84381821790037703</v>
      </c>
      <c r="CU16" s="46">
        <f t="shared" si="37"/>
        <v>0.10056925996204935</v>
      </c>
      <c r="CV16" s="46">
        <f t="shared" si="38"/>
        <v>0.18181818181818177</v>
      </c>
      <c r="CW16" s="46">
        <f t="shared" si="39"/>
        <v>0.19999999999999996</v>
      </c>
      <c r="CX16" s="46">
        <f t="shared" si="40"/>
        <v>8.7715816630283827E-2</v>
      </c>
      <c r="CY16" s="46">
        <f t="shared" si="41"/>
        <v>1.0436432637571103E-2</v>
      </c>
      <c r="CZ16" s="46">
        <f t="shared" si="42"/>
        <v>0</v>
      </c>
      <c r="DA16" s="46">
        <f t="shared" si="43"/>
        <v>0</v>
      </c>
      <c r="DB16" s="46">
        <f t="shared" si="44"/>
        <v>6.8465965469339141E-2</v>
      </c>
      <c r="DC16" s="46">
        <f t="shared" si="81"/>
        <v>0.89013224821973547</v>
      </c>
      <c r="DD16" s="46">
        <f t="shared" si="82"/>
        <v>0.81818181818181823</v>
      </c>
      <c r="DE16" s="87">
        <f t="shared" si="83"/>
        <v>0.75</v>
      </c>
      <c r="DF16" s="46">
        <f t="shared" si="84"/>
        <v>0.84843608568842399</v>
      </c>
      <c r="DG16" s="46">
        <f t="shared" si="45"/>
        <v>0.10071210579857581</v>
      </c>
      <c r="DH16" s="46">
        <f t="shared" si="46"/>
        <v>0.18181818181818177</v>
      </c>
      <c r="DI16" s="87">
        <f t="shared" si="47"/>
        <v>0.25</v>
      </c>
      <c r="DJ16" s="46">
        <f t="shared" si="48"/>
        <v>8.8806195313285707E-2</v>
      </c>
      <c r="DK16" s="46">
        <f t="shared" si="49"/>
        <v>9.1556459816887203E-3</v>
      </c>
      <c r="DL16" s="46">
        <f t="shared" si="50"/>
        <v>0</v>
      </c>
      <c r="DM16" s="87">
        <f t="shared" si="51"/>
        <v>0</v>
      </c>
      <c r="DN16" s="46">
        <f t="shared" si="52"/>
        <v>6.2757718998290302E-2</v>
      </c>
      <c r="DP16" s="37" t="s">
        <v>13</v>
      </c>
      <c r="DQ16" s="96">
        <f t="shared" si="53"/>
        <v>0.87552341073467832</v>
      </c>
      <c r="DR16" s="96">
        <f t="shared" si="54"/>
        <v>0.8697711128650355</v>
      </c>
      <c r="DS16" s="250">
        <f t="shared" si="85"/>
        <v>0.60000000000000053</v>
      </c>
      <c r="DT16" s="96">
        <f t="shared" si="55"/>
        <v>0.10772744575561477</v>
      </c>
      <c r="DU16" s="96">
        <f t="shared" si="56"/>
        <v>0.11286503551696925</v>
      </c>
      <c r="DV16" s="250">
        <f t="shared" si="86"/>
        <v>-0.50000000000000044</v>
      </c>
      <c r="DW16" s="96">
        <f t="shared" si="57"/>
        <v>1.674914350970691E-2</v>
      </c>
      <c r="DX16" s="96">
        <f t="shared" si="58"/>
        <v>1.7363851617995252E-2</v>
      </c>
      <c r="DY16" s="250">
        <f t="shared" si="87"/>
        <v>0</v>
      </c>
      <c r="DZ16" s="96">
        <f t="shared" si="59"/>
        <v>0.88571428571428568</v>
      </c>
      <c r="EA16" s="96">
        <f t="shared" si="60"/>
        <v>0.96969696969696972</v>
      </c>
      <c r="EB16" s="250">
        <f t="shared" si="88"/>
        <v>-8.3999999999999968</v>
      </c>
      <c r="EC16" s="96">
        <f t="shared" si="61"/>
        <v>0.11428571428571432</v>
      </c>
      <c r="ED16" s="96">
        <f t="shared" si="89"/>
        <v>3.0303030303030276E-2</v>
      </c>
      <c r="EE16" s="250">
        <f t="shared" si="90"/>
        <v>8.4</v>
      </c>
      <c r="EF16" s="96">
        <f t="shared" si="62"/>
        <v>0</v>
      </c>
      <c r="EG16" s="96">
        <f t="shared" si="63"/>
        <v>0</v>
      </c>
      <c r="EH16" s="250">
        <f t="shared" si="91"/>
        <v>0</v>
      </c>
      <c r="EI16" s="96">
        <f t="shared" si="64"/>
        <v>0.8571428571428571</v>
      </c>
      <c r="EJ16" s="96">
        <f t="shared" si="65"/>
        <v>0.8</v>
      </c>
      <c r="EK16" s="250">
        <f t="shared" si="92"/>
        <v>5.699999999999994</v>
      </c>
      <c r="EL16" s="96">
        <f t="shared" si="66"/>
        <v>0.1428571428571429</v>
      </c>
      <c r="EM16" s="96">
        <f t="shared" si="67"/>
        <v>0.14999999999999991</v>
      </c>
      <c r="EN16" s="250">
        <f t="shared" si="93"/>
        <v>-0.70000000000000062</v>
      </c>
      <c r="EO16" s="96">
        <f t="shared" si="68"/>
        <v>0</v>
      </c>
      <c r="EP16" s="96">
        <f t="shared" si="69"/>
        <v>5.0000000000000044E-2</v>
      </c>
      <c r="EQ16" s="250">
        <f t="shared" si="94"/>
        <v>-5</v>
      </c>
      <c r="ER16" s="96">
        <f t="shared" si="70"/>
        <v>0.84907781127062787</v>
      </c>
      <c r="ES16" s="96">
        <f t="shared" si="71"/>
        <v>0.84672642449022384</v>
      </c>
      <c r="ET16" s="250">
        <f t="shared" si="95"/>
        <v>0.20000000000000018</v>
      </c>
      <c r="EU16" s="96">
        <f t="shared" si="72"/>
        <v>8.4963980994226751E-2</v>
      </c>
      <c r="EV16" s="96">
        <f t="shared" si="73"/>
        <v>8.8693190753263096E-2</v>
      </c>
      <c r="EW16" s="250">
        <f t="shared" si="96"/>
        <v>-0.39999999999999897</v>
      </c>
      <c r="EX16" s="96">
        <f t="shared" si="74"/>
        <v>6.595820773514538E-2</v>
      </c>
      <c r="EY16" s="96">
        <f t="shared" si="75"/>
        <v>6.4580384756513065E-2</v>
      </c>
      <c r="EZ16" s="250">
        <f t="shared" si="97"/>
        <v>0.10000000000000009</v>
      </c>
      <c r="FC16" s="96">
        <f t="shared" si="98"/>
        <v>0.87281848885540492</v>
      </c>
      <c r="FD16" s="96">
        <f t="shared" si="99"/>
        <v>0.86643310806229235</v>
      </c>
      <c r="FE16" s="250">
        <f t="shared" si="100"/>
        <v>0.70000000000000062</v>
      </c>
      <c r="FF16" s="96">
        <f t="shared" si="101"/>
        <v>0.11478055399788534</v>
      </c>
      <c r="FG16" s="96">
        <f t="shared" si="102"/>
        <v>0.12086431751915561</v>
      </c>
      <c r="FH16" s="250">
        <f t="shared" si="103"/>
        <v>-0.5999999999999992</v>
      </c>
      <c r="FI16" s="96">
        <f t="shared" si="104"/>
        <v>1.2400957146709746E-2</v>
      </c>
      <c r="FJ16" s="96">
        <f t="shared" si="105"/>
        <v>1.2702574418552048E-2</v>
      </c>
      <c r="FK16" s="250">
        <f t="shared" si="106"/>
        <v>-9.9999999999999922E-2</v>
      </c>
      <c r="FL16" s="96">
        <f t="shared" si="107"/>
        <v>0.83829787234042552</v>
      </c>
      <c r="FM16" s="96">
        <f t="shared" si="108"/>
        <v>0.8310385523210071</v>
      </c>
      <c r="FN16" s="250">
        <f t="shared" si="109"/>
        <v>0.70000000000000062</v>
      </c>
      <c r="FO16" s="96">
        <f t="shared" si="110"/>
        <v>0.15319148936170213</v>
      </c>
      <c r="FP16" s="96">
        <f t="shared" si="111"/>
        <v>0.15932336742722264</v>
      </c>
      <c r="FQ16" s="250">
        <f t="shared" si="112"/>
        <v>-0.60000000000000053</v>
      </c>
      <c r="FR16" s="96">
        <f t="shared" si="113"/>
        <v>8.5106382978723527E-3</v>
      </c>
      <c r="FS16" s="96">
        <f t="shared" si="114"/>
        <v>9.6380802517702646E-3</v>
      </c>
      <c r="FT16" s="250">
        <f t="shared" si="115"/>
        <v>-0.10000000000000009</v>
      </c>
      <c r="FU16" s="96">
        <f t="shared" si="116"/>
        <v>0.83989501312335957</v>
      </c>
      <c r="FV16" s="96">
        <f t="shared" si="117"/>
        <v>0.82233502538071068</v>
      </c>
      <c r="FW16" s="250">
        <f t="shared" si="118"/>
        <v>1.8000000000000016</v>
      </c>
      <c r="FX16" s="96">
        <f t="shared" si="119"/>
        <v>0.14908136482939638</v>
      </c>
      <c r="FY16" s="96">
        <f t="shared" si="120"/>
        <v>0.16187253243090804</v>
      </c>
      <c r="FZ16" s="250">
        <f t="shared" si="121"/>
        <v>-1.3000000000000012</v>
      </c>
      <c r="GA16" s="96">
        <f t="shared" si="122"/>
        <v>1.1023622047244053E-2</v>
      </c>
      <c r="GB16" s="96">
        <f t="shared" si="123"/>
        <v>1.5792442188381273E-2</v>
      </c>
      <c r="GC16" s="250">
        <f t="shared" si="124"/>
        <v>-0.50000000000000011</v>
      </c>
      <c r="GD16" s="96">
        <f t="shared" si="125"/>
        <v>0.82931072839859654</v>
      </c>
      <c r="GE16" s="96">
        <f t="shared" si="126"/>
        <v>0.82810654702572595</v>
      </c>
      <c r="GF16" s="250">
        <f t="shared" si="127"/>
        <v>0.10000000000000009</v>
      </c>
      <c r="GG16" s="96">
        <f t="shared" si="128"/>
        <v>0.10295028716740307</v>
      </c>
      <c r="GH16" s="96">
        <f t="shared" si="129"/>
        <v>0.10600053625558514</v>
      </c>
      <c r="GI16" s="250">
        <f t="shared" si="130"/>
        <v>-0.30000000000000027</v>
      </c>
      <c r="GJ16" s="96">
        <f t="shared" si="131"/>
        <v>6.7738984434000393E-2</v>
      </c>
      <c r="GK16" s="96">
        <f t="shared" si="132"/>
        <v>6.589291671868891E-2</v>
      </c>
      <c r="GL16" s="250">
        <f t="shared" si="133"/>
        <v>0.20000000000000018</v>
      </c>
      <c r="GM16" s="39">
        <v>0</v>
      </c>
    </row>
    <row r="17" spans="1:195" s="15" customFormat="1" ht="13.5" customHeight="1">
      <c r="A17" s="63"/>
      <c r="B17" s="346"/>
      <c r="C17" s="343"/>
      <c r="D17" s="210"/>
      <c r="E17" s="72" t="s">
        <v>211</v>
      </c>
      <c r="F17" s="211">
        <v>0</v>
      </c>
      <c r="G17" s="126">
        <v>0</v>
      </c>
      <c r="H17" s="124" t="str">
        <f>IFERROR(G17/F17,"-")</f>
        <v>-</v>
      </c>
      <c r="I17" s="127">
        <v>0</v>
      </c>
      <c r="J17" s="125" t="str">
        <f>IFERROR(I17/G17,"-")</f>
        <v>-</v>
      </c>
      <c r="K17" s="126">
        <v>0</v>
      </c>
      <c r="L17" s="124" t="str">
        <f>IFERROR(K17/F17,"-")</f>
        <v>-</v>
      </c>
      <c r="M17" s="127">
        <v>0</v>
      </c>
      <c r="N17" s="125" t="str">
        <f>IFERROR(M17/K17,"-")</f>
        <v>-</v>
      </c>
      <c r="O17" s="211">
        <v>0</v>
      </c>
      <c r="P17" s="126">
        <v>0</v>
      </c>
      <c r="Q17" s="124" t="str">
        <f>IFERROR(P17/O17,"-")</f>
        <v>-</v>
      </c>
      <c r="R17" s="127">
        <v>0</v>
      </c>
      <c r="S17" s="125" t="str">
        <f>IFERROR(R17/P17,"-")</f>
        <v>-</v>
      </c>
      <c r="T17" s="126">
        <v>0</v>
      </c>
      <c r="U17" s="124" t="str">
        <f>IFERROR(T17/O17,"-")</f>
        <v>-</v>
      </c>
      <c r="V17" s="127">
        <v>0</v>
      </c>
      <c r="W17" s="125" t="str">
        <f>IFERROR(V17/T17,"-")</f>
        <v>-</v>
      </c>
      <c r="X17" s="211">
        <v>0</v>
      </c>
      <c r="Y17" s="126">
        <v>0</v>
      </c>
      <c r="Z17" s="124" t="str">
        <f>IFERROR(Y17/X17,"-")</f>
        <v>-</v>
      </c>
      <c r="AA17" s="127">
        <v>0</v>
      </c>
      <c r="AB17" s="125" t="str">
        <f>IFERROR(AA17/Y17,"-")</f>
        <v>-</v>
      </c>
      <c r="AC17" s="126">
        <v>0</v>
      </c>
      <c r="AD17" s="124" t="str">
        <f>IFERROR(AC17/X17,"-")</f>
        <v>-</v>
      </c>
      <c r="AE17" s="127">
        <v>0</v>
      </c>
      <c r="AF17" s="125" t="str">
        <f>IFERROR(AE17/AC17,"-")</f>
        <v>-</v>
      </c>
      <c r="AG17" s="211">
        <v>0</v>
      </c>
      <c r="AH17" s="126">
        <v>0</v>
      </c>
      <c r="AI17" s="124" t="str">
        <f>IFERROR(AH17/AG17,"-")</f>
        <v>-</v>
      </c>
      <c r="AJ17" s="127">
        <v>0</v>
      </c>
      <c r="AK17" s="125" t="str">
        <f>IFERROR(AJ17/AH17,"-")</f>
        <v>-</v>
      </c>
      <c r="AL17" s="126">
        <v>0</v>
      </c>
      <c r="AM17" s="124" t="str">
        <f>IFERROR(AL17/AG17,"-")</f>
        <v>-</v>
      </c>
      <c r="AN17" s="127">
        <v>0</v>
      </c>
      <c r="AO17" s="125" t="str">
        <f>IFERROR(AN17/AL17,"-")</f>
        <v>-</v>
      </c>
      <c r="AP17" s="211">
        <v>0</v>
      </c>
      <c r="AQ17" s="126">
        <v>0</v>
      </c>
      <c r="AR17" s="124" t="str">
        <f>IFERROR(AQ17/AP17,"-")</f>
        <v>-</v>
      </c>
      <c r="AS17" s="127">
        <v>0</v>
      </c>
      <c r="AT17" s="125" t="str">
        <f>IFERROR(AS17/AQ17,"-")</f>
        <v>-</v>
      </c>
      <c r="AU17" s="126">
        <v>0</v>
      </c>
      <c r="AV17" s="124" t="str">
        <f>IFERROR(AU17/AP17,"-")</f>
        <v>-</v>
      </c>
      <c r="AW17" s="127">
        <v>0</v>
      </c>
      <c r="AX17" s="125" t="str">
        <f>IFERROR(AW17/AU17,"-")</f>
        <v>-</v>
      </c>
      <c r="AY17" s="211">
        <v>0</v>
      </c>
      <c r="AZ17" s="126">
        <v>0</v>
      </c>
      <c r="BA17" s="124" t="str">
        <f>IFERROR(AZ17/AY17,"-")</f>
        <v>-</v>
      </c>
      <c r="BB17" s="127">
        <v>0</v>
      </c>
      <c r="BC17" s="125" t="str">
        <f>IFERROR(BB17/AZ17,"-")</f>
        <v>-</v>
      </c>
      <c r="BD17" s="126">
        <v>0</v>
      </c>
      <c r="BE17" s="124" t="str">
        <f>IFERROR(BD17/AY17,"-")</f>
        <v>-</v>
      </c>
      <c r="BF17" s="127">
        <v>0</v>
      </c>
      <c r="BG17" s="125" t="str">
        <f>IFERROR(BF17/BD17,"-")</f>
        <v>-</v>
      </c>
      <c r="BH17" s="211">
        <v>0</v>
      </c>
      <c r="BI17" s="126">
        <v>0</v>
      </c>
      <c r="BJ17" s="124" t="str">
        <f>IFERROR(BI17/BH17,"-")</f>
        <v>-</v>
      </c>
      <c r="BK17" s="127">
        <v>0</v>
      </c>
      <c r="BL17" s="125" t="str">
        <f>IFERROR(BK17/BI17,"-")</f>
        <v>-</v>
      </c>
      <c r="BM17" s="126">
        <v>0</v>
      </c>
      <c r="BN17" s="124" t="str">
        <f>IFERROR(BM17/BH17,"-")</f>
        <v>-</v>
      </c>
      <c r="BO17" s="127">
        <v>0</v>
      </c>
      <c r="BP17" s="125" t="str">
        <f>IFERROR(BO17/BM17,"-")</f>
        <v>-</v>
      </c>
      <c r="BQ17" s="212">
        <f t="shared" si="164"/>
        <v>0</v>
      </c>
      <c r="BR17" s="126">
        <f t="shared" si="165"/>
        <v>0</v>
      </c>
      <c r="BS17" s="124" t="str">
        <f>IFERROR(BR17/BQ17,"-")</f>
        <v>-</v>
      </c>
      <c r="BT17" s="127">
        <f>SUM(I17,R17,AA17,AJ17,AS17,BB17,BK17)</f>
        <v>0</v>
      </c>
      <c r="BU17" s="125" t="str">
        <f>IFERROR(BT17/BR17,"-")</f>
        <v>-</v>
      </c>
      <c r="BV17" s="126">
        <f>SUM(K17,T17,AC17,AL17,AU17,BD17,BM17)</f>
        <v>0</v>
      </c>
      <c r="BW17" s="124" t="str">
        <f>IFERROR(BV17/BQ17,"-")</f>
        <v>-</v>
      </c>
      <c r="BX17" s="127">
        <f>SUM(M17,V17,AE17,AN17,AW17,BF17,BO17)</f>
        <v>0</v>
      </c>
      <c r="BY17" s="125" t="str">
        <f>IFERROR(BX17/BV17,"-")</f>
        <v>-</v>
      </c>
      <c r="BZ17" s="82"/>
      <c r="CA17" s="113">
        <v>0</v>
      </c>
      <c r="CB17" s="105">
        <v>0</v>
      </c>
      <c r="CC17" s="86" t="s">
        <v>240</v>
      </c>
      <c r="CD17" s="105">
        <v>0</v>
      </c>
      <c r="CE17" s="105" t="s">
        <v>240</v>
      </c>
      <c r="CF17" s="105">
        <v>0</v>
      </c>
      <c r="CG17" s="86" t="s">
        <v>240</v>
      </c>
      <c r="CH17" s="105">
        <v>0</v>
      </c>
      <c r="CI17" s="105" t="s">
        <v>240</v>
      </c>
      <c r="CK17" s="86" t="str">
        <f t="shared" si="33"/>
        <v>-</v>
      </c>
      <c r="CL17" s="86" t="str">
        <f t="shared" si="34"/>
        <v>-</v>
      </c>
      <c r="CM17" s="86" t="str">
        <f t="shared" si="77"/>
        <v>-</v>
      </c>
      <c r="CN17" s="86" t="str">
        <f t="shared" si="78"/>
        <v>-</v>
      </c>
      <c r="CO17" s="59">
        <v>11</v>
      </c>
      <c r="CP17" s="14" t="s">
        <v>60</v>
      </c>
      <c r="CQ17" s="46">
        <f t="shared" si="79"/>
        <v>0.89639794168096054</v>
      </c>
      <c r="CR17" s="46">
        <f t="shared" si="80"/>
        <v>0.86111111111111116</v>
      </c>
      <c r="CS17" s="87">
        <f t="shared" si="35"/>
        <v>0.76</v>
      </c>
      <c r="CT17" s="46">
        <f t="shared" si="36"/>
        <v>0.84466621560667565</v>
      </c>
      <c r="CU17" s="46">
        <f t="shared" si="37"/>
        <v>8.7821612349914258E-2</v>
      </c>
      <c r="CV17" s="46">
        <f t="shared" si="38"/>
        <v>0.13888888888888884</v>
      </c>
      <c r="CW17" s="46">
        <f t="shared" si="39"/>
        <v>0.19999999999999996</v>
      </c>
      <c r="CX17" s="46">
        <f t="shared" si="40"/>
        <v>8.3502480829950376E-2</v>
      </c>
      <c r="CY17" s="46">
        <f t="shared" si="41"/>
        <v>1.5780445969125201E-2</v>
      </c>
      <c r="CZ17" s="46">
        <f t="shared" si="42"/>
        <v>0</v>
      </c>
      <c r="DA17" s="46">
        <f t="shared" si="43"/>
        <v>4.0000000000000036E-2</v>
      </c>
      <c r="DB17" s="46">
        <f t="shared" si="44"/>
        <v>7.1831303563373972E-2</v>
      </c>
      <c r="DC17" s="46">
        <f t="shared" si="81"/>
        <v>0.88842024539877296</v>
      </c>
      <c r="DD17" s="46">
        <f t="shared" si="82"/>
        <v>0.9</v>
      </c>
      <c r="DE17" s="87">
        <f t="shared" si="83"/>
        <v>0.9</v>
      </c>
      <c r="DF17" s="46">
        <f t="shared" si="84"/>
        <v>0.84218247475032448</v>
      </c>
      <c r="DG17" s="46">
        <f t="shared" si="45"/>
        <v>9.777607361963192E-2</v>
      </c>
      <c r="DH17" s="46">
        <f t="shared" si="46"/>
        <v>9.9999999999999978E-2</v>
      </c>
      <c r="DI17" s="87">
        <f t="shared" si="47"/>
        <v>9.9999999999999978E-2</v>
      </c>
      <c r="DJ17" s="46">
        <f t="shared" si="48"/>
        <v>8.7795519945833012E-2</v>
      </c>
      <c r="DK17" s="46">
        <f t="shared" si="49"/>
        <v>1.3803680981595123E-2</v>
      </c>
      <c r="DL17" s="46">
        <f t="shared" si="50"/>
        <v>0</v>
      </c>
      <c r="DM17" s="87">
        <f t="shared" si="51"/>
        <v>0</v>
      </c>
      <c r="DN17" s="46">
        <f t="shared" si="52"/>
        <v>7.0022005303842505E-2</v>
      </c>
      <c r="DP17" s="37" t="s">
        <v>14</v>
      </c>
      <c r="DQ17" s="96">
        <f t="shared" si="53"/>
        <v>0.85429474793606186</v>
      </c>
      <c r="DR17" s="96">
        <f t="shared" si="54"/>
        <v>0.84823144944252216</v>
      </c>
      <c r="DS17" s="250">
        <f t="shared" si="85"/>
        <v>0.60000000000000053</v>
      </c>
      <c r="DT17" s="96">
        <f t="shared" si="55"/>
        <v>0.13130159845424205</v>
      </c>
      <c r="DU17" s="96">
        <f t="shared" si="56"/>
        <v>0.13677431757016523</v>
      </c>
      <c r="DV17" s="250">
        <f t="shared" si="86"/>
        <v>-0.60000000000000053</v>
      </c>
      <c r="DW17" s="96">
        <f t="shared" si="57"/>
        <v>1.4403653609696088E-2</v>
      </c>
      <c r="DX17" s="96">
        <f t="shared" si="58"/>
        <v>1.4994232987312617E-2</v>
      </c>
      <c r="DY17" s="250">
        <f t="shared" si="87"/>
        <v>-9.9999999999999922E-2</v>
      </c>
      <c r="DZ17" s="96">
        <f t="shared" si="59"/>
        <v>0.82119205298013243</v>
      </c>
      <c r="EA17" s="96">
        <f t="shared" si="60"/>
        <v>0.83211678832116787</v>
      </c>
      <c r="EB17" s="250">
        <f t="shared" si="88"/>
        <v>-1.100000000000001</v>
      </c>
      <c r="EC17" s="96">
        <f t="shared" si="61"/>
        <v>0.16225165562913912</v>
      </c>
      <c r="ED17" s="96">
        <f t="shared" si="89"/>
        <v>0.16058394160583944</v>
      </c>
      <c r="EE17" s="250">
        <f t="shared" si="90"/>
        <v>0.10000000000000009</v>
      </c>
      <c r="EF17" s="96">
        <f t="shared" si="62"/>
        <v>1.655629139072845E-2</v>
      </c>
      <c r="EG17" s="96">
        <f t="shared" si="63"/>
        <v>7.2992700729926918E-3</v>
      </c>
      <c r="EH17" s="250">
        <f t="shared" si="91"/>
        <v>1.0000000000000002</v>
      </c>
      <c r="EI17" s="96">
        <f t="shared" si="64"/>
        <v>0.85620915032679734</v>
      </c>
      <c r="EJ17" s="96">
        <f t="shared" si="65"/>
        <v>0.79411764705882348</v>
      </c>
      <c r="EK17" s="250">
        <f t="shared" si="92"/>
        <v>6.199999999999994</v>
      </c>
      <c r="EL17" s="96">
        <f t="shared" si="66"/>
        <v>0.13725490196078438</v>
      </c>
      <c r="EM17" s="96">
        <f t="shared" si="67"/>
        <v>0.19117647058823539</v>
      </c>
      <c r="EN17" s="250">
        <f t="shared" si="93"/>
        <v>-5.3999999999999995</v>
      </c>
      <c r="EO17" s="96">
        <f t="shared" si="68"/>
        <v>6.5359477124182774E-3</v>
      </c>
      <c r="EP17" s="96">
        <f t="shared" si="69"/>
        <v>1.4705882352941124E-2</v>
      </c>
      <c r="EQ17" s="250">
        <f t="shared" si="94"/>
        <v>-0.8</v>
      </c>
      <c r="ER17" s="96">
        <f t="shared" si="70"/>
        <v>0.8357072640187404</v>
      </c>
      <c r="ES17" s="96">
        <f t="shared" si="71"/>
        <v>0.82974867867543955</v>
      </c>
      <c r="ET17" s="250">
        <f t="shared" si="95"/>
        <v>0.60000000000000053</v>
      </c>
      <c r="EU17" s="96">
        <f t="shared" si="72"/>
        <v>0.10238229696095047</v>
      </c>
      <c r="EV17" s="96">
        <f t="shared" si="73"/>
        <v>0.10879085319814474</v>
      </c>
      <c r="EW17" s="250">
        <f t="shared" si="96"/>
        <v>-0.70000000000000062</v>
      </c>
      <c r="EX17" s="96">
        <f t="shared" si="74"/>
        <v>6.1910439020309127E-2</v>
      </c>
      <c r="EY17" s="96">
        <f t="shared" si="75"/>
        <v>6.1460468126415702E-2</v>
      </c>
      <c r="EZ17" s="250">
        <f t="shared" si="97"/>
        <v>0.10000000000000009</v>
      </c>
      <c r="FC17" s="96">
        <f t="shared" si="98"/>
        <v>0.87281848885540492</v>
      </c>
      <c r="FD17" s="96">
        <f t="shared" si="99"/>
        <v>0.86643310806229235</v>
      </c>
      <c r="FE17" s="250">
        <f t="shared" si="100"/>
        <v>0.70000000000000062</v>
      </c>
      <c r="FF17" s="96">
        <f t="shared" si="101"/>
        <v>0.11478055399788534</v>
      </c>
      <c r="FG17" s="96">
        <f t="shared" si="102"/>
        <v>0.12086431751915561</v>
      </c>
      <c r="FH17" s="250">
        <f t="shared" si="103"/>
        <v>-0.5999999999999992</v>
      </c>
      <c r="FI17" s="96">
        <f t="shared" si="104"/>
        <v>1.2400957146709746E-2</v>
      </c>
      <c r="FJ17" s="96">
        <f t="shared" si="105"/>
        <v>1.2702574418552048E-2</v>
      </c>
      <c r="FK17" s="250">
        <f t="shared" si="106"/>
        <v>-9.9999999999999922E-2</v>
      </c>
      <c r="FL17" s="96">
        <f t="shared" si="107"/>
        <v>0.83829787234042552</v>
      </c>
      <c r="FM17" s="96">
        <f t="shared" si="108"/>
        <v>0.8310385523210071</v>
      </c>
      <c r="FN17" s="250">
        <f t="shared" si="109"/>
        <v>0.70000000000000062</v>
      </c>
      <c r="FO17" s="96">
        <f t="shared" si="110"/>
        <v>0.15319148936170213</v>
      </c>
      <c r="FP17" s="96">
        <f t="shared" si="111"/>
        <v>0.15932336742722264</v>
      </c>
      <c r="FQ17" s="250">
        <f t="shared" si="112"/>
        <v>-0.60000000000000053</v>
      </c>
      <c r="FR17" s="96">
        <f t="shared" si="113"/>
        <v>8.5106382978723527E-3</v>
      </c>
      <c r="FS17" s="96">
        <f t="shared" si="114"/>
        <v>9.6380802517702646E-3</v>
      </c>
      <c r="FT17" s="250">
        <f t="shared" si="115"/>
        <v>-0.10000000000000009</v>
      </c>
      <c r="FU17" s="96">
        <f t="shared" si="116"/>
        <v>0.83989501312335957</v>
      </c>
      <c r="FV17" s="96">
        <f t="shared" si="117"/>
        <v>0.82233502538071068</v>
      </c>
      <c r="FW17" s="250">
        <f t="shared" si="118"/>
        <v>1.8000000000000016</v>
      </c>
      <c r="FX17" s="96">
        <f t="shared" si="119"/>
        <v>0.14908136482939638</v>
      </c>
      <c r="FY17" s="96">
        <f t="shared" si="120"/>
        <v>0.16187253243090804</v>
      </c>
      <c r="FZ17" s="250">
        <f t="shared" si="121"/>
        <v>-1.3000000000000012</v>
      </c>
      <c r="GA17" s="96">
        <f t="shared" si="122"/>
        <v>1.1023622047244053E-2</v>
      </c>
      <c r="GB17" s="96">
        <f t="shared" si="123"/>
        <v>1.5792442188381273E-2</v>
      </c>
      <c r="GC17" s="250">
        <f t="shared" si="124"/>
        <v>-0.50000000000000011</v>
      </c>
      <c r="GD17" s="96">
        <f t="shared" si="125"/>
        <v>0.82931072839859654</v>
      </c>
      <c r="GE17" s="96">
        <f t="shared" si="126"/>
        <v>0.82810654702572595</v>
      </c>
      <c r="GF17" s="250">
        <f t="shared" si="127"/>
        <v>0.10000000000000009</v>
      </c>
      <c r="GG17" s="96">
        <f t="shared" si="128"/>
        <v>0.10295028716740307</v>
      </c>
      <c r="GH17" s="96">
        <f t="shared" si="129"/>
        <v>0.10600053625558514</v>
      </c>
      <c r="GI17" s="250">
        <f t="shared" si="130"/>
        <v>-0.30000000000000027</v>
      </c>
      <c r="GJ17" s="96">
        <f t="shared" si="131"/>
        <v>6.7738984434000393E-2</v>
      </c>
      <c r="GK17" s="96">
        <f t="shared" si="132"/>
        <v>6.589291671868891E-2</v>
      </c>
      <c r="GL17" s="250">
        <f t="shared" si="133"/>
        <v>0.20000000000000018</v>
      </c>
      <c r="GM17" s="39">
        <v>0</v>
      </c>
    </row>
    <row r="18" spans="1:195" s="15" customFormat="1" ht="13.5" customHeight="1">
      <c r="A18" s="63"/>
      <c r="B18" s="347"/>
      <c r="C18" s="344"/>
      <c r="D18" s="338" t="s">
        <v>204</v>
      </c>
      <c r="E18" s="339"/>
      <c r="F18" s="144">
        <v>20</v>
      </c>
      <c r="G18" s="60">
        <v>20</v>
      </c>
      <c r="H18" s="80">
        <f t="shared" si="136"/>
        <v>1</v>
      </c>
      <c r="I18" s="93">
        <v>22387770</v>
      </c>
      <c r="J18" s="100">
        <f t="shared" si="137"/>
        <v>1119388.5</v>
      </c>
      <c r="K18" s="60">
        <v>17</v>
      </c>
      <c r="L18" s="80">
        <f t="shared" si="138"/>
        <v>0.85</v>
      </c>
      <c r="M18" s="93">
        <v>10313680</v>
      </c>
      <c r="N18" s="100">
        <f t="shared" si="139"/>
        <v>606687.0588235294</v>
      </c>
      <c r="O18" s="144">
        <v>91</v>
      </c>
      <c r="P18" s="60">
        <v>85</v>
      </c>
      <c r="Q18" s="80">
        <f t="shared" si="140"/>
        <v>0.93406593406593408</v>
      </c>
      <c r="R18" s="93">
        <v>181468580</v>
      </c>
      <c r="S18" s="100">
        <f t="shared" si="141"/>
        <v>2134924.4705882352</v>
      </c>
      <c r="T18" s="60">
        <v>77</v>
      </c>
      <c r="U18" s="80">
        <f t="shared" si="142"/>
        <v>0.84615384615384615</v>
      </c>
      <c r="V18" s="93">
        <v>83355469</v>
      </c>
      <c r="W18" s="100">
        <f t="shared" si="143"/>
        <v>1082538.5584415584</v>
      </c>
      <c r="X18" s="144">
        <v>3551</v>
      </c>
      <c r="Y18" s="60">
        <v>3211</v>
      </c>
      <c r="Z18" s="80">
        <f t="shared" si="144"/>
        <v>0.90425232328921434</v>
      </c>
      <c r="AA18" s="93">
        <v>2447440850</v>
      </c>
      <c r="AB18" s="100">
        <f t="shared" si="145"/>
        <v>762205.18530052947</v>
      </c>
      <c r="AC18" s="60">
        <v>2775</v>
      </c>
      <c r="AD18" s="80">
        <f t="shared" si="146"/>
        <v>0.78147000844832437</v>
      </c>
      <c r="AE18" s="93">
        <v>546222167</v>
      </c>
      <c r="AF18" s="100">
        <f t="shared" si="147"/>
        <v>196836.81693693693</v>
      </c>
      <c r="AG18" s="144">
        <v>3043</v>
      </c>
      <c r="AH18" s="60">
        <v>2866</v>
      </c>
      <c r="AI18" s="80">
        <f t="shared" si="148"/>
        <v>0.94183371672691418</v>
      </c>
      <c r="AJ18" s="93">
        <v>2509224750</v>
      </c>
      <c r="AK18" s="100">
        <f t="shared" si="149"/>
        <v>875514.5673412421</v>
      </c>
      <c r="AL18" s="60">
        <v>2566</v>
      </c>
      <c r="AM18" s="80">
        <f t="shared" si="150"/>
        <v>0.8432467959250739</v>
      </c>
      <c r="AN18" s="93">
        <v>518793378</v>
      </c>
      <c r="AO18" s="100">
        <f t="shared" si="151"/>
        <v>202179.80436477007</v>
      </c>
      <c r="AP18" s="144">
        <v>2263</v>
      </c>
      <c r="AQ18" s="60">
        <v>2122</v>
      </c>
      <c r="AR18" s="80">
        <f t="shared" si="152"/>
        <v>0.9376933274414494</v>
      </c>
      <c r="AS18" s="93">
        <v>2212697070</v>
      </c>
      <c r="AT18" s="100">
        <f t="shared" si="153"/>
        <v>1042741.314797361</v>
      </c>
      <c r="AU18" s="60">
        <v>1943</v>
      </c>
      <c r="AV18" s="80">
        <f t="shared" si="154"/>
        <v>0.85859478568272207</v>
      </c>
      <c r="AW18" s="93">
        <v>466228722</v>
      </c>
      <c r="AX18" s="100">
        <f t="shared" si="155"/>
        <v>239953.02213072567</v>
      </c>
      <c r="AY18" s="144">
        <v>1165</v>
      </c>
      <c r="AZ18" s="60">
        <v>1082</v>
      </c>
      <c r="BA18" s="80">
        <f t="shared" si="156"/>
        <v>0.92875536480686693</v>
      </c>
      <c r="BB18" s="93">
        <v>1155650500</v>
      </c>
      <c r="BC18" s="100">
        <f t="shared" si="157"/>
        <v>1068068.8539741221</v>
      </c>
      <c r="BD18" s="60">
        <v>986</v>
      </c>
      <c r="BE18" s="80">
        <f t="shared" si="158"/>
        <v>0.84635193133047215</v>
      </c>
      <c r="BF18" s="93">
        <v>211440950</v>
      </c>
      <c r="BG18" s="100">
        <f t="shared" si="159"/>
        <v>214443.15415821501</v>
      </c>
      <c r="BH18" s="144">
        <v>381</v>
      </c>
      <c r="BI18" s="60">
        <v>313</v>
      </c>
      <c r="BJ18" s="80">
        <f t="shared" si="160"/>
        <v>0.82152230971128604</v>
      </c>
      <c r="BK18" s="93">
        <v>333555640</v>
      </c>
      <c r="BL18" s="100">
        <f t="shared" si="161"/>
        <v>1065672.9712460064</v>
      </c>
      <c r="BM18" s="60">
        <v>284</v>
      </c>
      <c r="BN18" s="80">
        <f t="shared" si="162"/>
        <v>0.74540682414698167</v>
      </c>
      <c r="BO18" s="93">
        <v>57110834</v>
      </c>
      <c r="BP18" s="100">
        <f t="shared" si="163"/>
        <v>201094.48591549296</v>
      </c>
      <c r="BQ18" s="98">
        <f t="shared" si="164"/>
        <v>10514</v>
      </c>
      <c r="BR18" s="60">
        <f>SUM(G18,P18,Y18,AH18,AQ18,AZ18,BI18)</f>
        <v>9699</v>
      </c>
      <c r="BS18" s="80">
        <f>IFERROR(BR18/BQ18,"-")</f>
        <v>0.92248430663876735</v>
      </c>
      <c r="BT18" s="93">
        <f>SUM(I18,R18,AA18,AJ18,AS18,BB18,BK18)</f>
        <v>8862425160</v>
      </c>
      <c r="BU18" s="100">
        <f t="shared" si="168"/>
        <v>913746.27899783477</v>
      </c>
      <c r="BV18" s="60">
        <f t="shared" si="169"/>
        <v>8648</v>
      </c>
      <c r="BW18" s="80">
        <f t="shared" si="170"/>
        <v>0.82252235115084649</v>
      </c>
      <c r="BX18" s="93">
        <f t="shared" si="171"/>
        <v>1893465200</v>
      </c>
      <c r="BY18" s="100">
        <f t="shared" si="172"/>
        <v>218948.33487511563</v>
      </c>
      <c r="BZ18" s="82"/>
      <c r="CA18" s="113">
        <v>10264</v>
      </c>
      <c r="CB18" s="105">
        <v>9527</v>
      </c>
      <c r="CC18" s="86">
        <v>0.92819563522992987</v>
      </c>
      <c r="CD18" s="105">
        <v>8815134760</v>
      </c>
      <c r="CE18" s="105">
        <v>925279.18127427308</v>
      </c>
      <c r="CF18" s="105">
        <v>8420</v>
      </c>
      <c r="CG18" s="86">
        <v>0.82034294621979731</v>
      </c>
      <c r="CH18" s="105">
        <v>1995583514</v>
      </c>
      <c r="CI18" s="105">
        <v>237005.1679334917</v>
      </c>
      <c r="CK18" s="86">
        <f t="shared" si="33"/>
        <v>9.9961955487920862E-2</v>
      </c>
      <c r="CL18" s="86">
        <f t="shared" si="34"/>
        <v>7.7515693361232652E-2</v>
      </c>
      <c r="CM18" s="86">
        <f t="shared" si="77"/>
        <v>0.10785268901013256</v>
      </c>
      <c r="CN18" s="86">
        <f t="shared" si="78"/>
        <v>7.1804364770070128E-2</v>
      </c>
      <c r="CO18" s="59">
        <v>12</v>
      </c>
      <c r="CP18" s="14" t="s">
        <v>121</v>
      </c>
      <c r="CQ18" s="46">
        <f t="shared" si="79"/>
        <v>0.86842105263157898</v>
      </c>
      <c r="CR18" s="46">
        <f t="shared" si="80"/>
        <v>0.93617021276595747</v>
      </c>
      <c r="CS18" s="87">
        <f t="shared" si="35"/>
        <v>0.8</v>
      </c>
      <c r="CT18" s="46">
        <f t="shared" si="36"/>
        <v>0.83246921581335065</v>
      </c>
      <c r="CU18" s="46">
        <f t="shared" si="37"/>
        <v>0.11455108359133126</v>
      </c>
      <c r="CV18" s="46">
        <f t="shared" si="38"/>
        <v>4.2553191489361653E-2</v>
      </c>
      <c r="CW18" s="46">
        <f t="shared" si="39"/>
        <v>0.19999999999999996</v>
      </c>
      <c r="CX18" s="46">
        <f t="shared" si="40"/>
        <v>9.0084251458198317E-2</v>
      </c>
      <c r="CY18" s="46">
        <f t="shared" si="41"/>
        <v>1.7027863777089758E-2</v>
      </c>
      <c r="CZ18" s="46">
        <f t="shared" si="42"/>
        <v>2.1276595744680882E-2</v>
      </c>
      <c r="DA18" s="46">
        <f t="shared" si="43"/>
        <v>0</v>
      </c>
      <c r="DB18" s="46">
        <f t="shared" si="44"/>
        <v>7.7446532728451034E-2</v>
      </c>
      <c r="DC18" s="46">
        <f t="shared" si="81"/>
        <v>0.8660785886126704</v>
      </c>
      <c r="DD18" s="46">
        <f t="shared" si="82"/>
        <v>0.8936170212765957</v>
      </c>
      <c r="DE18" s="87">
        <f t="shared" si="83"/>
        <v>1</v>
      </c>
      <c r="DF18" s="46">
        <f t="shared" si="84"/>
        <v>0.83511567001309472</v>
      </c>
      <c r="DG18" s="46">
        <f t="shared" si="45"/>
        <v>0.12028869286287092</v>
      </c>
      <c r="DH18" s="46">
        <f t="shared" si="46"/>
        <v>0.1063829787234043</v>
      </c>
      <c r="DI18" s="87">
        <f t="shared" si="47"/>
        <v>0</v>
      </c>
      <c r="DJ18" s="46">
        <f t="shared" si="48"/>
        <v>9.624618070711477E-2</v>
      </c>
      <c r="DK18" s="46">
        <f t="shared" si="49"/>
        <v>1.3632718524458687E-2</v>
      </c>
      <c r="DL18" s="46">
        <f t="shared" si="50"/>
        <v>0</v>
      </c>
      <c r="DM18" s="87">
        <f t="shared" si="51"/>
        <v>0</v>
      </c>
      <c r="DN18" s="46">
        <f t="shared" si="52"/>
        <v>6.8638149279790506E-2</v>
      </c>
      <c r="DP18" s="37" t="s">
        <v>9</v>
      </c>
      <c r="DQ18" s="96">
        <f t="shared" si="53"/>
        <v>0.86733308651116869</v>
      </c>
      <c r="DR18" s="96">
        <f t="shared" si="54"/>
        <v>0.86414947450369795</v>
      </c>
      <c r="DS18" s="250">
        <f t="shared" si="85"/>
        <v>0.30000000000000027</v>
      </c>
      <c r="DT18" s="96">
        <f t="shared" si="55"/>
        <v>0.12155991608046401</v>
      </c>
      <c r="DU18" s="96">
        <f t="shared" si="56"/>
        <v>0.12560010380173869</v>
      </c>
      <c r="DV18" s="250">
        <f t="shared" si="86"/>
        <v>-0.40000000000000036</v>
      </c>
      <c r="DW18" s="96">
        <f t="shared" si="57"/>
        <v>1.1106997408367292E-2</v>
      </c>
      <c r="DX18" s="96">
        <f t="shared" si="58"/>
        <v>1.0250421694563361E-2</v>
      </c>
      <c r="DY18" s="250">
        <f t="shared" si="87"/>
        <v>9.9999999999999922E-2</v>
      </c>
      <c r="DZ18" s="96">
        <f t="shared" si="59"/>
        <v>0.77333333333333332</v>
      </c>
      <c r="EA18" s="96">
        <f t="shared" si="60"/>
        <v>0.75714285714285712</v>
      </c>
      <c r="EB18" s="250">
        <f t="shared" si="88"/>
        <v>1.6000000000000014</v>
      </c>
      <c r="EC18" s="96">
        <f t="shared" si="61"/>
        <v>0.22666666666666668</v>
      </c>
      <c r="ED18" s="96">
        <f t="shared" si="89"/>
        <v>0.24285714285714288</v>
      </c>
      <c r="EE18" s="250">
        <f t="shared" si="90"/>
        <v>-1.5999999999999988</v>
      </c>
      <c r="EF18" s="96">
        <f t="shared" si="62"/>
        <v>0</v>
      </c>
      <c r="EG18" s="96">
        <f t="shared" si="63"/>
        <v>0</v>
      </c>
      <c r="EH18" s="250">
        <f t="shared" si="91"/>
        <v>0</v>
      </c>
      <c r="EI18" s="96">
        <f t="shared" si="64"/>
        <v>0.86274509803921573</v>
      </c>
      <c r="EJ18" s="96">
        <f t="shared" si="65"/>
        <v>0.78378378378378377</v>
      </c>
      <c r="EK18" s="250">
        <f t="shared" si="92"/>
        <v>7.8999999999999959</v>
      </c>
      <c r="EL18" s="96">
        <f t="shared" si="66"/>
        <v>0.13725490196078427</v>
      </c>
      <c r="EM18" s="96">
        <f t="shared" si="67"/>
        <v>0.21621621621621623</v>
      </c>
      <c r="EN18" s="250">
        <f t="shared" si="93"/>
        <v>-7.8999999999999986</v>
      </c>
      <c r="EO18" s="96">
        <f t="shared" si="68"/>
        <v>0</v>
      </c>
      <c r="EP18" s="96">
        <f t="shared" si="69"/>
        <v>0</v>
      </c>
      <c r="EQ18" s="250">
        <f t="shared" si="94"/>
        <v>0</v>
      </c>
      <c r="ER18" s="96">
        <f t="shared" si="70"/>
        <v>0.810491779893727</v>
      </c>
      <c r="ES18" s="96">
        <f t="shared" si="71"/>
        <v>0.81044753890833277</v>
      </c>
      <c r="ET18" s="250">
        <f t="shared" si="95"/>
        <v>0</v>
      </c>
      <c r="EU18" s="96">
        <f t="shared" si="72"/>
        <v>0.12528083877179852</v>
      </c>
      <c r="EV18" s="96">
        <f t="shared" si="73"/>
        <v>0.12469282895226741</v>
      </c>
      <c r="EW18" s="250">
        <f t="shared" si="96"/>
        <v>0</v>
      </c>
      <c r="EX18" s="96">
        <f t="shared" si="74"/>
        <v>6.4227381334474476E-2</v>
      </c>
      <c r="EY18" s="96">
        <f t="shared" si="75"/>
        <v>6.4859632139399825E-2</v>
      </c>
      <c r="EZ18" s="250">
        <f t="shared" si="97"/>
        <v>-0.10000000000000009</v>
      </c>
      <c r="FC18" s="96">
        <f t="shared" si="98"/>
        <v>0.87281848885540492</v>
      </c>
      <c r="FD18" s="96">
        <f t="shared" si="99"/>
        <v>0.86643310806229235</v>
      </c>
      <c r="FE18" s="250">
        <f t="shared" si="100"/>
        <v>0.70000000000000062</v>
      </c>
      <c r="FF18" s="96">
        <f t="shared" si="101"/>
        <v>0.11478055399788534</v>
      </c>
      <c r="FG18" s="96">
        <f t="shared" si="102"/>
        <v>0.12086431751915561</v>
      </c>
      <c r="FH18" s="250">
        <f t="shared" si="103"/>
        <v>-0.5999999999999992</v>
      </c>
      <c r="FI18" s="96">
        <f t="shared" si="104"/>
        <v>1.2400957146709746E-2</v>
      </c>
      <c r="FJ18" s="96">
        <f t="shared" si="105"/>
        <v>1.2702574418552048E-2</v>
      </c>
      <c r="FK18" s="250">
        <f t="shared" si="106"/>
        <v>-9.9999999999999922E-2</v>
      </c>
      <c r="FL18" s="96">
        <f t="shared" si="107"/>
        <v>0.83829787234042552</v>
      </c>
      <c r="FM18" s="96">
        <f t="shared" si="108"/>
        <v>0.8310385523210071</v>
      </c>
      <c r="FN18" s="250">
        <f t="shared" si="109"/>
        <v>0.70000000000000062</v>
      </c>
      <c r="FO18" s="96">
        <f t="shared" si="110"/>
        <v>0.15319148936170213</v>
      </c>
      <c r="FP18" s="96">
        <f t="shared" si="111"/>
        <v>0.15932336742722264</v>
      </c>
      <c r="FQ18" s="250">
        <f t="shared" si="112"/>
        <v>-0.60000000000000053</v>
      </c>
      <c r="FR18" s="96">
        <f t="shared" si="113"/>
        <v>8.5106382978723527E-3</v>
      </c>
      <c r="FS18" s="96">
        <f t="shared" si="114"/>
        <v>9.6380802517702646E-3</v>
      </c>
      <c r="FT18" s="250">
        <f t="shared" si="115"/>
        <v>-0.10000000000000009</v>
      </c>
      <c r="FU18" s="96">
        <f t="shared" si="116"/>
        <v>0.83989501312335957</v>
      </c>
      <c r="FV18" s="96">
        <f t="shared" si="117"/>
        <v>0.82233502538071068</v>
      </c>
      <c r="FW18" s="250">
        <f t="shared" si="118"/>
        <v>1.8000000000000016</v>
      </c>
      <c r="FX18" s="96">
        <f t="shared" si="119"/>
        <v>0.14908136482939638</v>
      </c>
      <c r="FY18" s="96">
        <f t="shared" si="120"/>
        <v>0.16187253243090804</v>
      </c>
      <c r="FZ18" s="250">
        <f t="shared" si="121"/>
        <v>-1.3000000000000012</v>
      </c>
      <c r="GA18" s="96">
        <f t="shared" si="122"/>
        <v>1.1023622047244053E-2</v>
      </c>
      <c r="GB18" s="96">
        <f t="shared" si="123"/>
        <v>1.5792442188381273E-2</v>
      </c>
      <c r="GC18" s="250">
        <f t="shared" si="124"/>
        <v>-0.50000000000000011</v>
      </c>
      <c r="GD18" s="96">
        <f t="shared" si="125"/>
        <v>0.82931072839859654</v>
      </c>
      <c r="GE18" s="96">
        <f t="shared" si="126"/>
        <v>0.82810654702572595</v>
      </c>
      <c r="GF18" s="250">
        <f t="shared" si="127"/>
        <v>0.10000000000000009</v>
      </c>
      <c r="GG18" s="96">
        <f t="shared" si="128"/>
        <v>0.10295028716740307</v>
      </c>
      <c r="GH18" s="96">
        <f t="shared" si="129"/>
        <v>0.10600053625558514</v>
      </c>
      <c r="GI18" s="250">
        <f t="shared" si="130"/>
        <v>-0.30000000000000027</v>
      </c>
      <c r="GJ18" s="96">
        <f t="shared" si="131"/>
        <v>6.7738984434000393E-2</v>
      </c>
      <c r="GK18" s="96">
        <f t="shared" si="132"/>
        <v>6.589291671868891E-2</v>
      </c>
      <c r="GL18" s="250">
        <f t="shared" si="133"/>
        <v>0.20000000000000018</v>
      </c>
      <c r="GM18" s="39">
        <v>0</v>
      </c>
    </row>
    <row r="19" spans="1:195" s="15" customFormat="1" ht="13.5" customHeight="1">
      <c r="A19" s="63"/>
      <c r="B19" s="345">
        <v>3</v>
      </c>
      <c r="C19" s="342" t="s">
        <v>115</v>
      </c>
      <c r="D19" s="331" t="s">
        <v>153</v>
      </c>
      <c r="E19" s="320"/>
      <c r="F19" s="144">
        <v>3</v>
      </c>
      <c r="G19" s="60">
        <v>2</v>
      </c>
      <c r="H19" s="80">
        <f t="shared" si="136"/>
        <v>0.66666666666666663</v>
      </c>
      <c r="I19" s="93">
        <v>1509840</v>
      </c>
      <c r="J19" s="100">
        <f t="shared" si="137"/>
        <v>754920</v>
      </c>
      <c r="K19" s="60">
        <v>1</v>
      </c>
      <c r="L19" s="80">
        <f t="shared" si="138"/>
        <v>0.33333333333333331</v>
      </c>
      <c r="M19" s="93">
        <v>368420</v>
      </c>
      <c r="N19" s="100">
        <f t="shared" si="139"/>
        <v>368420</v>
      </c>
      <c r="O19" s="144">
        <v>5</v>
      </c>
      <c r="P19" s="60">
        <v>5</v>
      </c>
      <c r="Q19" s="80">
        <f t="shared" si="140"/>
        <v>1</v>
      </c>
      <c r="R19" s="93">
        <v>3292990</v>
      </c>
      <c r="S19" s="100">
        <f t="shared" si="141"/>
        <v>658598</v>
      </c>
      <c r="T19" s="60">
        <v>5</v>
      </c>
      <c r="U19" s="80">
        <f t="shared" si="142"/>
        <v>1</v>
      </c>
      <c r="V19" s="93">
        <v>581464</v>
      </c>
      <c r="W19" s="100">
        <f t="shared" si="143"/>
        <v>116292.8</v>
      </c>
      <c r="X19" s="144">
        <v>411</v>
      </c>
      <c r="Y19" s="60">
        <v>400</v>
      </c>
      <c r="Z19" s="80">
        <f t="shared" si="144"/>
        <v>0.97323600973236013</v>
      </c>
      <c r="AA19" s="93">
        <v>169979700</v>
      </c>
      <c r="AB19" s="100">
        <f t="shared" si="145"/>
        <v>424949.25</v>
      </c>
      <c r="AC19" s="60">
        <v>325</v>
      </c>
      <c r="AD19" s="80">
        <f t="shared" si="146"/>
        <v>0.79075425790754261</v>
      </c>
      <c r="AE19" s="93">
        <v>27822849</v>
      </c>
      <c r="AF19" s="100">
        <f t="shared" si="147"/>
        <v>85608.766153846154</v>
      </c>
      <c r="AG19" s="144">
        <v>348</v>
      </c>
      <c r="AH19" s="60">
        <v>339</v>
      </c>
      <c r="AI19" s="80">
        <f t="shared" si="148"/>
        <v>0.97413793103448276</v>
      </c>
      <c r="AJ19" s="93">
        <v>177616010</v>
      </c>
      <c r="AK19" s="100">
        <f t="shared" si="149"/>
        <v>523941.03244837758</v>
      </c>
      <c r="AL19" s="60">
        <v>300</v>
      </c>
      <c r="AM19" s="80">
        <f t="shared" si="150"/>
        <v>0.86206896551724133</v>
      </c>
      <c r="AN19" s="93">
        <v>29400662</v>
      </c>
      <c r="AO19" s="100">
        <f t="shared" si="151"/>
        <v>98002.206666666665</v>
      </c>
      <c r="AP19" s="144">
        <v>220</v>
      </c>
      <c r="AQ19" s="60">
        <v>218</v>
      </c>
      <c r="AR19" s="80">
        <f t="shared" si="152"/>
        <v>0.99090909090909096</v>
      </c>
      <c r="AS19" s="93">
        <v>124830690</v>
      </c>
      <c r="AT19" s="100">
        <f t="shared" si="153"/>
        <v>572617.84403669729</v>
      </c>
      <c r="AU19" s="60">
        <v>190</v>
      </c>
      <c r="AV19" s="80">
        <f t="shared" si="154"/>
        <v>0.86363636363636365</v>
      </c>
      <c r="AW19" s="93">
        <v>16734437</v>
      </c>
      <c r="AX19" s="100">
        <f t="shared" si="155"/>
        <v>88075.984210526309</v>
      </c>
      <c r="AY19" s="144">
        <v>70</v>
      </c>
      <c r="AZ19" s="60">
        <v>68</v>
      </c>
      <c r="BA19" s="80">
        <f t="shared" si="156"/>
        <v>0.97142857142857142</v>
      </c>
      <c r="BB19" s="93">
        <v>41721800</v>
      </c>
      <c r="BC19" s="100">
        <f t="shared" si="157"/>
        <v>613555.8823529412</v>
      </c>
      <c r="BD19" s="60">
        <v>61</v>
      </c>
      <c r="BE19" s="80">
        <f t="shared" si="158"/>
        <v>0.87142857142857144</v>
      </c>
      <c r="BF19" s="93">
        <v>7179310</v>
      </c>
      <c r="BG19" s="100">
        <f t="shared" si="159"/>
        <v>117693.60655737705</v>
      </c>
      <c r="BH19" s="144">
        <v>14</v>
      </c>
      <c r="BI19" s="60">
        <v>14</v>
      </c>
      <c r="BJ19" s="80">
        <f t="shared" si="160"/>
        <v>1</v>
      </c>
      <c r="BK19" s="93">
        <v>7478150</v>
      </c>
      <c r="BL19" s="100">
        <f t="shared" si="161"/>
        <v>534153.57142857148</v>
      </c>
      <c r="BM19" s="60">
        <v>11</v>
      </c>
      <c r="BN19" s="80">
        <f t="shared" si="162"/>
        <v>0.7857142857142857</v>
      </c>
      <c r="BO19" s="93">
        <v>876181</v>
      </c>
      <c r="BP19" s="100">
        <f t="shared" si="163"/>
        <v>79652.818181818177</v>
      </c>
      <c r="BQ19" s="98">
        <f t="shared" si="164"/>
        <v>1071</v>
      </c>
      <c r="BR19" s="60">
        <f t="shared" si="165"/>
        <v>1046</v>
      </c>
      <c r="BS19" s="80">
        <f t="shared" si="166"/>
        <v>0.97665732959850604</v>
      </c>
      <c r="BT19" s="93">
        <f t="shared" si="167"/>
        <v>526429180</v>
      </c>
      <c r="BU19" s="100">
        <f t="shared" si="168"/>
        <v>503278.37476099428</v>
      </c>
      <c r="BV19" s="60">
        <f t="shared" si="169"/>
        <v>893</v>
      </c>
      <c r="BW19" s="80">
        <f t="shared" si="170"/>
        <v>0.83380018674136325</v>
      </c>
      <c r="BX19" s="93">
        <f t="shared" si="171"/>
        <v>82963323</v>
      </c>
      <c r="BY19" s="100">
        <f t="shared" si="172"/>
        <v>92904.057110862268</v>
      </c>
      <c r="BZ19" s="82"/>
      <c r="CA19" s="113">
        <v>1058</v>
      </c>
      <c r="CB19" s="105">
        <v>1036</v>
      </c>
      <c r="CC19" s="86">
        <v>0.9792060491493384</v>
      </c>
      <c r="CD19" s="105">
        <v>581259050</v>
      </c>
      <c r="CE19" s="105">
        <v>561060.85907335905</v>
      </c>
      <c r="CF19" s="105">
        <v>863</v>
      </c>
      <c r="CG19" s="86">
        <v>0.81568998109640833</v>
      </c>
      <c r="CH19" s="105">
        <v>94789629</v>
      </c>
      <c r="CI19" s="105">
        <v>109837.34530706836</v>
      </c>
      <c r="CK19" s="86">
        <f t="shared" si="33"/>
        <v>0.14285714285714279</v>
      </c>
      <c r="CL19" s="86">
        <f t="shared" si="34"/>
        <v>2.3342670401493959E-2</v>
      </c>
      <c r="CM19" s="86">
        <f t="shared" si="77"/>
        <v>0.16351606805293006</v>
      </c>
      <c r="CN19" s="86">
        <f t="shared" si="78"/>
        <v>2.0793950850661602E-2</v>
      </c>
      <c r="CO19" s="59">
        <v>13</v>
      </c>
      <c r="CP19" s="14" t="s">
        <v>122</v>
      </c>
      <c r="CQ19" s="46">
        <f t="shared" si="79"/>
        <v>0.88640973630831643</v>
      </c>
      <c r="CR19" s="46">
        <f t="shared" si="80"/>
        <v>0.90909090909090906</v>
      </c>
      <c r="CS19" s="87">
        <f t="shared" si="35"/>
        <v>0.83333333333333337</v>
      </c>
      <c r="CT19" s="46">
        <f t="shared" si="36"/>
        <v>0.83640243902439027</v>
      </c>
      <c r="CU19" s="46">
        <f t="shared" si="37"/>
        <v>0.1039553752535497</v>
      </c>
      <c r="CV19" s="46">
        <f t="shared" si="38"/>
        <v>9.0909090909090939E-2</v>
      </c>
      <c r="CW19" s="46">
        <f t="shared" si="39"/>
        <v>0.16666666666666663</v>
      </c>
      <c r="CX19" s="46">
        <f t="shared" si="40"/>
        <v>9.5121951219512169E-2</v>
      </c>
      <c r="CY19" s="46">
        <f t="shared" si="41"/>
        <v>9.6348884381338706E-3</v>
      </c>
      <c r="CZ19" s="46">
        <f t="shared" si="42"/>
        <v>0</v>
      </c>
      <c r="DA19" s="46">
        <f t="shared" si="43"/>
        <v>0</v>
      </c>
      <c r="DB19" s="46">
        <f t="shared" si="44"/>
        <v>6.8475609756097566E-2</v>
      </c>
      <c r="DC19" s="46">
        <f t="shared" si="81"/>
        <v>0.8915412558380903</v>
      </c>
      <c r="DD19" s="46">
        <f t="shared" si="82"/>
        <v>0.94444444444444442</v>
      </c>
      <c r="DE19" s="87">
        <f t="shared" si="83"/>
        <v>0.875</v>
      </c>
      <c r="DF19" s="46">
        <f t="shared" si="84"/>
        <v>0.836892602909316</v>
      </c>
      <c r="DG19" s="46">
        <f t="shared" si="45"/>
        <v>9.8079916969382452E-2</v>
      </c>
      <c r="DH19" s="46">
        <f t="shared" si="46"/>
        <v>5.555555555555558E-2</v>
      </c>
      <c r="DI19" s="87">
        <f t="shared" si="47"/>
        <v>0</v>
      </c>
      <c r="DJ19" s="46">
        <f t="shared" si="48"/>
        <v>9.668833178582481E-2</v>
      </c>
      <c r="DK19" s="46">
        <f t="shared" si="49"/>
        <v>1.0378827192527251E-2</v>
      </c>
      <c r="DL19" s="46">
        <f t="shared" si="50"/>
        <v>0</v>
      </c>
      <c r="DM19" s="87">
        <f t="shared" si="51"/>
        <v>0.125</v>
      </c>
      <c r="DN19" s="46">
        <f t="shared" si="52"/>
        <v>6.6419065304859193E-2</v>
      </c>
      <c r="DP19" s="37" t="s">
        <v>21</v>
      </c>
      <c r="DQ19" s="96">
        <f t="shared" si="53"/>
        <v>0.8788534342888048</v>
      </c>
      <c r="DR19" s="96">
        <f t="shared" si="54"/>
        <v>0.86881419234360413</v>
      </c>
      <c r="DS19" s="250">
        <f t="shared" si="85"/>
        <v>1.0000000000000009</v>
      </c>
      <c r="DT19" s="96">
        <f t="shared" si="55"/>
        <v>0.11292590589507834</v>
      </c>
      <c r="DU19" s="96">
        <f t="shared" si="56"/>
        <v>0.1219654528478058</v>
      </c>
      <c r="DV19" s="250">
        <f t="shared" si="86"/>
        <v>-0.89999999999999947</v>
      </c>
      <c r="DW19" s="96">
        <f t="shared" si="57"/>
        <v>8.2206598161168598E-3</v>
      </c>
      <c r="DX19" s="96">
        <f t="shared" si="58"/>
        <v>9.22035480859007E-3</v>
      </c>
      <c r="DY19" s="250">
        <f t="shared" si="87"/>
        <v>-9.9999999999999922E-2</v>
      </c>
      <c r="DZ19" s="96">
        <f t="shared" si="59"/>
        <v>0.88888888888888884</v>
      </c>
      <c r="EA19" s="96">
        <f t="shared" si="60"/>
        <v>0.84722222222222221</v>
      </c>
      <c r="EB19" s="250">
        <f t="shared" si="88"/>
        <v>4.2000000000000037</v>
      </c>
      <c r="EC19" s="96">
        <f t="shared" si="61"/>
        <v>0.11111111111111116</v>
      </c>
      <c r="ED19" s="96">
        <f t="shared" si="89"/>
        <v>0.14814814814814814</v>
      </c>
      <c r="EE19" s="250">
        <f t="shared" si="90"/>
        <v>-3.6999999999999993</v>
      </c>
      <c r="EF19" s="96">
        <f t="shared" si="62"/>
        <v>0</v>
      </c>
      <c r="EG19" s="96">
        <f t="shared" si="63"/>
        <v>4.6296296296296502E-3</v>
      </c>
      <c r="EH19" s="250">
        <f t="shared" si="91"/>
        <v>-0.5</v>
      </c>
      <c r="EI19" s="96">
        <f t="shared" si="64"/>
        <v>1</v>
      </c>
      <c r="EJ19" s="96">
        <f t="shared" si="65"/>
        <v>0.83098591549295775</v>
      </c>
      <c r="EK19" s="250">
        <f t="shared" si="92"/>
        <v>16.900000000000006</v>
      </c>
      <c r="EL19" s="96">
        <f t="shared" si="66"/>
        <v>0</v>
      </c>
      <c r="EM19" s="96">
        <f t="shared" si="67"/>
        <v>0.15492957746478875</v>
      </c>
      <c r="EN19" s="250">
        <f t="shared" si="93"/>
        <v>-15.5</v>
      </c>
      <c r="EO19" s="96">
        <f t="shared" si="68"/>
        <v>0</v>
      </c>
      <c r="EP19" s="96">
        <f t="shared" si="69"/>
        <v>1.4084507042253502E-2</v>
      </c>
      <c r="EQ19" s="250">
        <f t="shared" si="94"/>
        <v>-1.4000000000000001</v>
      </c>
      <c r="ER19" s="96">
        <f t="shared" si="70"/>
        <v>0.82911682029156042</v>
      </c>
      <c r="ES19" s="96">
        <f t="shared" si="71"/>
        <v>0.83026136627810432</v>
      </c>
      <c r="ET19" s="250">
        <f t="shared" si="95"/>
        <v>-0.10000000000000009</v>
      </c>
      <c r="EU19" s="96">
        <f t="shared" si="72"/>
        <v>0.11126364646662745</v>
      </c>
      <c r="EV19" s="96">
        <f t="shared" si="73"/>
        <v>0.11168675899173064</v>
      </c>
      <c r="EW19" s="250">
        <f t="shared" si="96"/>
        <v>-0.10000000000000009</v>
      </c>
      <c r="EX19" s="96">
        <f t="shared" si="74"/>
        <v>5.9619533241812128E-2</v>
      </c>
      <c r="EY19" s="96">
        <f t="shared" si="75"/>
        <v>5.8051874730165043E-2</v>
      </c>
      <c r="EZ19" s="250">
        <f t="shared" si="97"/>
        <v>0.19999999999999948</v>
      </c>
      <c r="FC19" s="96">
        <f t="shared" si="98"/>
        <v>0.87281848885540492</v>
      </c>
      <c r="FD19" s="96">
        <f t="shared" si="99"/>
        <v>0.86643310806229235</v>
      </c>
      <c r="FE19" s="250">
        <f t="shared" si="100"/>
        <v>0.70000000000000062</v>
      </c>
      <c r="FF19" s="96">
        <f t="shared" si="101"/>
        <v>0.11478055399788534</v>
      </c>
      <c r="FG19" s="96">
        <f t="shared" si="102"/>
        <v>0.12086431751915561</v>
      </c>
      <c r="FH19" s="250">
        <f t="shared" si="103"/>
        <v>-0.5999999999999992</v>
      </c>
      <c r="FI19" s="96">
        <f t="shared" si="104"/>
        <v>1.2400957146709746E-2</v>
      </c>
      <c r="FJ19" s="96">
        <f t="shared" si="105"/>
        <v>1.2702574418552048E-2</v>
      </c>
      <c r="FK19" s="250">
        <f t="shared" si="106"/>
        <v>-9.9999999999999922E-2</v>
      </c>
      <c r="FL19" s="96">
        <f t="shared" si="107"/>
        <v>0.83829787234042552</v>
      </c>
      <c r="FM19" s="96">
        <f t="shared" si="108"/>
        <v>0.8310385523210071</v>
      </c>
      <c r="FN19" s="250">
        <f t="shared" si="109"/>
        <v>0.70000000000000062</v>
      </c>
      <c r="FO19" s="96">
        <f t="shared" si="110"/>
        <v>0.15319148936170213</v>
      </c>
      <c r="FP19" s="96">
        <f t="shared" si="111"/>
        <v>0.15932336742722264</v>
      </c>
      <c r="FQ19" s="250">
        <f t="shared" si="112"/>
        <v>-0.60000000000000053</v>
      </c>
      <c r="FR19" s="96">
        <f t="shared" si="113"/>
        <v>8.5106382978723527E-3</v>
      </c>
      <c r="FS19" s="96">
        <f t="shared" si="114"/>
        <v>9.6380802517702646E-3</v>
      </c>
      <c r="FT19" s="250">
        <f t="shared" si="115"/>
        <v>-0.10000000000000009</v>
      </c>
      <c r="FU19" s="96">
        <f t="shared" si="116"/>
        <v>0.83989501312335957</v>
      </c>
      <c r="FV19" s="96">
        <f t="shared" si="117"/>
        <v>0.82233502538071068</v>
      </c>
      <c r="FW19" s="250">
        <f t="shared" si="118"/>
        <v>1.8000000000000016</v>
      </c>
      <c r="FX19" s="96">
        <f t="shared" si="119"/>
        <v>0.14908136482939638</v>
      </c>
      <c r="FY19" s="96">
        <f t="shared" si="120"/>
        <v>0.16187253243090804</v>
      </c>
      <c r="FZ19" s="250">
        <f t="shared" si="121"/>
        <v>-1.3000000000000012</v>
      </c>
      <c r="GA19" s="96">
        <f t="shared" si="122"/>
        <v>1.1023622047244053E-2</v>
      </c>
      <c r="GB19" s="96">
        <f t="shared" si="123"/>
        <v>1.5792442188381273E-2</v>
      </c>
      <c r="GC19" s="250">
        <f t="shared" si="124"/>
        <v>-0.50000000000000011</v>
      </c>
      <c r="GD19" s="96">
        <f t="shared" si="125"/>
        <v>0.82931072839859654</v>
      </c>
      <c r="GE19" s="96">
        <f t="shared" si="126"/>
        <v>0.82810654702572595</v>
      </c>
      <c r="GF19" s="250">
        <f t="shared" si="127"/>
        <v>0.10000000000000009</v>
      </c>
      <c r="GG19" s="96">
        <f t="shared" si="128"/>
        <v>0.10295028716740307</v>
      </c>
      <c r="GH19" s="96">
        <f t="shared" si="129"/>
        <v>0.10600053625558514</v>
      </c>
      <c r="GI19" s="250">
        <f t="shared" si="130"/>
        <v>-0.30000000000000027</v>
      </c>
      <c r="GJ19" s="96">
        <f t="shared" si="131"/>
        <v>6.7738984434000393E-2</v>
      </c>
      <c r="GK19" s="96">
        <f t="shared" si="132"/>
        <v>6.589291671868891E-2</v>
      </c>
      <c r="GL19" s="250">
        <f t="shared" si="133"/>
        <v>0.20000000000000018</v>
      </c>
      <c r="GM19" s="39">
        <v>0</v>
      </c>
    </row>
    <row r="20" spans="1:195" s="15" customFormat="1" ht="13.5" customHeight="1">
      <c r="A20" s="63"/>
      <c r="B20" s="346"/>
      <c r="C20" s="343"/>
      <c r="D20" s="319" t="s">
        <v>164</v>
      </c>
      <c r="E20" s="320"/>
      <c r="F20" s="144">
        <v>0</v>
      </c>
      <c r="G20" s="60">
        <v>0</v>
      </c>
      <c r="H20" s="80" t="str">
        <f t="shared" si="136"/>
        <v>-</v>
      </c>
      <c r="I20" s="93">
        <v>0</v>
      </c>
      <c r="J20" s="100" t="str">
        <f t="shared" si="137"/>
        <v>-</v>
      </c>
      <c r="K20" s="60">
        <v>0</v>
      </c>
      <c r="L20" s="80" t="str">
        <f t="shared" si="138"/>
        <v>-</v>
      </c>
      <c r="M20" s="93">
        <v>0</v>
      </c>
      <c r="N20" s="100" t="str">
        <f t="shared" si="139"/>
        <v>-</v>
      </c>
      <c r="O20" s="144">
        <v>0</v>
      </c>
      <c r="P20" s="60">
        <v>0</v>
      </c>
      <c r="Q20" s="80" t="str">
        <f t="shared" si="140"/>
        <v>-</v>
      </c>
      <c r="R20" s="93">
        <v>0</v>
      </c>
      <c r="S20" s="100" t="str">
        <f t="shared" si="141"/>
        <v>-</v>
      </c>
      <c r="T20" s="60">
        <v>0</v>
      </c>
      <c r="U20" s="80" t="str">
        <f t="shared" si="142"/>
        <v>-</v>
      </c>
      <c r="V20" s="93">
        <v>0</v>
      </c>
      <c r="W20" s="100" t="str">
        <f t="shared" si="143"/>
        <v>-</v>
      </c>
      <c r="X20" s="144">
        <v>11</v>
      </c>
      <c r="Y20" s="60">
        <v>11</v>
      </c>
      <c r="Z20" s="80">
        <f t="shared" si="144"/>
        <v>1</v>
      </c>
      <c r="AA20" s="93">
        <v>2054020</v>
      </c>
      <c r="AB20" s="100">
        <f t="shared" si="145"/>
        <v>186729.09090909091</v>
      </c>
      <c r="AC20" s="60">
        <v>8</v>
      </c>
      <c r="AD20" s="80">
        <f t="shared" si="146"/>
        <v>0.72727272727272729</v>
      </c>
      <c r="AE20" s="93">
        <v>517356</v>
      </c>
      <c r="AF20" s="100">
        <f t="shared" si="147"/>
        <v>64669.5</v>
      </c>
      <c r="AG20" s="144">
        <v>6</v>
      </c>
      <c r="AH20" s="60">
        <v>6</v>
      </c>
      <c r="AI20" s="80">
        <f t="shared" si="148"/>
        <v>1</v>
      </c>
      <c r="AJ20" s="93">
        <v>3413430</v>
      </c>
      <c r="AK20" s="100">
        <f t="shared" si="149"/>
        <v>568905</v>
      </c>
      <c r="AL20" s="60">
        <v>5</v>
      </c>
      <c r="AM20" s="80">
        <f t="shared" si="150"/>
        <v>0.83333333333333337</v>
      </c>
      <c r="AN20" s="93">
        <v>407909</v>
      </c>
      <c r="AO20" s="100">
        <f t="shared" si="151"/>
        <v>81581.8</v>
      </c>
      <c r="AP20" s="144">
        <v>2</v>
      </c>
      <c r="AQ20" s="60">
        <v>2</v>
      </c>
      <c r="AR20" s="80">
        <f t="shared" si="152"/>
        <v>1</v>
      </c>
      <c r="AS20" s="93">
        <v>1115570</v>
      </c>
      <c r="AT20" s="100">
        <f t="shared" si="153"/>
        <v>557785</v>
      </c>
      <c r="AU20" s="60">
        <v>2</v>
      </c>
      <c r="AV20" s="80">
        <f t="shared" si="154"/>
        <v>1</v>
      </c>
      <c r="AW20" s="93">
        <v>249134</v>
      </c>
      <c r="AX20" s="100">
        <f t="shared" si="155"/>
        <v>124567</v>
      </c>
      <c r="AY20" s="144">
        <v>2</v>
      </c>
      <c r="AZ20" s="60">
        <v>2</v>
      </c>
      <c r="BA20" s="80">
        <f t="shared" si="156"/>
        <v>1</v>
      </c>
      <c r="BB20" s="93">
        <v>742820</v>
      </c>
      <c r="BC20" s="100">
        <f t="shared" si="157"/>
        <v>371410</v>
      </c>
      <c r="BD20" s="60">
        <v>2</v>
      </c>
      <c r="BE20" s="80">
        <f t="shared" si="158"/>
        <v>1</v>
      </c>
      <c r="BF20" s="93">
        <v>404399</v>
      </c>
      <c r="BG20" s="100">
        <f t="shared" si="159"/>
        <v>202199.5</v>
      </c>
      <c r="BH20" s="144">
        <v>1</v>
      </c>
      <c r="BI20" s="60">
        <v>1</v>
      </c>
      <c r="BJ20" s="80">
        <f t="shared" si="160"/>
        <v>1</v>
      </c>
      <c r="BK20" s="93">
        <v>2092860</v>
      </c>
      <c r="BL20" s="100">
        <f t="shared" si="161"/>
        <v>2092860</v>
      </c>
      <c r="BM20" s="60">
        <v>1</v>
      </c>
      <c r="BN20" s="80">
        <f t="shared" si="162"/>
        <v>1</v>
      </c>
      <c r="BO20" s="93">
        <v>3156</v>
      </c>
      <c r="BP20" s="100">
        <f t="shared" si="163"/>
        <v>3156</v>
      </c>
      <c r="BQ20" s="98">
        <f t="shared" si="164"/>
        <v>22</v>
      </c>
      <c r="BR20" s="60">
        <f t="shared" si="165"/>
        <v>22</v>
      </c>
      <c r="BS20" s="80">
        <f t="shared" si="166"/>
        <v>1</v>
      </c>
      <c r="BT20" s="93">
        <f t="shared" si="167"/>
        <v>9418700</v>
      </c>
      <c r="BU20" s="100">
        <f t="shared" si="168"/>
        <v>428122.72727272729</v>
      </c>
      <c r="BV20" s="60">
        <f t="shared" si="169"/>
        <v>18</v>
      </c>
      <c r="BW20" s="80">
        <f t="shared" si="170"/>
        <v>0.81818181818181823</v>
      </c>
      <c r="BX20" s="93">
        <f t="shared" si="171"/>
        <v>1581954</v>
      </c>
      <c r="BY20" s="100">
        <f t="shared" si="172"/>
        <v>87886.333333333328</v>
      </c>
      <c r="BZ20" s="82"/>
      <c r="CA20" s="113">
        <v>23</v>
      </c>
      <c r="CB20" s="105">
        <v>23</v>
      </c>
      <c r="CC20" s="86">
        <v>1</v>
      </c>
      <c r="CD20" s="105">
        <v>18715010</v>
      </c>
      <c r="CE20" s="105">
        <v>813696.08695652173</v>
      </c>
      <c r="CF20" s="105">
        <v>23</v>
      </c>
      <c r="CG20" s="86">
        <v>1</v>
      </c>
      <c r="CH20" s="105">
        <v>2499553</v>
      </c>
      <c r="CI20" s="105">
        <v>108676.21739130435</v>
      </c>
      <c r="CK20" s="86">
        <f t="shared" si="33"/>
        <v>0.18181818181818177</v>
      </c>
      <c r="CL20" s="86">
        <f t="shared" si="34"/>
        <v>0</v>
      </c>
      <c r="CM20" s="86">
        <f t="shared" si="77"/>
        <v>0</v>
      </c>
      <c r="CN20" s="86">
        <f t="shared" si="78"/>
        <v>0</v>
      </c>
      <c r="CO20" s="59">
        <v>14</v>
      </c>
      <c r="CP20" s="14" t="s">
        <v>123</v>
      </c>
      <c r="CQ20" s="46">
        <f t="shared" si="79"/>
        <v>0.86601705237515225</v>
      </c>
      <c r="CR20" s="46">
        <f t="shared" si="80"/>
        <v>0.85</v>
      </c>
      <c r="CS20" s="87">
        <f t="shared" si="35"/>
        <v>0.75</v>
      </c>
      <c r="CT20" s="46">
        <f t="shared" si="36"/>
        <v>0.83576879363533041</v>
      </c>
      <c r="CU20" s="46">
        <f t="shared" si="37"/>
        <v>0.11388550548112064</v>
      </c>
      <c r="CV20" s="46">
        <f t="shared" si="38"/>
        <v>7.5000000000000067E-2</v>
      </c>
      <c r="CW20" s="46">
        <f t="shared" si="39"/>
        <v>0.25</v>
      </c>
      <c r="CX20" s="46">
        <f t="shared" si="40"/>
        <v>9.3521675596687781E-2</v>
      </c>
      <c r="CY20" s="46">
        <f t="shared" si="41"/>
        <v>2.0097442143727107E-2</v>
      </c>
      <c r="CZ20" s="46">
        <f t="shared" si="42"/>
        <v>7.4999999999999956E-2</v>
      </c>
      <c r="DA20" s="46">
        <f t="shared" si="43"/>
        <v>0</v>
      </c>
      <c r="DB20" s="46">
        <f t="shared" si="44"/>
        <v>7.070953076798181E-2</v>
      </c>
      <c r="DC20" s="46">
        <f t="shared" si="81"/>
        <v>0.85771812080536913</v>
      </c>
      <c r="DD20" s="46">
        <f t="shared" si="82"/>
        <v>0.77419354838709675</v>
      </c>
      <c r="DE20" s="87">
        <f t="shared" si="83"/>
        <v>0.7857142857142857</v>
      </c>
      <c r="DF20" s="46">
        <f t="shared" si="84"/>
        <v>0.83255775981712787</v>
      </c>
      <c r="DG20" s="46">
        <f t="shared" si="45"/>
        <v>0.12080536912751683</v>
      </c>
      <c r="DH20" s="46">
        <f t="shared" si="46"/>
        <v>0.19354838709677424</v>
      </c>
      <c r="DI20" s="87">
        <f t="shared" si="47"/>
        <v>0.2142857142857143</v>
      </c>
      <c r="DJ20" s="46">
        <f t="shared" si="48"/>
        <v>9.9844885296758945E-2</v>
      </c>
      <c r="DK20" s="46">
        <f t="shared" si="49"/>
        <v>2.1476510067114041E-2</v>
      </c>
      <c r="DL20" s="46">
        <f t="shared" si="50"/>
        <v>3.2258064516129004E-2</v>
      </c>
      <c r="DM20" s="87">
        <f t="shared" si="51"/>
        <v>0</v>
      </c>
      <c r="DN20" s="46">
        <f t="shared" si="52"/>
        <v>6.7597354886113181E-2</v>
      </c>
      <c r="DP20" s="37" t="s">
        <v>47</v>
      </c>
      <c r="DQ20" s="96">
        <f t="shared" si="53"/>
        <v>0.91116071428571432</v>
      </c>
      <c r="DR20" s="96">
        <f t="shared" si="54"/>
        <v>0.90288104089219334</v>
      </c>
      <c r="DS20" s="250">
        <f t="shared" si="85"/>
        <v>0.80000000000000071</v>
      </c>
      <c r="DT20" s="96">
        <f t="shared" si="55"/>
        <v>7.9910714285714279E-2</v>
      </c>
      <c r="DU20" s="96">
        <f t="shared" si="56"/>
        <v>8.7825278810408913E-2</v>
      </c>
      <c r="DV20" s="250">
        <f t="shared" si="86"/>
        <v>-0.79999999999999938</v>
      </c>
      <c r="DW20" s="96">
        <f t="shared" si="57"/>
        <v>8.9285714285713969E-3</v>
      </c>
      <c r="DX20" s="96">
        <f t="shared" si="58"/>
        <v>9.2936802973977439E-3</v>
      </c>
      <c r="DY20" s="250">
        <f t="shared" si="87"/>
        <v>0</v>
      </c>
      <c r="DZ20" s="96">
        <f t="shared" si="59"/>
        <v>0.96296296296296291</v>
      </c>
      <c r="EA20" s="96">
        <f t="shared" si="60"/>
        <v>0.89583333333333337</v>
      </c>
      <c r="EB20" s="250">
        <f t="shared" si="88"/>
        <v>6.6999999999999948</v>
      </c>
      <c r="EC20" s="96">
        <f t="shared" si="61"/>
        <v>3.703703703703709E-2</v>
      </c>
      <c r="ED20" s="96">
        <f t="shared" si="89"/>
        <v>0.10416666666666663</v>
      </c>
      <c r="EE20" s="250">
        <f t="shared" si="90"/>
        <v>-6.7</v>
      </c>
      <c r="EF20" s="96">
        <f t="shared" si="62"/>
        <v>0</v>
      </c>
      <c r="EG20" s="96">
        <f t="shared" si="63"/>
        <v>0</v>
      </c>
      <c r="EH20" s="250">
        <f t="shared" si="91"/>
        <v>0</v>
      </c>
      <c r="EI20" s="96">
        <f t="shared" si="64"/>
        <v>0.89473684210526316</v>
      </c>
      <c r="EJ20" s="96">
        <f t="shared" si="65"/>
        <v>0.83333333333333337</v>
      </c>
      <c r="EK20" s="250">
        <f t="shared" si="92"/>
        <v>6.2000000000000055</v>
      </c>
      <c r="EL20" s="96">
        <f t="shared" si="66"/>
        <v>0.10526315789473684</v>
      </c>
      <c r="EM20" s="96">
        <f t="shared" si="67"/>
        <v>8.3333333333333259E-2</v>
      </c>
      <c r="EN20" s="250">
        <f t="shared" si="93"/>
        <v>2.1999999999999993</v>
      </c>
      <c r="EO20" s="96">
        <f t="shared" si="68"/>
        <v>0</v>
      </c>
      <c r="EP20" s="96">
        <f t="shared" si="69"/>
        <v>8.333333333333337E-2</v>
      </c>
      <c r="EQ20" s="250">
        <f t="shared" si="94"/>
        <v>-8.3000000000000007</v>
      </c>
      <c r="ER20" s="96">
        <f t="shared" si="70"/>
        <v>0.86065788325626036</v>
      </c>
      <c r="ES20" s="96">
        <f t="shared" si="71"/>
        <v>0.8620751341681574</v>
      </c>
      <c r="ET20" s="250">
        <f t="shared" si="95"/>
        <v>-0.10000000000000009</v>
      </c>
      <c r="EU20" s="96">
        <f t="shared" si="72"/>
        <v>8.6728906727161714E-2</v>
      </c>
      <c r="EV20" s="96">
        <f t="shared" si="73"/>
        <v>8.711985688729873E-2</v>
      </c>
      <c r="EW20" s="250">
        <f t="shared" si="96"/>
        <v>0</v>
      </c>
      <c r="EX20" s="96">
        <f t="shared" si="74"/>
        <v>5.2613210016577927E-2</v>
      </c>
      <c r="EY20" s="96">
        <f t="shared" si="75"/>
        <v>5.0805008944543872E-2</v>
      </c>
      <c r="EZ20" s="250">
        <f t="shared" si="97"/>
        <v>0.20000000000000018</v>
      </c>
      <c r="FC20" s="96">
        <f t="shared" si="98"/>
        <v>0.87281848885540492</v>
      </c>
      <c r="FD20" s="96">
        <f t="shared" si="99"/>
        <v>0.86643310806229235</v>
      </c>
      <c r="FE20" s="250">
        <f t="shared" si="100"/>
        <v>0.70000000000000062</v>
      </c>
      <c r="FF20" s="96">
        <f t="shared" si="101"/>
        <v>0.11478055399788534</v>
      </c>
      <c r="FG20" s="96">
        <f t="shared" si="102"/>
        <v>0.12086431751915561</v>
      </c>
      <c r="FH20" s="250">
        <f t="shared" si="103"/>
        <v>-0.5999999999999992</v>
      </c>
      <c r="FI20" s="96">
        <f t="shared" si="104"/>
        <v>1.2400957146709746E-2</v>
      </c>
      <c r="FJ20" s="96">
        <f t="shared" si="105"/>
        <v>1.2702574418552048E-2</v>
      </c>
      <c r="FK20" s="250">
        <f t="shared" si="106"/>
        <v>-9.9999999999999922E-2</v>
      </c>
      <c r="FL20" s="96">
        <f t="shared" si="107"/>
        <v>0.83829787234042552</v>
      </c>
      <c r="FM20" s="96">
        <f t="shared" si="108"/>
        <v>0.8310385523210071</v>
      </c>
      <c r="FN20" s="250">
        <f t="shared" si="109"/>
        <v>0.70000000000000062</v>
      </c>
      <c r="FO20" s="96">
        <f t="shared" si="110"/>
        <v>0.15319148936170213</v>
      </c>
      <c r="FP20" s="96">
        <f t="shared" si="111"/>
        <v>0.15932336742722264</v>
      </c>
      <c r="FQ20" s="250">
        <f t="shared" si="112"/>
        <v>-0.60000000000000053</v>
      </c>
      <c r="FR20" s="96">
        <f t="shared" si="113"/>
        <v>8.5106382978723527E-3</v>
      </c>
      <c r="FS20" s="96">
        <f t="shared" si="114"/>
        <v>9.6380802517702646E-3</v>
      </c>
      <c r="FT20" s="250">
        <f t="shared" si="115"/>
        <v>-0.10000000000000009</v>
      </c>
      <c r="FU20" s="96">
        <f t="shared" si="116"/>
        <v>0.83989501312335957</v>
      </c>
      <c r="FV20" s="96">
        <f t="shared" si="117"/>
        <v>0.82233502538071068</v>
      </c>
      <c r="FW20" s="250">
        <f t="shared" si="118"/>
        <v>1.8000000000000016</v>
      </c>
      <c r="FX20" s="96">
        <f t="shared" si="119"/>
        <v>0.14908136482939638</v>
      </c>
      <c r="FY20" s="96">
        <f t="shared" si="120"/>
        <v>0.16187253243090804</v>
      </c>
      <c r="FZ20" s="250">
        <f t="shared" si="121"/>
        <v>-1.3000000000000012</v>
      </c>
      <c r="GA20" s="96">
        <f t="shared" si="122"/>
        <v>1.1023622047244053E-2</v>
      </c>
      <c r="GB20" s="96">
        <f t="shared" si="123"/>
        <v>1.5792442188381273E-2</v>
      </c>
      <c r="GC20" s="250">
        <f t="shared" si="124"/>
        <v>-0.50000000000000011</v>
      </c>
      <c r="GD20" s="96">
        <f t="shared" si="125"/>
        <v>0.82931072839859654</v>
      </c>
      <c r="GE20" s="96">
        <f t="shared" si="126"/>
        <v>0.82810654702572595</v>
      </c>
      <c r="GF20" s="250">
        <f t="shared" si="127"/>
        <v>0.10000000000000009</v>
      </c>
      <c r="GG20" s="96">
        <f t="shared" si="128"/>
        <v>0.10295028716740307</v>
      </c>
      <c r="GH20" s="96">
        <f t="shared" si="129"/>
        <v>0.10600053625558514</v>
      </c>
      <c r="GI20" s="250">
        <f t="shared" si="130"/>
        <v>-0.30000000000000027</v>
      </c>
      <c r="GJ20" s="96">
        <f t="shared" si="131"/>
        <v>6.7738984434000393E-2</v>
      </c>
      <c r="GK20" s="96">
        <f t="shared" si="132"/>
        <v>6.589291671868891E-2</v>
      </c>
      <c r="GL20" s="250">
        <f t="shared" si="133"/>
        <v>0.20000000000000018</v>
      </c>
      <c r="GM20" s="39">
        <v>0</v>
      </c>
    </row>
    <row r="21" spans="1:195" s="15" customFormat="1" ht="13.5" customHeight="1">
      <c r="A21" s="63"/>
      <c r="B21" s="346"/>
      <c r="C21" s="343"/>
      <c r="D21" s="81"/>
      <c r="E21" s="71" t="s">
        <v>160</v>
      </c>
      <c r="F21" s="168">
        <v>0</v>
      </c>
      <c r="G21" s="62">
        <v>0</v>
      </c>
      <c r="H21" s="79" t="str">
        <f t="shared" si="136"/>
        <v>-</v>
      </c>
      <c r="I21" s="101">
        <v>0</v>
      </c>
      <c r="J21" s="102" t="str">
        <f t="shared" si="137"/>
        <v>-</v>
      </c>
      <c r="K21" s="62">
        <v>0</v>
      </c>
      <c r="L21" s="79" t="str">
        <f t="shared" si="138"/>
        <v>-</v>
      </c>
      <c r="M21" s="101">
        <v>0</v>
      </c>
      <c r="N21" s="102" t="str">
        <f t="shared" si="139"/>
        <v>-</v>
      </c>
      <c r="O21" s="168">
        <v>0</v>
      </c>
      <c r="P21" s="62">
        <v>0</v>
      </c>
      <c r="Q21" s="79" t="str">
        <f t="shared" si="140"/>
        <v>-</v>
      </c>
      <c r="R21" s="101">
        <v>0</v>
      </c>
      <c r="S21" s="102" t="str">
        <f t="shared" si="141"/>
        <v>-</v>
      </c>
      <c r="T21" s="62">
        <v>0</v>
      </c>
      <c r="U21" s="79" t="str">
        <f t="shared" si="142"/>
        <v>-</v>
      </c>
      <c r="V21" s="101">
        <v>0</v>
      </c>
      <c r="W21" s="102" t="str">
        <f t="shared" si="143"/>
        <v>-</v>
      </c>
      <c r="X21" s="168">
        <v>8</v>
      </c>
      <c r="Y21" s="62">
        <v>8</v>
      </c>
      <c r="Z21" s="79">
        <f t="shared" si="144"/>
        <v>1</v>
      </c>
      <c r="AA21" s="101">
        <v>1465950</v>
      </c>
      <c r="AB21" s="102">
        <f t="shared" si="145"/>
        <v>183243.75</v>
      </c>
      <c r="AC21" s="62">
        <v>6</v>
      </c>
      <c r="AD21" s="79">
        <f t="shared" si="146"/>
        <v>0.75</v>
      </c>
      <c r="AE21" s="101">
        <v>371371</v>
      </c>
      <c r="AF21" s="102">
        <f t="shared" si="147"/>
        <v>61895.166666666664</v>
      </c>
      <c r="AG21" s="168">
        <v>5</v>
      </c>
      <c r="AH21" s="62">
        <v>5</v>
      </c>
      <c r="AI21" s="79">
        <f t="shared" si="148"/>
        <v>1</v>
      </c>
      <c r="AJ21" s="101">
        <v>2802770</v>
      </c>
      <c r="AK21" s="102">
        <f t="shared" si="149"/>
        <v>560554</v>
      </c>
      <c r="AL21" s="62">
        <v>4</v>
      </c>
      <c r="AM21" s="79">
        <f t="shared" si="150"/>
        <v>0.8</v>
      </c>
      <c r="AN21" s="101">
        <v>346062</v>
      </c>
      <c r="AO21" s="102">
        <f t="shared" si="151"/>
        <v>86515.5</v>
      </c>
      <c r="AP21" s="168">
        <v>1</v>
      </c>
      <c r="AQ21" s="62">
        <v>1</v>
      </c>
      <c r="AR21" s="79">
        <f t="shared" si="152"/>
        <v>1</v>
      </c>
      <c r="AS21" s="101">
        <v>567050</v>
      </c>
      <c r="AT21" s="102">
        <f t="shared" si="153"/>
        <v>567050</v>
      </c>
      <c r="AU21" s="62">
        <v>1</v>
      </c>
      <c r="AV21" s="79">
        <f t="shared" si="154"/>
        <v>1</v>
      </c>
      <c r="AW21" s="101">
        <v>214161</v>
      </c>
      <c r="AX21" s="102">
        <f t="shared" si="155"/>
        <v>214161</v>
      </c>
      <c r="AY21" s="168">
        <v>1</v>
      </c>
      <c r="AZ21" s="62">
        <v>1</v>
      </c>
      <c r="BA21" s="79">
        <f t="shared" si="156"/>
        <v>1</v>
      </c>
      <c r="BB21" s="101">
        <v>484430</v>
      </c>
      <c r="BC21" s="102">
        <f t="shared" si="157"/>
        <v>484430</v>
      </c>
      <c r="BD21" s="62">
        <v>1</v>
      </c>
      <c r="BE21" s="79">
        <f t="shared" si="158"/>
        <v>1</v>
      </c>
      <c r="BF21" s="101">
        <v>268115</v>
      </c>
      <c r="BG21" s="102">
        <f t="shared" si="159"/>
        <v>268115</v>
      </c>
      <c r="BH21" s="168">
        <v>0</v>
      </c>
      <c r="BI21" s="62">
        <v>0</v>
      </c>
      <c r="BJ21" s="79" t="str">
        <f t="shared" si="160"/>
        <v>-</v>
      </c>
      <c r="BK21" s="101">
        <v>0</v>
      </c>
      <c r="BL21" s="102" t="str">
        <f t="shared" si="161"/>
        <v>-</v>
      </c>
      <c r="BM21" s="62">
        <v>0</v>
      </c>
      <c r="BN21" s="79" t="str">
        <f t="shared" si="162"/>
        <v>-</v>
      </c>
      <c r="BO21" s="101">
        <v>0</v>
      </c>
      <c r="BP21" s="102" t="str">
        <f t="shared" si="163"/>
        <v>-</v>
      </c>
      <c r="BQ21" s="99">
        <f t="shared" si="164"/>
        <v>15</v>
      </c>
      <c r="BR21" s="62">
        <f t="shared" si="165"/>
        <v>15</v>
      </c>
      <c r="BS21" s="79">
        <f t="shared" si="166"/>
        <v>1</v>
      </c>
      <c r="BT21" s="101">
        <f t="shared" si="167"/>
        <v>5320200</v>
      </c>
      <c r="BU21" s="102">
        <f t="shared" si="168"/>
        <v>354680</v>
      </c>
      <c r="BV21" s="62">
        <f t="shared" si="169"/>
        <v>12</v>
      </c>
      <c r="BW21" s="79">
        <f t="shared" si="170"/>
        <v>0.8</v>
      </c>
      <c r="BX21" s="101">
        <f t="shared" si="171"/>
        <v>1199709</v>
      </c>
      <c r="BY21" s="102">
        <f t="shared" si="172"/>
        <v>99975.75</v>
      </c>
      <c r="BZ21" s="82"/>
      <c r="CA21" s="113">
        <v>17</v>
      </c>
      <c r="CB21" s="105">
        <v>17</v>
      </c>
      <c r="CC21" s="86">
        <v>1</v>
      </c>
      <c r="CD21" s="105">
        <v>12749460</v>
      </c>
      <c r="CE21" s="105">
        <v>749968.23529411759</v>
      </c>
      <c r="CF21" s="105">
        <v>17</v>
      </c>
      <c r="CG21" s="86">
        <v>1</v>
      </c>
      <c r="CH21" s="105">
        <v>2098860</v>
      </c>
      <c r="CI21" s="105">
        <v>123462.35294117648</v>
      </c>
      <c r="CK21" s="86">
        <f t="shared" si="33"/>
        <v>0.19999999999999996</v>
      </c>
      <c r="CL21" s="86">
        <f t="shared" si="34"/>
        <v>0</v>
      </c>
      <c r="CM21" s="86">
        <f t="shared" si="77"/>
        <v>0</v>
      </c>
      <c r="CN21" s="86">
        <f t="shared" si="78"/>
        <v>0</v>
      </c>
      <c r="CO21" s="59">
        <v>15</v>
      </c>
      <c r="CP21" s="14" t="s">
        <v>124</v>
      </c>
      <c r="CQ21" s="46">
        <f t="shared" si="79"/>
        <v>0.86962504299965604</v>
      </c>
      <c r="CR21" s="46">
        <f t="shared" si="80"/>
        <v>0.82926829268292679</v>
      </c>
      <c r="CS21" s="87">
        <f t="shared" si="35"/>
        <v>0.89473684210526316</v>
      </c>
      <c r="CT21" s="46">
        <f t="shared" si="36"/>
        <v>0.83695817490494295</v>
      </c>
      <c r="CU21" s="46">
        <f t="shared" si="37"/>
        <v>0.11971104231166152</v>
      </c>
      <c r="CV21" s="46">
        <f t="shared" si="38"/>
        <v>0.17073170731707321</v>
      </c>
      <c r="CW21" s="46">
        <f t="shared" si="39"/>
        <v>0.10526315789473684</v>
      </c>
      <c r="CX21" s="46">
        <f t="shared" si="40"/>
        <v>9.150823827629917E-2</v>
      </c>
      <c r="CY21" s="46">
        <f t="shared" si="41"/>
        <v>1.0663914688682441E-2</v>
      </c>
      <c r="CZ21" s="46">
        <f t="shared" si="42"/>
        <v>0</v>
      </c>
      <c r="DA21" s="46">
        <f t="shared" si="43"/>
        <v>0</v>
      </c>
      <c r="DB21" s="46">
        <f t="shared" si="44"/>
        <v>7.1533586818757877E-2</v>
      </c>
      <c r="DC21" s="46">
        <f t="shared" si="81"/>
        <v>0.86395306197286392</v>
      </c>
      <c r="DD21" s="46">
        <f t="shared" si="82"/>
        <v>0.88095238095238093</v>
      </c>
      <c r="DE21" s="87">
        <f t="shared" si="83"/>
        <v>0.91666666666666663</v>
      </c>
      <c r="DF21" s="46">
        <f t="shared" si="84"/>
        <v>0.83335052609861771</v>
      </c>
      <c r="DG21" s="46">
        <f t="shared" si="45"/>
        <v>0.11771177117711773</v>
      </c>
      <c r="DH21" s="46">
        <f t="shared" si="46"/>
        <v>9.5238095238095233E-2</v>
      </c>
      <c r="DI21" s="87">
        <f t="shared" si="47"/>
        <v>8.333333333333337E-2</v>
      </c>
      <c r="DJ21" s="46">
        <f t="shared" si="48"/>
        <v>9.9185062925520984E-2</v>
      </c>
      <c r="DK21" s="46">
        <f t="shared" si="49"/>
        <v>1.8335166850018347E-2</v>
      </c>
      <c r="DL21" s="46">
        <f t="shared" si="50"/>
        <v>2.3809523809523836E-2</v>
      </c>
      <c r="DM21" s="87">
        <f t="shared" si="51"/>
        <v>0</v>
      </c>
      <c r="DN21" s="46">
        <f t="shared" si="52"/>
        <v>6.7464410975861311E-2</v>
      </c>
      <c r="DP21" s="37" t="s">
        <v>25</v>
      </c>
      <c r="DQ21" s="96">
        <f t="shared" si="53"/>
        <v>0.87822878228782286</v>
      </c>
      <c r="DR21" s="96">
        <f t="shared" si="54"/>
        <v>0.87649667405764964</v>
      </c>
      <c r="DS21" s="250">
        <f t="shared" si="85"/>
        <v>0.20000000000000018</v>
      </c>
      <c r="DT21" s="96">
        <f t="shared" si="55"/>
        <v>0.11135228999348823</v>
      </c>
      <c r="DU21" s="96">
        <f t="shared" si="56"/>
        <v>0.11352549889135255</v>
      </c>
      <c r="DV21" s="250">
        <f t="shared" si="86"/>
        <v>-0.30000000000000027</v>
      </c>
      <c r="DW21" s="96">
        <f t="shared" si="57"/>
        <v>1.0418927718688908E-2</v>
      </c>
      <c r="DX21" s="96">
        <f t="shared" si="58"/>
        <v>9.9778270509978118E-3</v>
      </c>
      <c r="DY21" s="250">
        <f t="shared" si="87"/>
        <v>0</v>
      </c>
      <c r="DZ21" s="96">
        <f t="shared" si="59"/>
        <v>0.84076433121019112</v>
      </c>
      <c r="EA21" s="96">
        <f t="shared" si="60"/>
        <v>0.85534591194968557</v>
      </c>
      <c r="EB21" s="250">
        <f t="shared" si="88"/>
        <v>-1.4000000000000012</v>
      </c>
      <c r="EC21" s="96">
        <f t="shared" si="61"/>
        <v>0.14649681528662417</v>
      </c>
      <c r="ED21" s="96">
        <f t="shared" si="89"/>
        <v>0.13836477987421381</v>
      </c>
      <c r="EE21" s="250">
        <f t="shared" si="90"/>
        <v>0.79999999999999793</v>
      </c>
      <c r="EF21" s="96">
        <f t="shared" si="62"/>
        <v>1.2738853503184711E-2</v>
      </c>
      <c r="EG21" s="96">
        <f t="shared" si="63"/>
        <v>6.2893081761006275E-3</v>
      </c>
      <c r="EH21" s="250">
        <f t="shared" si="91"/>
        <v>0.7</v>
      </c>
      <c r="EI21" s="96">
        <f t="shared" si="64"/>
        <v>0.82258064516129037</v>
      </c>
      <c r="EJ21" s="96">
        <f t="shared" si="65"/>
        <v>0.78846153846153844</v>
      </c>
      <c r="EK21" s="250">
        <f t="shared" si="92"/>
        <v>3.499999999999992</v>
      </c>
      <c r="EL21" s="96">
        <f t="shared" si="66"/>
        <v>0.14516129032258063</v>
      </c>
      <c r="EM21" s="96">
        <f t="shared" si="67"/>
        <v>0.19230769230769229</v>
      </c>
      <c r="EN21" s="250">
        <f t="shared" si="93"/>
        <v>-4.7000000000000011</v>
      </c>
      <c r="EO21" s="96">
        <f t="shared" si="68"/>
        <v>3.2258064516129004E-2</v>
      </c>
      <c r="EP21" s="96">
        <f t="shared" si="69"/>
        <v>1.9230769230769273E-2</v>
      </c>
      <c r="EQ21" s="250">
        <f t="shared" si="94"/>
        <v>1.3</v>
      </c>
      <c r="ER21" s="96">
        <f t="shared" si="70"/>
        <v>0.82075398966926216</v>
      </c>
      <c r="ES21" s="96">
        <f t="shared" si="71"/>
        <v>0.82531280076997116</v>
      </c>
      <c r="ET21" s="250">
        <f t="shared" si="95"/>
        <v>-0.40000000000000036</v>
      </c>
      <c r="EU21" s="96">
        <f t="shared" si="72"/>
        <v>0.11487163672808576</v>
      </c>
      <c r="EV21" s="96">
        <f t="shared" si="73"/>
        <v>0.1134905357715752</v>
      </c>
      <c r="EW21" s="250">
        <f t="shared" si="96"/>
        <v>0.20000000000000018</v>
      </c>
      <c r="EX21" s="96">
        <f t="shared" si="74"/>
        <v>6.437437360265208E-2</v>
      </c>
      <c r="EY21" s="96">
        <f t="shared" si="75"/>
        <v>6.1196663458453648E-2</v>
      </c>
      <c r="EZ21" s="250">
        <f t="shared" si="97"/>
        <v>0.30000000000000027</v>
      </c>
      <c r="FC21" s="96">
        <f t="shared" si="98"/>
        <v>0.87281848885540492</v>
      </c>
      <c r="FD21" s="96">
        <f t="shared" si="99"/>
        <v>0.86643310806229235</v>
      </c>
      <c r="FE21" s="250">
        <f t="shared" si="100"/>
        <v>0.70000000000000062</v>
      </c>
      <c r="FF21" s="96">
        <f t="shared" si="101"/>
        <v>0.11478055399788534</v>
      </c>
      <c r="FG21" s="96">
        <f t="shared" si="102"/>
        <v>0.12086431751915561</v>
      </c>
      <c r="FH21" s="250">
        <f t="shared" si="103"/>
        <v>-0.5999999999999992</v>
      </c>
      <c r="FI21" s="96">
        <f t="shared" si="104"/>
        <v>1.2400957146709746E-2</v>
      </c>
      <c r="FJ21" s="96">
        <f t="shared" si="105"/>
        <v>1.2702574418552048E-2</v>
      </c>
      <c r="FK21" s="250">
        <f t="shared" si="106"/>
        <v>-9.9999999999999922E-2</v>
      </c>
      <c r="FL21" s="96">
        <f t="shared" si="107"/>
        <v>0.83829787234042552</v>
      </c>
      <c r="FM21" s="96">
        <f t="shared" si="108"/>
        <v>0.8310385523210071</v>
      </c>
      <c r="FN21" s="250">
        <f t="shared" si="109"/>
        <v>0.70000000000000062</v>
      </c>
      <c r="FO21" s="96">
        <f t="shared" si="110"/>
        <v>0.15319148936170213</v>
      </c>
      <c r="FP21" s="96">
        <f t="shared" si="111"/>
        <v>0.15932336742722264</v>
      </c>
      <c r="FQ21" s="250">
        <f t="shared" si="112"/>
        <v>-0.60000000000000053</v>
      </c>
      <c r="FR21" s="96">
        <f t="shared" si="113"/>
        <v>8.5106382978723527E-3</v>
      </c>
      <c r="FS21" s="96">
        <f t="shared" si="114"/>
        <v>9.6380802517702646E-3</v>
      </c>
      <c r="FT21" s="250">
        <f t="shared" si="115"/>
        <v>-0.10000000000000009</v>
      </c>
      <c r="FU21" s="96">
        <f t="shared" si="116"/>
        <v>0.83989501312335957</v>
      </c>
      <c r="FV21" s="96">
        <f t="shared" si="117"/>
        <v>0.82233502538071068</v>
      </c>
      <c r="FW21" s="250">
        <f t="shared" si="118"/>
        <v>1.8000000000000016</v>
      </c>
      <c r="FX21" s="96">
        <f t="shared" si="119"/>
        <v>0.14908136482939638</v>
      </c>
      <c r="FY21" s="96">
        <f t="shared" si="120"/>
        <v>0.16187253243090804</v>
      </c>
      <c r="FZ21" s="250">
        <f t="shared" si="121"/>
        <v>-1.3000000000000012</v>
      </c>
      <c r="GA21" s="96">
        <f t="shared" si="122"/>
        <v>1.1023622047244053E-2</v>
      </c>
      <c r="GB21" s="96">
        <f t="shared" si="123"/>
        <v>1.5792442188381273E-2</v>
      </c>
      <c r="GC21" s="250">
        <f t="shared" si="124"/>
        <v>-0.50000000000000011</v>
      </c>
      <c r="GD21" s="96">
        <f t="shared" si="125"/>
        <v>0.82931072839859654</v>
      </c>
      <c r="GE21" s="96">
        <f t="shared" si="126"/>
        <v>0.82810654702572595</v>
      </c>
      <c r="GF21" s="250">
        <f t="shared" si="127"/>
        <v>0.10000000000000009</v>
      </c>
      <c r="GG21" s="96">
        <f t="shared" si="128"/>
        <v>0.10295028716740307</v>
      </c>
      <c r="GH21" s="96">
        <f t="shared" si="129"/>
        <v>0.10600053625558514</v>
      </c>
      <c r="GI21" s="250">
        <f t="shared" si="130"/>
        <v>-0.30000000000000027</v>
      </c>
      <c r="GJ21" s="96">
        <f t="shared" si="131"/>
        <v>6.7738984434000393E-2</v>
      </c>
      <c r="GK21" s="96">
        <f t="shared" si="132"/>
        <v>6.589291671868891E-2</v>
      </c>
      <c r="GL21" s="250">
        <f t="shared" si="133"/>
        <v>0.20000000000000018</v>
      </c>
      <c r="GM21" s="39">
        <v>0</v>
      </c>
    </row>
    <row r="22" spans="1:195" s="15" customFormat="1" ht="13.5" customHeight="1">
      <c r="A22" s="63"/>
      <c r="B22" s="346"/>
      <c r="C22" s="343"/>
      <c r="D22" s="81"/>
      <c r="E22" s="198" t="s">
        <v>161</v>
      </c>
      <c r="F22" s="213">
        <v>0</v>
      </c>
      <c r="G22" s="214">
        <v>0</v>
      </c>
      <c r="H22" s="215" t="str">
        <f t="shared" si="136"/>
        <v>-</v>
      </c>
      <c r="I22" s="216">
        <v>0</v>
      </c>
      <c r="J22" s="217" t="str">
        <f t="shared" si="137"/>
        <v>-</v>
      </c>
      <c r="K22" s="214">
        <v>0</v>
      </c>
      <c r="L22" s="215" t="str">
        <f t="shared" si="138"/>
        <v>-</v>
      </c>
      <c r="M22" s="216">
        <v>0</v>
      </c>
      <c r="N22" s="217" t="str">
        <f t="shared" si="139"/>
        <v>-</v>
      </c>
      <c r="O22" s="213">
        <v>0</v>
      </c>
      <c r="P22" s="214">
        <v>0</v>
      </c>
      <c r="Q22" s="215" t="str">
        <f t="shared" si="140"/>
        <v>-</v>
      </c>
      <c r="R22" s="216">
        <v>0</v>
      </c>
      <c r="S22" s="217" t="str">
        <f t="shared" si="141"/>
        <v>-</v>
      </c>
      <c r="T22" s="214">
        <v>0</v>
      </c>
      <c r="U22" s="215" t="str">
        <f t="shared" si="142"/>
        <v>-</v>
      </c>
      <c r="V22" s="216">
        <v>0</v>
      </c>
      <c r="W22" s="217" t="str">
        <f t="shared" si="143"/>
        <v>-</v>
      </c>
      <c r="X22" s="213">
        <v>3</v>
      </c>
      <c r="Y22" s="214">
        <v>3</v>
      </c>
      <c r="Z22" s="215">
        <f t="shared" si="144"/>
        <v>1</v>
      </c>
      <c r="AA22" s="216">
        <v>588070</v>
      </c>
      <c r="AB22" s="217">
        <f t="shared" si="145"/>
        <v>196023.33333333334</v>
      </c>
      <c r="AC22" s="214">
        <v>2</v>
      </c>
      <c r="AD22" s="215">
        <f t="shared" si="146"/>
        <v>0.66666666666666663</v>
      </c>
      <c r="AE22" s="216">
        <v>145985</v>
      </c>
      <c r="AF22" s="217">
        <f t="shared" si="147"/>
        <v>72992.5</v>
      </c>
      <c r="AG22" s="213">
        <v>0</v>
      </c>
      <c r="AH22" s="214">
        <v>0</v>
      </c>
      <c r="AI22" s="215" t="str">
        <f t="shared" si="148"/>
        <v>-</v>
      </c>
      <c r="AJ22" s="216">
        <v>0</v>
      </c>
      <c r="AK22" s="217" t="str">
        <f t="shared" si="149"/>
        <v>-</v>
      </c>
      <c r="AL22" s="214">
        <v>0</v>
      </c>
      <c r="AM22" s="215" t="str">
        <f t="shared" si="150"/>
        <v>-</v>
      </c>
      <c r="AN22" s="216">
        <v>0</v>
      </c>
      <c r="AO22" s="217" t="str">
        <f t="shared" si="151"/>
        <v>-</v>
      </c>
      <c r="AP22" s="213">
        <v>1</v>
      </c>
      <c r="AQ22" s="214">
        <v>1</v>
      </c>
      <c r="AR22" s="215">
        <f t="shared" si="152"/>
        <v>1</v>
      </c>
      <c r="AS22" s="216">
        <v>548520</v>
      </c>
      <c r="AT22" s="217">
        <f t="shared" si="153"/>
        <v>548520</v>
      </c>
      <c r="AU22" s="214">
        <v>1</v>
      </c>
      <c r="AV22" s="215">
        <f t="shared" si="154"/>
        <v>1</v>
      </c>
      <c r="AW22" s="216">
        <v>34973</v>
      </c>
      <c r="AX22" s="217">
        <f t="shared" si="155"/>
        <v>34973</v>
      </c>
      <c r="AY22" s="213">
        <v>1</v>
      </c>
      <c r="AZ22" s="214">
        <v>1</v>
      </c>
      <c r="BA22" s="215">
        <f t="shared" si="156"/>
        <v>1</v>
      </c>
      <c r="BB22" s="216">
        <v>258390</v>
      </c>
      <c r="BC22" s="217">
        <f t="shared" si="157"/>
        <v>258390</v>
      </c>
      <c r="BD22" s="214">
        <v>1</v>
      </c>
      <c r="BE22" s="215">
        <f t="shared" si="158"/>
        <v>1</v>
      </c>
      <c r="BF22" s="216">
        <v>136284</v>
      </c>
      <c r="BG22" s="217">
        <f t="shared" si="159"/>
        <v>136284</v>
      </c>
      <c r="BH22" s="213">
        <v>1</v>
      </c>
      <c r="BI22" s="214">
        <v>1</v>
      </c>
      <c r="BJ22" s="215">
        <f t="shared" si="160"/>
        <v>1</v>
      </c>
      <c r="BK22" s="216">
        <v>2092860</v>
      </c>
      <c r="BL22" s="217">
        <f t="shared" si="161"/>
        <v>2092860</v>
      </c>
      <c r="BM22" s="214">
        <v>1</v>
      </c>
      <c r="BN22" s="215">
        <f t="shared" si="162"/>
        <v>1</v>
      </c>
      <c r="BO22" s="216">
        <v>3156</v>
      </c>
      <c r="BP22" s="217">
        <f t="shared" si="163"/>
        <v>3156</v>
      </c>
      <c r="BQ22" s="218">
        <f t="shared" si="164"/>
        <v>6</v>
      </c>
      <c r="BR22" s="214">
        <f t="shared" si="165"/>
        <v>6</v>
      </c>
      <c r="BS22" s="215">
        <f t="shared" si="166"/>
        <v>1</v>
      </c>
      <c r="BT22" s="216">
        <f t="shared" si="167"/>
        <v>3487840</v>
      </c>
      <c r="BU22" s="217">
        <f t="shared" si="168"/>
        <v>581306.66666666663</v>
      </c>
      <c r="BV22" s="214">
        <f t="shared" si="169"/>
        <v>5</v>
      </c>
      <c r="BW22" s="215">
        <f t="shared" si="170"/>
        <v>0.83333333333333337</v>
      </c>
      <c r="BX22" s="216">
        <f t="shared" si="171"/>
        <v>320398</v>
      </c>
      <c r="BY22" s="217">
        <f t="shared" si="172"/>
        <v>64079.6</v>
      </c>
      <c r="BZ22" s="82"/>
      <c r="CA22" s="113">
        <v>6</v>
      </c>
      <c r="CB22" s="105">
        <v>6</v>
      </c>
      <c r="CC22" s="86">
        <v>1</v>
      </c>
      <c r="CD22" s="105">
        <v>5965550</v>
      </c>
      <c r="CE22" s="105">
        <v>994258.33333333337</v>
      </c>
      <c r="CF22" s="105">
        <v>6</v>
      </c>
      <c r="CG22" s="86">
        <v>1</v>
      </c>
      <c r="CH22" s="105">
        <v>400693</v>
      </c>
      <c r="CI22" s="105">
        <v>66782.166666666672</v>
      </c>
      <c r="CK22" s="86">
        <f t="shared" si="33"/>
        <v>0.16666666666666663</v>
      </c>
      <c r="CL22" s="86">
        <f t="shared" si="34"/>
        <v>0</v>
      </c>
      <c r="CM22" s="86">
        <f t="shared" si="77"/>
        <v>0</v>
      </c>
      <c r="CN22" s="86">
        <f t="shared" si="78"/>
        <v>0</v>
      </c>
      <c r="CO22" s="59">
        <v>16</v>
      </c>
      <c r="CP22" s="14" t="s">
        <v>61</v>
      </c>
      <c r="CQ22" s="46">
        <f t="shared" si="79"/>
        <v>0.87410665200659698</v>
      </c>
      <c r="CR22" s="46">
        <f t="shared" si="80"/>
        <v>0.87755102040816324</v>
      </c>
      <c r="CS22" s="87">
        <f t="shared" si="35"/>
        <v>0.83333333333333337</v>
      </c>
      <c r="CT22" s="46">
        <f t="shared" si="36"/>
        <v>0.82494261667941848</v>
      </c>
      <c r="CU22" s="46">
        <f t="shared" si="37"/>
        <v>0.11434854315558007</v>
      </c>
      <c r="CV22" s="46">
        <f t="shared" si="38"/>
        <v>0.12244897959183676</v>
      </c>
      <c r="CW22" s="46">
        <f t="shared" si="39"/>
        <v>0.1333333333333333</v>
      </c>
      <c r="CX22" s="46">
        <f t="shared" si="40"/>
        <v>9.9770466717674089E-2</v>
      </c>
      <c r="CY22" s="46">
        <f t="shared" si="41"/>
        <v>1.1544804837822942E-2</v>
      </c>
      <c r="CZ22" s="46">
        <f t="shared" si="42"/>
        <v>0</v>
      </c>
      <c r="DA22" s="46">
        <f t="shared" si="43"/>
        <v>3.3333333333333326E-2</v>
      </c>
      <c r="DB22" s="46">
        <f t="shared" si="44"/>
        <v>7.5286916602907428E-2</v>
      </c>
      <c r="DC22" s="46">
        <f t="shared" si="81"/>
        <v>0.87642585551330798</v>
      </c>
      <c r="DD22" s="46">
        <f t="shared" si="82"/>
        <v>0.82051282051282048</v>
      </c>
      <c r="DE22" s="87">
        <f t="shared" si="83"/>
        <v>0.8</v>
      </c>
      <c r="DF22" s="46">
        <f t="shared" si="84"/>
        <v>0.82835130970724191</v>
      </c>
      <c r="DG22" s="46">
        <f t="shared" si="45"/>
        <v>0.11280101394169839</v>
      </c>
      <c r="DH22" s="46">
        <f t="shared" si="46"/>
        <v>0.17948717948717952</v>
      </c>
      <c r="DI22" s="87">
        <f t="shared" si="47"/>
        <v>9.9999999999999978E-2</v>
      </c>
      <c r="DJ22" s="46">
        <f t="shared" si="48"/>
        <v>9.9460708782742713E-2</v>
      </c>
      <c r="DK22" s="46">
        <f t="shared" si="49"/>
        <v>1.0773130544993625E-2</v>
      </c>
      <c r="DL22" s="46">
        <f t="shared" si="50"/>
        <v>0</v>
      </c>
      <c r="DM22" s="87">
        <f t="shared" si="51"/>
        <v>9.9999999999999978E-2</v>
      </c>
      <c r="DN22" s="46">
        <f t="shared" si="52"/>
        <v>7.2187981510015375E-2</v>
      </c>
      <c r="DP22" s="37" t="s">
        <v>15</v>
      </c>
      <c r="DQ22" s="96">
        <f t="shared" si="53"/>
        <v>0.85917212296082568</v>
      </c>
      <c r="DR22" s="96">
        <f t="shared" si="54"/>
        <v>0.84131873146246861</v>
      </c>
      <c r="DS22" s="250">
        <f t="shared" si="85"/>
        <v>1.8000000000000016</v>
      </c>
      <c r="DT22" s="96">
        <f t="shared" si="55"/>
        <v>0.12584618799245362</v>
      </c>
      <c r="DU22" s="96">
        <f t="shared" si="56"/>
        <v>0.14156970111795575</v>
      </c>
      <c r="DV22" s="250">
        <f t="shared" si="86"/>
        <v>-1.5999999999999988</v>
      </c>
      <c r="DW22" s="96">
        <f t="shared" si="57"/>
        <v>1.4981689046720703E-2</v>
      </c>
      <c r="DX22" s="96">
        <f t="shared" si="58"/>
        <v>1.7111567419575646E-2</v>
      </c>
      <c r="DY22" s="250">
        <f t="shared" si="87"/>
        <v>-0.20000000000000018</v>
      </c>
      <c r="DZ22" s="96">
        <f t="shared" si="59"/>
        <v>0.82352941176470584</v>
      </c>
      <c r="EA22" s="96">
        <f t="shared" si="60"/>
        <v>0.82352941176470584</v>
      </c>
      <c r="EB22" s="250">
        <f t="shared" si="88"/>
        <v>0</v>
      </c>
      <c r="EC22" s="96">
        <f t="shared" si="61"/>
        <v>0.17647058823529416</v>
      </c>
      <c r="ED22" s="96">
        <f t="shared" si="89"/>
        <v>0.16666666666666674</v>
      </c>
      <c r="EE22" s="250">
        <f t="shared" si="90"/>
        <v>0.89999999999999802</v>
      </c>
      <c r="EF22" s="96">
        <f t="shared" si="62"/>
        <v>0</v>
      </c>
      <c r="EG22" s="96">
        <f t="shared" si="63"/>
        <v>9.8039215686274161E-3</v>
      </c>
      <c r="EH22" s="250">
        <f t="shared" si="91"/>
        <v>-1</v>
      </c>
      <c r="EI22" s="96">
        <f t="shared" si="64"/>
        <v>0.76086956521739135</v>
      </c>
      <c r="EJ22" s="96">
        <f t="shared" si="65"/>
        <v>0.78723404255319152</v>
      </c>
      <c r="EK22" s="250">
        <f t="shared" si="92"/>
        <v>-2.6000000000000023</v>
      </c>
      <c r="EL22" s="96">
        <f t="shared" si="66"/>
        <v>0.21739130434782605</v>
      </c>
      <c r="EM22" s="96">
        <f t="shared" si="67"/>
        <v>0.21276595744680848</v>
      </c>
      <c r="EN22" s="250">
        <f t="shared" si="93"/>
        <v>0.40000000000000036</v>
      </c>
      <c r="EO22" s="96">
        <f t="shared" si="68"/>
        <v>2.1739130434782594E-2</v>
      </c>
      <c r="EP22" s="96">
        <f t="shared" si="69"/>
        <v>0</v>
      </c>
      <c r="EQ22" s="250">
        <f t="shared" si="94"/>
        <v>2.1999999999999997</v>
      </c>
      <c r="ER22" s="96">
        <f t="shared" si="70"/>
        <v>0.81956845238095233</v>
      </c>
      <c r="ES22" s="96">
        <f t="shared" si="71"/>
        <v>0.81542976291605529</v>
      </c>
      <c r="ET22" s="250">
        <f t="shared" si="95"/>
        <v>0.50000000000000044</v>
      </c>
      <c r="EU22" s="96">
        <f t="shared" si="72"/>
        <v>0.10483630952380962</v>
      </c>
      <c r="EV22" s="96">
        <f t="shared" si="73"/>
        <v>0.10973820372229515</v>
      </c>
      <c r="EW22" s="250">
        <f t="shared" si="96"/>
        <v>-0.50000000000000044</v>
      </c>
      <c r="EX22" s="96">
        <f t="shared" si="74"/>
        <v>7.5595238095238049E-2</v>
      </c>
      <c r="EY22" s="96">
        <f t="shared" si="75"/>
        <v>7.4832033361649564E-2</v>
      </c>
      <c r="EZ22" s="250">
        <f t="shared" si="97"/>
        <v>0.10000000000000009</v>
      </c>
      <c r="FC22" s="96">
        <f t="shared" si="98"/>
        <v>0.87281848885540492</v>
      </c>
      <c r="FD22" s="96">
        <f t="shared" si="99"/>
        <v>0.86643310806229235</v>
      </c>
      <c r="FE22" s="250">
        <f t="shared" si="100"/>
        <v>0.70000000000000062</v>
      </c>
      <c r="FF22" s="96">
        <f t="shared" si="101"/>
        <v>0.11478055399788534</v>
      </c>
      <c r="FG22" s="96">
        <f t="shared" si="102"/>
        <v>0.12086431751915561</v>
      </c>
      <c r="FH22" s="250">
        <f t="shared" si="103"/>
        <v>-0.5999999999999992</v>
      </c>
      <c r="FI22" s="96">
        <f t="shared" si="104"/>
        <v>1.2400957146709746E-2</v>
      </c>
      <c r="FJ22" s="96">
        <f t="shared" si="105"/>
        <v>1.2702574418552048E-2</v>
      </c>
      <c r="FK22" s="250">
        <f t="shared" si="106"/>
        <v>-9.9999999999999922E-2</v>
      </c>
      <c r="FL22" s="96">
        <f t="shared" si="107"/>
        <v>0.83829787234042552</v>
      </c>
      <c r="FM22" s="96">
        <f t="shared" si="108"/>
        <v>0.8310385523210071</v>
      </c>
      <c r="FN22" s="250">
        <f t="shared" si="109"/>
        <v>0.70000000000000062</v>
      </c>
      <c r="FO22" s="96">
        <f t="shared" si="110"/>
        <v>0.15319148936170213</v>
      </c>
      <c r="FP22" s="96">
        <f t="shared" si="111"/>
        <v>0.15932336742722264</v>
      </c>
      <c r="FQ22" s="250">
        <f t="shared" si="112"/>
        <v>-0.60000000000000053</v>
      </c>
      <c r="FR22" s="96">
        <f t="shared" si="113"/>
        <v>8.5106382978723527E-3</v>
      </c>
      <c r="FS22" s="96">
        <f t="shared" si="114"/>
        <v>9.6380802517702646E-3</v>
      </c>
      <c r="FT22" s="250">
        <f t="shared" si="115"/>
        <v>-0.10000000000000009</v>
      </c>
      <c r="FU22" s="96">
        <f t="shared" si="116"/>
        <v>0.83989501312335957</v>
      </c>
      <c r="FV22" s="96">
        <f t="shared" si="117"/>
        <v>0.82233502538071068</v>
      </c>
      <c r="FW22" s="250">
        <f t="shared" si="118"/>
        <v>1.8000000000000016</v>
      </c>
      <c r="FX22" s="96">
        <f t="shared" si="119"/>
        <v>0.14908136482939638</v>
      </c>
      <c r="FY22" s="96">
        <f t="shared" si="120"/>
        <v>0.16187253243090804</v>
      </c>
      <c r="FZ22" s="250">
        <f t="shared" si="121"/>
        <v>-1.3000000000000012</v>
      </c>
      <c r="GA22" s="96">
        <f t="shared" si="122"/>
        <v>1.1023622047244053E-2</v>
      </c>
      <c r="GB22" s="96">
        <f t="shared" si="123"/>
        <v>1.5792442188381273E-2</v>
      </c>
      <c r="GC22" s="250">
        <f t="shared" si="124"/>
        <v>-0.50000000000000011</v>
      </c>
      <c r="GD22" s="96">
        <f t="shared" si="125"/>
        <v>0.82931072839859654</v>
      </c>
      <c r="GE22" s="96">
        <f t="shared" si="126"/>
        <v>0.82810654702572595</v>
      </c>
      <c r="GF22" s="250">
        <f t="shared" si="127"/>
        <v>0.10000000000000009</v>
      </c>
      <c r="GG22" s="96">
        <f t="shared" si="128"/>
        <v>0.10295028716740307</v>
      </c>
      <c r="GH22" s="96">
        <f t="shared" si="129"/>
        <v>0.10600053625558514</v>
      </c>
      <c r="GI22" s="250">
        <f t="shared" si="130"/>
        <v>-0.30000000000000027</v>
      </c>
      <c r="GJ22" s="96">
        <f t="shared" si="131"/>
        <v>6.7738984434000393E-2</v>
      </c>
      <c r="GK22" s="96">
        <f t="shared" si="132"/>
        <v>6.589291671868891E-2</v>
      </c>
      <c r="GL22" s="250">
        <f t="shared" si="133"/>
        <v>0.20000000000000018</v>
      </c>
      <c r="GM22" s="39">
        <v>0</v>
      </c>
    </row>
    <row r="23" spans="1:195" s="15" customFormat="1" ht="13.5" customHeight="1">
      <c r="A23" s="63"/>
      <c r="B23" s="346"/>
      <c r="C23" s="343"/>
      <c r="D23" s="210"/>
      <c r="E23" s="72" t="s">
        <v>211</v>
      </c>
      <c r="F23" s="211">
        <v>0</v>
      </c>
      <c r="G23" s="126">
        <v>0</v>
      </c>
      <c r="H23" s="124" t="str">
        <f>IFERROR(G23/F23,"-")</f>
        <v>-</v>
      </c>
      <c r="I23" s="127">
        <v>0</v>
      </c>
      <c r="J23" s="125" t="str">
        <f>IFERROR(I23/G23,"-")</f>
        <v>-</v>
      </c>
      <c r="K23" s="126">
        <v>0</v>
      </c>
      <c r="L23" s="124" t="str">
        <f>IFERROR(K23/F23,"-")</f>
        <v>-</v>
      </c>
      <c r="M23" s="127">
        <v>0</v>
      </c>
      <c r="N23" s="125" t="str">
        <f>IFERROR(M23/K23,"-")</f>
        <v>-</v>
      </c>
      <c r="O23" s="211">
        <v>0</v>
      </c>
      <c r="P23" s="126">
        <v>0</v>
      </c>
      <c r="Q23" s="124" t="str">
        <f>IFERROR(P23/O23,"-")</f>
        <v>-</v>
      </c>
      <c r="R23" s="127">
        <v>0</v>
      </c>
      <c r="S23" s="125" t="str">
        <f>IFERROR(R23/P23,"-")</f>
        <v>-</v>
      </c>
      <c r="T23" s="126">
        <v>0</v>
      </c>
      <c r="U23" s="124" t="str">
        <f>IFERROR(T23/O23,"-")</f>
        <v>-</v>
      </c>
      <c r="V23" s="127">
        <v>0</v>
      </c>
      <c r="W23" s="125" t="str">
        <f>IFERROR(V23/T23,"-")</f>
        <v>-</v>
      </c>
      <c r="X23" s="211">
        <v>0</v>
      </c>
      <c r="Y23" s="126">
        <v>0</v>
      </c>
      <c r="Z23" s="124" t="str">
        <f>IFERROR(Y23/X23,"-")</f>
        <v>-</v>
      </c>
      <c r="AA23" s="127">
        <v>0</v>
      </c>
      <c r="AB23" s="125" t="str">
        <f>IFERROR(AA23/Y23,"-")</f>
        <v>-</v>
      </c>
      <c r="AC23" s="126">
        <v>0</v>
      </c>
      <c r="AD23" s="124" t="str">
        <f>IFERROR(AC23/X23,"-")</f>
        <v>-</v>
      </c>
      <c r="AE23" s="127">
        <v>0</v>
      </c>
      <c r="AF23" s="125" t="str">
        <f>IFERROR(AE23/AC23,"-")</f>
        <v>-</v>
      </c>
      <c r="AG23" s="211">
        <v>1</v>
      </c>
      <c r="AH23" s="126">
        <v>1</v>
      </c>
      <c r="AI23" s="124">
        <f>IFERROR(AH23/AG23,"-")</f>
        <v>1</v>
      </c>
      <c r="AJ23" s="127">
        <v>610660</v>
      </c>
      <c r="AK23" s="125">
        <f>IFERROR(AJ23/AH23,"-")</f>
        <v>610660</v>
      </c>
      <c r="AL23" s="126">
        <v>1</v>
      </c>
      <c r="AM23" s="124">
        <f>IFERROR(AL23/AG23,"-")</f>
        <v>1</v>
      </c>
      <c r="AN23" s="127">
        <v>61847</v>
      </c>
      <c r="AO23" s="125">
        <f>IFERROR(AN23/AL23,"-")</f>
        <v>61847</v>
      </c>
      <c r="AP23" s="211">
        <v>0</v>
      </c>
      <c r="AQ23" s="126">
        <v>0</v>
      </c>
      <c r="AR23" s="124" t="str">
        <f>IFERROR(AQ23/AP23,"-")</f>
        <v>-</v>
      </c>
      <c r="AS23" s="127">
        <v>0</v>
      </c>
      <c r="AT23" s="125" t="str">
        <f>IFERROR(AS23/AQ23,"-")</f>
        <v>-</v>
      </c>
      <c r="AU23" s="126">
        <v>0</v>
      </c>
      <c r="AV23" s="124" t="str">
        <f>IFERROR(AU23/AP23,"-")</f>
        <v>-</v>
      </c>
      <c r="AW23" s="127">
        <v>0</v>
      </c>
      <c r="AX23" s="125" t="str">
        <f>IFERROR(AW23/AU23,"-")</f>
        <v>-</v>
      </c>
      <c r="AY23" s="211">
        <v>0</v>
      </c>
      <c r="AZ23" s="126">
        <v>0</v>
      </c>
      <c r="BA23" s="124" t="str">
        <f>IFERROR(AZ23/AY23,"-")</f>
        <v>-</v>
      </c>
      <c r="BB23" s="127">
        <v>0</v>
      </c>
      <c r="BC23" s="125" t="str">
        <f>IFERROR(BB23/AZ23,"-")</f>
        <v>-</v>
      </c>
      <c r="BD23" s="126">
        <v>0</v>
      </c>
      <c r="BE23" s="124" t="str">
        <f>IFERROR(BD23/AY23,"-")</f>
        <v>-</v>
      </c>
      <c r="BF23" s="127">
        <v>0</v>
      </c>
      <c r="BG23" s="125" t="str">
        <f>IFERROR(BF23/BD23,"-")</f>
        <v>-</v>
      </c>
      <c r="BH23" s="211">
        <v>0</v>
      </c>
      <c r="BI23" s="126">
        <v>0</v>
      </c>
      <c r="BJ23" s="124" t="str">
        <f>IFERROR(BI23/BH23,"-")</f>
        <v>-</v>
      </c>
      <c r="BK23" s="127">
        <v>0</v>
      </c>
      <c r="BL23" s="125" t="str">
        <f>IFERROR(BK23/BI23,"-")</f>
        <v>-</v>
      </c>
      <c r="BM23" s="126">
        <v>0</v>
      </c>
      <c r="BN23" s="124" t="str">
        <f>IFERROR(BM23/BH23,"-")</f>
        <v>-</v>
      </c>
      <c r="BO23" s="127">
        <v>0</v>
      </c>
      <c r="BP23" s="125" t="str">
        <f>IFERROR(BO23/BM23,"-")</f>
        <v>-</v>
      </c>
      <c r="BQ23" s="212">
        <f t="shared" si="164"/>
        <v>1</v>
      </c>
      <c r="BR23" s="126">
        <f t="shared" si="165"/>
        <v>1</v>
      </c>
      <c r="BS23" s="124">
        <f>IFERROR(BR23/BQ23,"-")</f>
        <v>1</v>
      </c>
      <c r="BT23" s="127">
        <f>SUM(I23,R23,AA23,AJ23,AS23,BB23,BK23)</f>
        <v>610660</v>
      </c>
      <c r="BU23" s="125">
        <f>IFERROR(BT23/BR23,"-")</f>
        <v>610660</v>
      </c>
      <c r="BV23" s="126">
        <f>SUM(K23,T23,AC23,AL23,AU23,BD23,BM23)</f>
        <v>1</v>
      </c>
      <c r="BW23" s="124">
        <f>IFERROR(BV23/BQ23,"-")</f>
        <v>1</v>
      </c>
      <c r="BX23" s="127">
        <f>SUM(M23,V23,AE23,AN23,AW23,BF23,BO23)</f>
        <v>61847</v>
      </c>
      <c r="BY23" s="125">
        <f>IFERROR(BX23/BV23,"-")</f>
        <v>61847</v>
      </c>
      <c r="BZ23" s="82"/>
      <c r="CA23" s="113">
        <v>0</v>
      </c>
      <c r="CB23" s="105">
        <v>0</v>
      </c>
      <c r="CC23" s="86" t="s">
        <v>240</v>
      </c>
      <c r="CD23" s="105">
        <v>0</v>
      </c>
      <c r="CE23" s="105" t="s">
        <v>240</v>
      </c>
      <c r="CF23" s="105">
        <v>0</v>
      </c>
      <c r="CG23" s="86" t="s">
        <v>240</v>
      </c>
      <c r="CH23" s="105">
        <v>0</v>
      </c>
      <c r="CI23" s="105" t="s">
        <v>240</v>
      </c>
      <c r="CK23" s="86">
        <f t="shared" si="33"/>
        <v>0</v>
      </c>
      <c r="CL23" s="86">
        <f t="shared" si="34"/>
        <v>0</v>
      </c>
      <c r="CM23" s="86" t="str">
        <f t="shared" si="77"/>
        <v>-</v>
      </c>
      <c r="CN23" s="86" t="str">
        <f t="shared" si="78"/>
        <v>-</v>
      </c>
      <c r="CO23" s="59">
        <v>17</v>
      </c>
      <c r="CP23" s="14" t="s">
        <v>125</v>
      </c>
      <c r="CQ23" s="46">
        <f t="shared" si="79"/>
        <v>0.88527584947022286</v>
      </c>
      <c r="CR23" s="46">
        <f t="shared" si="80"/>
        <v>0.82456140350877194</v>
      </c>
      <c r="CS23" s="87">
        <f t="shared" si="35"/>
        <v>0.75</v>
      </c>
      <c r="CT23" s="46">
        <f t="shared" si="36"/>
        <v>0.84307493400851152</v>
      </c>
      <c r="CU23" s="46">
        <f t="shared" si="37"/>
        <v>0.10376324442820606</v>
      </c>
      <c r="CV23" s="46">
        <f t="shared" si="38"/>
        <v>0.17543859649122806</v>
      </c>
      <c r="CW23" s="46">
        <f t="shared" si="39"/>
        <v>0.25</v>
      </c>
      <c r="CX23" s="46">
        <f t="shared" si="40"/>
        <v>8.5061681840219783E-2</v>
      </c>
      <c r="CY23" s="46">
        <f t="shared" si="41"/>
        <v>1.0960906101571077E-2</v>
      </c>
      <c r="CZ23" s="46">
        <f t="shared" si="42"/>
        <v>0</v>
      </c>
      <c r="DA23" s="46">
        <f t="shared" si="43"/>
        <v>0</v>
      </c>
      <c r="DB23" s="46">
        <f t="shared" si="44"/>
        <v>7.1863384151268694E-2</v>
      </c>
      <c r="DC23" s="46">
        <f t="shared" si="81"/>
        <v>0.86959937156323641</v>
      </c>
      <c r="DD23" s="46">
        <f t="shared" si="82"/>
        <v>0.78947368421052633</v>
      </c>
      <c r="DE23" s="87">
        <f t="shared" si="83"/>
        <v>0.72727272727272729</v>
      </c>
      <c r="DF23" s="46">
        <f t="shared" si="84"/>
        <v>0.84303245159530948</v>
      </c>
      <c r="DG23" s="46">
        <f t="shared" si="45"/>
        <v>0.11115475255302443</v>
      </c>
      <c r="DH23" s="46">
        <f t="shared" si="46"/>
        <v>0.21052631578947367</v>
      </c>
      <c r="DI23" s="87">
        <f t="shared" si="47"/>
        <v>0.18181818181818177</v>
      </c>
      <c r="DJ23" s="46">
        <f t="shared" si="48"/>
        <v>8.8082901554404125E-2</v>
      </c>
      <c r="DK23" s="46">
        <f t="shared" si="49"/>
        <v>1.9245875883739161E-2</v>
      </c>
      <c r="DL23" s="46">
        <f t="shared" si="50"/>
        <v>0</v>
      </c>
      <c r="DM23" s="87">
        <f t="shared" si="51"/>
        <v>9.0909090909090939E-2</v>
      </c>
      <c r="DN23" s="46">
        <f t="shared" si="52"/>
        <v>6.8884646850286391E-2</v>
      </c>
      <c r="DP23" s="37" t="s">
        <v>26</v>
      </c>
      <c r="DQ23" s="96">
        <f t="shared" si="53"/>
        <v>0.85785189596982325</v>
      </c>
      <c r="DR23" s="96">
        <f t="shared" si="54"/>
        <v>0.86538079140982305</v>
      </c>
      <c r="DS23" s="250">
        <f t="shared" si="85"/>
        <v>-0.70000000000000062</v>
      </c>
      <c r="DT23" s="96">
        <f t="shared" si="55"/>
        <v>0.13361127655350413</v>
      </c>
      <c r="DU23" s="96">
        <f t="shared" si="56"/>
        <v>0.12726188108967984</v>
      </c>
      <c r="DV23" s="250">
        <f t="shared" si="86"/>
        <v>0.70000000000000062</v>
      </c>
      <c r="DW23" s="96">
        <f t="shared" si="57"/>
        <v>8.5368274766726149E-3</v>
      </c>
      <c r="DX23" s="96">
        <f t="shared" si="58"/>
        <v>7.3573275004971128E-3</v>
      </c>
      <c r="DY23" s="250">
        <f t="shared" si="87"/>
        <v>0.19999999999999993</v>
      </c>
      <c r="DZ23" s="96">
        <f t="shared" si="59"/>
        <v>0.79166666666666663</v>
      </c>
      <c r="EA23" s="96">
        <f t="shared" si="60"/>
        <v>0.85897435897435892</v>
      </c>
      <c r="EB23" s="250">
        <f t="shared" si="88"/>
        <v>-6.6999999999999948</v>
      </c>
      <c r="EC23" s="96">
        <f t="shared" si="61"/>
        <v>0.19791666666666674</v>
      </c>
      <c r="ED23" s="96">
        <f t="shared" si="89"/>
        <v>0.14102564102564108</v>
      </c>
      <c r="EE23" s="250">
        <f t="shared" si="90"/>
        <v>5.700000000000002</v>
      </c>
      <c r="EF23" s="96">
        <f t="shared" si="62"/>
        <v>1.041666666666663E-2</v>
      </c>
      <c r="EG23" s="96">
        <f t="shared" si="63"/>
        <v>0</v>
      </c>
      <c r="EH23" s="250">
        <f t="shared" si="91"/>
        <v>1</v>
      </c>
      <c r="EI23" s="96">
        <f t="shared" si="64"/>
        <v>0.8529411764705882</v>
      </c>
      <c r="EJ23" s="96">
        <f t="shared" si="65"/>
        <v>0.79069767441860461</v>
      </c>
      <c r="EK23" s="250">
        <f t="shared" si="92"/>
        <v>6.199999999999994</v>
      </c>
      <c r="EL23" s="96">
        <f t="shared" si="66"/>
        <v>0.11764705882352944</v>
      </c>
      <c r="EM23" s="96">
        <f t="shared" si="67"/>
        <v>0.13953488372093026</v>
      </c>
      <c r="EN23" s="250">
        <f t="shared" si="93"/>
        <v>-2.200000000000002</v>
      </c>
      <c r="EO23" s="96">
        <f t="shared" si="68"/>
        <v>2.9411764705882359E-2</v>
      </c>
      <c r="EP23" s="96">
        <f t="shared" si="69"/>
        <v>6.9767441860465129E-2</v>
      </c>
      <c r="EQ23" s="250">
        <f t="shared" si="94"/>
        <v>-4.1000000000000005</v>
      </c>
      <c r="ER23" s="96">
        <f t="shared" si="70"/>
        <v>0.82252631578947366</v>
      </c>
      <c r="ES23" s="96">
        <f t="shared" si="71"/>
        <v>0.81587254973937307</v>
      </c>
      <c r="ET23" s="250">
        <f t="shared" si="95"/>
        <v>0.70000000000000062</v>
      </c>
      <c r="EU23" s="96">
        <f t="shared" si="72"/>
        <v>0.12308771929824569</v>
      </c>
      <c r="EV23" s="96">
        <f t="shared" si="73"/>
        <v>0.12759709272446951</v>
      </c>
      <c r="EW23" s="250">
        <f t="shared" si="96"/>
        <v>-0.50000000000000044</v>
      </c>
      <c r="EX23" s="96">
        <f t="shared" si="74"/>
        <v>5.4385964912280649E-2</v>
      </c>
      <c r="EY23" s="96">
        <f t="shared" si="75"/>
        <v>5.6530357536157427E-2</v>
      </c>
      <c r="EZ23" s="250">
        <f t="shared" si="97"/>
        <v>-0.30000000000000027</v>
      </c>
      <c r="FC23" s="96">
        <f t="shared" si="98"/>
        <v>0.87281848885540492</v>
      </c>
      <c r="FD23" s="96">
        <f t="shared" si="99"/>
        <v>0.86643310806229235</v>
      </c>
      <c r="FE23" s="250">
        <f t="shared" si="100"/>
        <v>0.70000000000000062</v>
      </c>
      <c r="FF23" s="96">
        <f t="shared" si="101"/>
        <v>0.11478055399788534</v>
      </c>
      <c r="FG23" s="96">
        <f t="shared" si="102"/>
        <v>0.12086431751915561</v>
      </c>
      <c r="FH23" s="250">
        <f t="shared" si="103"/>
        <v>-0.5999999999999992</v>
      </c>
      <c r="FI23" s="96">
        <f t="shared" si="104"/>
        <v>1.2400957146709746E-2</v>
      </c>
      <c r="FJ23" s="96">
        <f t="shared" si="105"/>
        <v>1.2702574418552048E-2</v>
      </c>
      <c r="FK23" s="250">
        <f t="shared" si="106"/>
        <v>-9.9999999999999922E-2</v>
      </c>
      <c r="FL23" s="96">
        <f t="shared" si="107"/>
        <v>0.83829787234042552</v>
      </c>
      <c r="FM23" s="96">
        <f t="shared" si="108"/>
        <v>0.8310385523210071</v>
      </c>
      <c r="FN23" s="250">
        <f t="shared" si="109"/>
        <v>0.70000000000000062</v>
      </c>
      <c r="FO23" s="96">
        <f t="shared" si="110"/>
        <v>0.15319148936170213</v>
      </c>
      <c r="FP23" s="96">
        <f t="shared" si="111"/>
        <v>0.15932336742722264</v>
      </c>
      <c r="FQ23" s="250">
        <f t="shared" si="112"/>
        <v>-0.60000000000000053</v>
      </c>
      <c r="FR23" s="96">
        <f t="shared" si="113"/>
        <v>8.5106382978723527E-3</v>
      </c>
      <c r="FS23" s="96">
        <f t="shared" si="114"/>
        <v>9.6380802517702646E-3</v>
      </c>
      <c r="FT23" s="250">
        <f t="shared" si="115"/>
        <v>-0.10000000000000009</v>
      </c>
      <c r="FU23" s="96">
        <f t="shared" si="116"/>
        <v>0.83989501312335957</v>
      </c>
      <c r="FV23" s="96">
        <f t="shared" si="117"/>
        <v>0.82233502538071068</v>
      </c>
      <c r="FW23" s="250">
        <f t="shared" si="118"/>
        <v>1.8000000000000016</v>
      </c>
      <c r="FX23" s="96">
        <f t="shared" si="119"/>
        <v>0.14908136482939638</v>
      </c>
      <c r="FY23" s="96">
        <f t="shared" si="120"/>
        <v>0.16187253243090804</v>
      </c>
      <c r="FZ23" s="250">
        <f t="shared" si="121"/>
        <v>-1.3000000000000012</v>
      </c>
      <c r="GA23" s="96">
        <f t="shared" si="122"/>
        <v>1.1023622047244053E-2</v>
      </c>
      <c r="GB23" s="96">
        <f t="shared" si="123"/>
        <v>1.5792442188381273E-2</v>
      </c>
      <c r="GC23" s="250">
        <f t="shared" si="124"/>
        <v>-0.50000000000000011</v>
      </c>
      <c r="GD23" s="96">
        <f t="shared" si="125"/>
        <v>0.82931072839859654</v>
      </c>
      <c r="GE23" s="96">
        <f t="shared" si="126"/>
        <v>0.82810654702572595</v>
      </c>
      <c r="GF23" s="250">
        <f t="shared" si="127"/>
        <v>0.10000000000000009</v>
      </c>
      <c r="GG23" s="96">
        <f t="shared" si="128"/>
        <v>0.10295028716740307</v>
      </c>
      <c r="GH23" s="96">
        <f t="shared" si="129"/>
        <v>0.10600053625558514</v>
      </c>
      <c r="GI23" s="250">
        <f t="shared" si="130"/>
        <v>-0.30000000000000027</v>
      </c>
      <c r="GJ23" s="96">
        <f t="shared" si="131"/>
        <v>6.7738984434000393E-2</v>
      </c>
      <c r="GK23" s="96">
        <f t="shared" si="132"/>
        <v>6.589291671868891E-2</v>
      </c>
      <c r="GL23" s="250">
        <f t="shared" si="133"/>
        <v>0.20000000000000018</v>
      </c>
      <c r="GM23" s="39">
        <v>0</v>
      </c>
    </row>
    <row r="24" spans="1:195" s="15" customFormat="1" ht="13.5" customHeight="1">
      <c r="A24" s="63"/>
      <c r="B24" s="347"/>
      <c r="C24" s="344"/>
      <c r="D24" s="338" t="s">
        <v>204</v>
      </c>
      <c r="E24" s="339"/>
      <c r="F24" s="144">
        <v>13</v>
      </c>
      <c r="G24" s="60">
        <v>12</v>
      </c>
      <c r="H24" s="80">
        <f t="shared" si="136"/>
        <v>0.92307692307692313</v>
      </c>
      <c r="I24" s="93">
        <v>18549580</v>
      </c>
      <c r="J24" s="100">
        <f t="shared" si="137"/>
        <v>1545798.3333333333</v>
      </c>
      <c r="K24" s="60">
        <v>10</v>
      </c>
      <c r="L24" s="80">
        <f t="shared" si="138"/>
        <v>0.76923076923076927</v>
      </c>
      <c r="M24" s="93">
        <v>5731917</v>
      </c>
      <c r="N24" s="100">
        <f t="shared" si="139"/>
        <v>573191.69999999995</v>
      </c>
      <c r="O24" s="144">
        <v>76</v>
      </c>
      <c r="P24" s="60">
        <v>76</v>
      </c>
      <c r="Q24" s="80">
        <f t="shared" si="140"/>
        <v>1</v>
      </c>
      <c r="R24" s="93">
        <v>178038110</v>
      </c>
      <c r="S24" s="100">
        <f t="shared" si="141"/>
        <v>2342606.710526316</v>
      </c>
      <c r="T24" s="60">
        <v>70</v>
      </c>
      <c r="U24" s="80">
        <f t="shared" si="142"/>
        <v>0.92105263157894735</v>
      </c>
      <c r="V24" s="93">
        <v>82218071</v>
      </c>
      <c r="W24" s="100">
        <f t="shared" si="143"/>
        <v>1174543.8714285714</v>
      </c>
      <c r="X24" s="144">
        <v>2306</v>
      </c>
      <c r="Y24" s="60">
        <v>2139</v>
      </c>
      <c r="Z24" s="80">
        <f t="shared" si="144"/>
        <v>0.92758022549869901</v>
      </c>
      <c r="AA24" s="93">
        <v>1671146000</v>
      </c>
      <c r="AB24" s="100">
        <f t="shared" si="145"/>
        <v>781274.42730247776</v>
      </c>
      <c r="AC24" s="60">
        <v>1866</v>
      </c>
      <c r="AD24" s="80">
        <f t="shared" si="146"/>
        <v>0.80919340849956634</v>
      </c>
      <c r="AE24" s="93">
        <v>352871965</v>
      </c>
      <c r="AF24" s="100">
        <f t="shared" si="147"/>
        <v>189106.09056806003</v>
      </c>
      <c r="AG24" s="144">
        <v>1885</v>
      </c>
      <c r="AH24" s="60">
        <v>1793</v>
      </c>
      <c r="AI24" s="80">
        <f t="shared" si="148"/>
        <v>0.95119363395225465</v>
      </c>
      <c r="AJ24" s="93">
        <v>1819579450</v>
      </c>
      <c r="AK24" s="100">
        <f t="shared" si="149"/>
        <v>1014824.0100390407</v>
      </c>
      <c r="AL24" s="60">
        <v>1623</v>
      </c>
      <c r="AM24" s="80">
        <f t="shared" si="150"/>
        <v>0.86100795755968174</v>
      </c>
      <c r="AN24" s="93">
        <v>409703415</v>
      </c>
      <c r="AO24" s="100">
        <f t="shared" si="151"/>
        <v>252435.86876155267</v>
      </c>
      <c r="AP24" s="144">
        <v>1482</v>
      </c>
      <c r="AQ24" s="60">
        <v>1404</v>
      </c>
      <c r="AR24" s="80">
        <f t="shared" si="152"/>
        <v>0.94736842105263153</v>
      </c>
      <c r="AS24" s="93">
        <v>1535749730</v>
      </c>
      <c r="AT24" s="100">
        <f t="shared" si="153"/>
        <v>1093838.8390313389</v>
      </c>
      <c r="AU24" s="60">
        <v>1285</v>
      </c>
      <c r="AV24" s="80">
        <f t="shared" si="154"/>
        <v>0.86707152496626183</v>
      </c>
      <c r="AW24" s="93">
        <v>321867470</v>
      </c>
      <c r="AX24" s="100">
        <f t="shared" si="155"/>
        <v>250480.52140077821</v>
      </c>
      <c r="AY24" s="144">
        <v>741</v>
      </c>
      <c r="AZ24" s="60">
        <v>687</v>
      </c>
      <c r="BA24" s="80">
        <f t="shared" si="156"/>
        <v>0.92712550607287447</v>
      </c>
      <c r="BB24" s="93">
        <v>772510850</v>
      </c>
      <c r="BC24" s="100">
        <f t="shared" si="157"/>
        <v>1124469.941775837</v>
      </c>
      <c r="BD24" s="60">
        <v>627</v>
      </c>
      <c r="BE24" s="80">
        <f t="shared" si="158"/>
        <v>0.84615384615384615</v>
      </c>
      <c r="BF24" s="93">
        <v>132167283</v>
      </c>
      <c r="BG24" s="100">
        <f t="shared" si="159"/>
        <v>210793.11483253588</v>
      </c>
      <c r="BH24" s="144">
        <v>270</v>
      </c>
      <c r="BI24" s="60">
        <v>230</v>
      </c>
      <c r="BJ24" s="80">
        <f t="shared" si="160"/>
        <v>0.85185185185185186</v>
      </c>
      <c r="BK24" s="93">
        <v>279701440</v>
      </c>
      <c r="BL24" s="100">
        <f t="shared" si="161"/>
        <v>1216093.2173913044</v>
      </c>
      <c r="BM24" s="60">
        <v>196</v>
      </c>
      <c r="BN24" s="80">
        <f t="shared" si="162"/>
        <v>0.72592592592592597</v>
      </c>
      <c r="BO24" s="93">
        <v>40659889</v>
      </c>
      <c r="BP24" s="100">
        <f t="shared" si="163"/>
        <v>207448.41326530612</v>
      </c>
      <c r="BQ24" s="98">
        <f t="shared" si="164"/>
        <v>6773</v>
      </c>
      <c r="BR24" s="60">
        <f t="shared" si="165"/>
        <v>6341</v>
      </c>
      <c r="BS24" s="80">
        <f t="shared" si="166"/>
        <v>0.93621733353019343</v>
      </c>
      <c r="BT24" s="93">
        <f t="shared" si="167"/>
        <v>6275275160</v>
      </c>
      <c r="BU24" s="100">
        <f t="shared" si="168"/>
        <v>989634.94086106296</v>
      </c>
      <c r="BV24" s="60">
        <f t="shared" si="169"/>
        <v>5677</v>
      </c>
      <c r="BW24" s="80">
        <f t="shared" si="170"/>
        <v>0.83818101284512037</v>
      </c>
      <c r="BX24" s="93">
        <f>SUM(M24,V24,AE24,AN24,AW24,BF24,BO24)</f>
        <v>1345220010</v>
      </c>
      <c r="BY24" s="100">
        <f>IFERROR(BX24/BV24,"-")</f>
        <v>236959.66355469439</v>
      </c>
      <c r="BZ24" s="82"/>
      <c r="CA24" s="113">
        <v>6542</v>
      </c>
      <c r="CB24" s="105">
        <v>6153</v>
      </c>
      <c r="CC24" s="86">
        <v>0.94053806175481502</v>
      </c>
      <c r="CD24" s="105">
        <v>6155668850</v>
      </c>
      <c r="CE24" s="105">
        <v>1000433.7477653177</v>
      </c>
      <c r="CF24" s="105">
        <v>5497</v>
      </c>
      <c r="CG24" s="86">
        <v>0.84026291653928464</v>
      </c>
      <c r="CH24" s="105">
        <v>1356435952</v>
      </c>
      <c r="CI24" s="105">
        <v>246759.31453520103</v>
      </c>
      <c r="CK24" s="86">
        <f t="shared" si="33"/>
        <v>9.8036320685073064E-2</v>
      </c>
      <c r="CL24" s="86">
        <f t="shared" si="34"/>
        <v>6.378266646980657E-2</v>
      </c>
      <c r="CM24" s="86">
        <f t="shared" si="77"/>
        <v>0.10027514521553038</v>
      </c>
      <c r="CN24" s="86">
        <f t="shared" si="78"/>
        <v>5.9461938245184975E-2</v>
      </c>
      <c r="CO24" s="59">
        <v>18</v>
      </c>
      <c r="CP24" s="14" t="s">
        <v>62</v>
      </c>
      <c r="CQ24" s="46">
        <f t="shared" si="79"/>
        <v>0.87338608912952931</v>
      </c>
      <c r="CR24" s="46">
        <f t="shared" si="80"/>
        <v>0.86956521739130432</v>
      </c>
      <c r="CS24" s="87">
        <f t="shared" si="35"/>
        <v>0.6428571428571429</v>
      </c>
      <c r="CT24" s="46">
        <f t="shared" si="36"/>
        <v>0.83644223367087112</v>
      </c>
      <c r="CU24" s="46">
        <f t="shared" si="37"/>
        <v>0.11411911703456901</v>
      </c>
      <c r="CV24" s="46">
        <f t="shared" si="38"/>
        <v>0.13043478260869568</v>
      </c>
      <c r="CW24" s="46">
        <f t="shared" si="39"/>
        <v>0.2857142857142857</v>
      </c>
      <c r="CX24" s="46">
        <f t="shared" si="40"/>
        <v>9.0069284064665078E-2</v>
      </c>
      <c r="CY24" s="46">
        <f t="shared" si="41"/>
        <v>1.2494793835901685E-2</v>
      </c>
      <c r="CZ24" s="46">
        <f t="shared" si="42"/>
        <v>0</v>
      </c>
      <c r="DA24" s="46">
        <f t="shared" si="43"/>
        <v>7.1428571428571397E-2</v>
      </c>
      <c r="DB24" s="46">
        <f t="shared" si="44"/>
        <v>7.3488482264463806E-2</v>
      </c>
      <c r="DC24" s="46">
        <f t="shared" si="81"/>
        <v>0.86583011583011582</v>
      </c>
      <c r="DD24" s="46">
        <f t="shared" si="82"/>
        <v>0.83333333333333337</v>
      </c>
      <c r="DE24" s="87">
        <f t="shared" si="83"/>
        <v>0.9</v>
      </c>
      <c r="DF24" s="46">
        <f t="shared" si="84"/>
        <v>0.83737720440288788</v>
      </c>
      <c r="DG24" s="46">
        <f t="shared" si="45"/>
        <v>0.11727799227799229</v>
      </c>
      <c r="DH24" s="46">
        <f t="shared" si="46"/>
        <v>0.16666666666666663</v>
      </c>
      <c r="DI24" s="87">
        <f t="shared" si="47"/>
        <v>9.9999999999999978E-2</v>
      </c>
      <c r="DJ24" s="46">
        <f t="shared" si="48"/>
        <v>9.38572612143449E-2</v>
      </c>
      <c r="DK24" s="46">
        <f t="shared" si="49"/>
        <v>1.6891891891891886E-2</v>
      </c>
      <c r="DL24" s="46">
        <f t="shared" si="50"/>
        <v>0</v>
      </c>
      <c r="DM24" s="87">
        <f t="shared" si="51"/>
        <v>0</v>
      </c>
      <c r="DN24" s="46">
        <f t="shared" si="52"/>
        <v>6.8765534382767224E-2</v>
      </c>
      <c r="DP24" s="37" t="s">
        <v>27</v>
      </c>
      <c r="DQ24" s="96">
        <f t="shared" si="53"/>
        <v>0.87000677048070418</v>
      </c>
      <c r="DR24" s="96">
        <f t="shared" si="54"/>
        <v>0.87182404247250667</v>
      </c>
      <c r="DS24" s="250">
        <f t="shared" si="85"/>
        <v>-0.20000000000000018</v>
      </c>
      <c r="DT24" s="96">
        <f t="shared" si="55"/>
        <v>0.11983750846310082</v>
      </c>
      <c r="DU24" s="96">
        <f t="shared" si="56"/>
        <v>0.11869548729616985</v>
      </c>
      <c r="DV24" s="250">
        <f t="shared" si="86"/>
        <v>0.10000000000000009</v>
      </c>
      <c r="DW24" s="96">
        <f t="shared" si="57"/>
        <v>1.0155721056195E-2</v>
      </c>
      <c r="DX24" s="96">
        <f t="shared" si="58"/>
        <v>9.480470231323479E-3</v>
      </c>
      <c r="DY24" s="250">
        <f t="shared" si="87"/>
        <v>0.10000000000000009</v>
      </c>
      <c r="DZ24" s="96">
        <f t="shared" si="59"/>
        <v>0.89655172413793105</v>
      </c>
      <c r="EA24" s="96">
        <f t="shared" si="60"/>
        <v>0.86046511627906974</v>
      </c>
      <c r="EB24" s="250">
        <f t="shared" si="88"/>
        <v>3.7000000000000033</v>
      </c>
      <c r="EC24" s="96">
        <f t="shared" si="61"/>
        <v>0.10344827586206895</v>
      </c>
      <c r="ED24" s="96">
        <f t="shared" si="89"/>
        <v>0.13953488372093026</v>
      </c>
      <c r="EE24" s="250">
        <f t="shared" si="90"/>
        <v>-3.700000000000002</v>
      </c>
      <c r="EF24" s="96">
        <f t="shared" si="62"/>
        <v>0</v>
      </c>
      <c r="EG24" s="96">
        <f t="shared" si="63"/>
        <v>0</v>
      </c>
      <c r="EH24" s="250">
        <f t="shared" si="91"/>
        <v>0</v>
      </c>
      <c r="EI24" s="96">
        <f t="shared" si="64"/>
        <v>0.95833333333333337</v>
      </c>
      <c r="EJ24" s="96">
        <f t="shared" si="65"/>
        <v>0.91304347826086951</v>
      </c>
      <c r="EK24" s="250">
        <f t="shared" si="92"/>
        <v>4.4999999999999929</v>
      </c>
      <c r="EL24" s="96">
        <f t="shared" si="66"/>
        <v>4.166666666666663E-2</v>
      </c>
      <c r="EM24" s="96">
        <f t="shared" si="67"/>
        <v>8.6956521739130488E-2</v>
      </c>
      <c r="EN24" s="250">
        <f t="shared" si="93"/>
        <v>-4.4999999999999991</v>
      </c>
      <c r="EO24" s="96">
        <f t="shared" si="68"/>
        <v>0</v>
      </c>
      <c r="EP24" s="96">
        <f t="shared" si="69"/>
        <v>0</v>
      </c>
      <c r="EQ24" s="250">
        <f t="shared" si="94"/>
        <v>0</v>
      </c>
      <c r="ER24" s="96">
        <f t="shared" si="70"/>
        <v>0.83891238670694868</v>
      </c>
      <c r="ES24" s="96">
        <f t="shared" si="71"/>
        <v>0.84633772601900092</v>
      </c>
      <c r="ET24" s="250">
        <f t="shared" si="95"/>
        <v>-0.70000000000000062</v>
      </c>
      <c r="EU24" s="96">
        <f t="shared" si="72"/>
        <v>9.6555891238670699E-2</v>
      </c>
      <c r="EV24" s="96">
        <f t="shared" si="73"/>
        <v>9.3288384921851097E-2</v>
      </c>
      <c r="EW24" s="250">
        <f t="shared" si="96"/>
        <v>0.40000000000000036</v>
      </c>
      <c r="EX24" s="96">
        <f t="shared" si="74"/>
        <v>6.4531722054380625E-2</v>
      </c>
      <c r="EY24" s="96">
        <f t="shared" si="75"/>
        <v>6.0373889059147978E-2</v>
      </c>
      <c r="EZ24" s="250">
        <f t="shared" si="97"/>
        <v>0.50000000000000044</v>
      </c>
      <c r="FC24" s="96">
        <f t="shared" si="98"/>
        <v>0.87281848885540492</v>
      </c>
      <c r="FD24" s="96">
        <f t="shared" si="99"/>
        <v>0.86643310806229235</v>
      </c>
      <c r="FE24" s="250">
        <f t="shared" si="100"/>
        <v>0.70000000000000062</v>
      </c>
      <c r="FF24" s="96">
        <f t="shared" si="101"/>
        <v>0.11478055399788534</v>
      </c>
      <c r="FG24" s="96">
        <f t="shared" si="102"/>
        <v>0.12086431751915561</v>
      </c>
      <c r="FH24" s="250">
        <f t="shared" si="103"/>
        <v>-0.5999999999999992</v>
      </c>
      <c r="FI24" s="96">
        <f t="shared" si="104"/>
        <v>1.2400957146709746E-2</v>
      </c>
      <c r="FJ24" s="96">
        <f t="shared" si="105"/>
        <v>1.2702574418552048E-2</v>
      </c>
      <c r="FK24" s="250">
        <f t="shared" si="106"/>
        <v>-9.9999999999999922E-2</v>
      </c>
      <c r="FL24" s="96">
        <f t="shared" si="107"/>
        <v>0.83829787234042552</v>
      </c>
      <c r="FM24" s="96">
        <f t="shared" si="108"/>
        <v>0.8310385523210071</v>
      </c>
      <c r="FN24" s="250">
        <f t="shared" si="109"/>
        <v>0.70000000000000062</v>
      </c>
      <c r="FO24" s="96">
        <f t="shared" si="110"/>
        <v>0.15319148936170213</v>
      </c>
      <c r="FP24" s="96">
        <f t="shared" si="111"/>
        <v>0.15932336742722264</v>
      </c>
      <c r="FQ24" s="250">
        <f t="shared" si="112"/>
        <v>-0.60000000000000053</v>
      </c>
      <c r="FR24" s="96">
        <f t="shared" si="113"/>
        <v>8.5106382978723527E-3</v>
      </c>
      <c r="FS24" s="96">
        <f t="shared" si="114"/>
        <v>9.6380802517702646E-3</v>
      </c>
      <c r="FT24" s="250">
        <f t="shared" si="115"/>
        <v>-0.10000000000000009</v>
      </c>
      <c r="FU24" s="96">
        <f t="shared" si="116"/>
        <v>0.83989501312335957</v>
      </c>
      <c r="FV24" s="96">
        <f t="shared" si="117"/>
        <v>0.82233502538071068</v>
      </c>
      <c r="FW24" s="250">
        <f t="shared" si="118"/>
        <v>1.8000000000000016</v>
      </c>
      <c r="FX24" s="96">
        <f t="shared" si="119"/>
        <v>0.14908136482939638</v>
      </c>
      <c r="FY24" s="96">
        <f t="shared" si="120"/>
        <v>0.16187253243090804</v>
      </c>
      <c r="FZ24" s="250">
        <f t="shared" si="121"/>
        <v>-1.3000000000000012</v>
      </c>
      <c r="GA24" s="96">
        <f t="shared" si="122"/>
        <v>1.1023622047244053E-2</v>
      </c>
      <c r="GB24" s="96">
        <f t="shared" si="123"/>
        <v>1.5792442188381273E-2</v>
      </c>
      <c r="GC24" s="250">
        <f t="shared" si="124"/>
        <v>-0.50000000000000011</v>
      </c>
      <c r="GD24" s="96">
        <f t="shared" si="125"/>
        <v>0.82931072839859654</v>
      </c>
      <c r="GE24" s="96">
        <f t="shared" si="126"/>
        <v>0.82810654702572595</v>
      </c>
      <c r="GF24" s="250">
        <f t="shared" si="127"/>
        <v>0.10000000000000009</v>
      </c>
      <c r="GG24" s="96">
        <f t="shared" si="128"/>
        <v>0.10295028716740307</v>
      </c>
      <c r="GH24" s="96">
        <f t="shared" si="129"/>
        <v>0.10600053625558514</v>
      </c>
      <c r="GI24" s="250">
        <f t="shared" si="130"/>
        <v>-0.30000000000000027</v>
      </c>
      <c r="GJ24" s="96">
        <f t="shared" si="131"/>
        <v>6.7738984434000393E-2</v>
      </c>
      <c r="GK24" s="96">
        <f t="shared" si="132"/>
        <v>6.589291671868891E-2</v>
      </c>
      <c r="GL24" s="250">
        <f t="shared" si="133"/>
        <v>0.20000000000000018</v>
      </c>
      <c r="GM24" s="39">
        <v>0</v>
      </c>
    </row>
    <row r="25" spans="1:195" s="15" customFormat="1" ht="13.5" customHeight="1">
      <c r="A25" s="63"/>
      <c r="B25" s="345">
        <v>4</v>
      </c>
      <c r="C25" s="342" t="s">
        <v>116</v>
      </c>
      <c r="D25" s="331" t="s">
        <v>153</v>
      </c>
      <c r="E25" s="320"/>
      <c r="F25" s="144">
        <v>1</v>
      </c>
      <c r="G25" s="60">
        <v>1</v>
      </c>
      <c r="H25" s="80">
        <f t="shared" si="136"/>
        <v>1</v>
      </c>
      <c r="I25" s="93">
        <v>487460</v>
      </c>
      <c r="J25" s="100">
        <f t="shared" si="137"/>
        <v>487460</v>
      </c>
      <c r="K25" s="60">
        <v>1</v>
      </c>
      <c r="L25" s="80">
        <f t="shared" si="138"/>
        <v>1</v>
      </c>
      <c r="M25" s="93">
        <v>23015</v>
      </c>
      <c r="N25" s="100">
        <f t="shared" si="139"/>
        <v>23015</v>
      </c>
      <c r="O25" s="144">
        <v>7</v>
      </c>
      <c r="P25" s="60">
        <v>7</v>
      </c>
      <c r="Q25" s="80">
        <f t="shared" si="140"/>
        <v>1</v>
      </c>
      <c r="R25" s="93">
        <v>5868990</v>
      </c>
      <c r="S25" s="100">
        <f t="shared" si="141"/>
        <v>838427.14285714284</v>
      </c>
      <c r="T25" s="60">
        <v>6</v>
      </c>
      <c r="U25" s="80">
        <f t="shared" si="142"/>
        <v>0.8571428571428571</v>
      </c>
      <c r="V25" s="93">
        <v>1625517</v>
      </c>
      <c r="W25" s="100">
        <f t="shared" si="143"/>
        <v>270919.5</v>
      </c>
      <c r="X25" s="144">
        <v>524</v>
      </c>
      <c r="Y25" s="60">
        <v>519</v>
      </c>
      <c r="Z25" s="80">
        <f t="shared" si="144"/>
        <v>0.99045801526717558</v>
      </c>
      <c r="AA25" s="93">
        <v>249818550</v>
      </c>
      <c r="AB25" s="100">
        <f t="shared" si="145"/>
        <v>481345.95375722542</v>
      </c>
      <c r="AC25" s="60">
        <v>473</v>
      </c>
      <c r="AD25" s="80">
        <f t="shared" si="146"/>
        <v>0.90267175572519087</v>
      </c>
      <c r="AE25" s="93">
        <v>53827463</v>
      </c>
      <c r="AF25" s="100">
        <f t="shared" si="147"/>
        <v>113800.13319238901</v>
      </c>
      <c r="AG25" s="144">
        <v>514</v>
      </c>
      <c r="AH25" s="60">
        <v>509</v>
      </c>
      <c r="AI25" s="80">
        <f t="shared" si="148"/>
        <v>0.99027237354085607</v>
      </c>
      <c r="AJ25" s="93">
        <v>314886770</v>
      </c>
      <c r="AK25" s="100">
        <f t="shared" si="149"/>
        <v>618638.05500982318</v>
      </c>
      <c r="AL25" s="60">
        <v>483</v>
      </c>
      <c r="AM25" s="80">
        <f t="shared" si="150"/>
        <v>0.93968871595330739</v>
      </c>
      <c r="AN25" s="93">
        <v>70384206</v>
      </c>
      <c r="AO25" s="100">
        <f t="shared" si="151"/>
        <v>145722.99378881988</v>
      </c>
      <c r="AP25" s="144">
        <v>249</v>
      </c>
      <c r="AQ25" s="60">
        <v>248</v>
      </c>
      <c r="AR25" s="80">
        <f t="shared" si="152"/>
        <v>0.99598393574297184</v>
      </c>
      <c r="AS25" s="93">
        <v>195300290</v>
      </c>
      <c r="AT25" s="100">
        <f t="shared" si="153"/>
        <v>787501.16935483867</v>
      </c>
      <c r="AU25" s="60">
        <v>240</v>
      </c>
      <c r="AV25" s="80">
        <f t="shared" si="154"/>
        <v>0.96385542168674698</v>
      </c>
      <c r="AW25" s="93">
        <v>31747920</v>
      </c>
      <c r="AX25" s="100">
        <f t="shared" si="155"/>
        <v>132283</v>
      </c>
      <c r="AY25" s="144">
        <v>98</v>
      </c>
      <c r="AZ25" s="60">
        <v>97</v>
      </c>
      <c r="BA25" s="80">
        <f t="shared" si="156"/>
        <v>0.98979591836734693</v>
      </c>
      <c r="BB25" s="93">
        <v>89326600</v>
      </c>
      <c r="BC25" s="100">
        <f t="shared" si="157"/>
        <v>920892.78350515466</v>
      </c>
      <c r="BD25" s="60">
        <v>94</v>
      </c>
      <c r="BE25" s="80">
        <f t="shared" si="158"/>
        <v>0.95918367346938771</v>
      </c>
      <c r="BF25" s="93">
        <v>22666867</v>
      </c>
      <c r="BG25" s="100">
        <f t="shared" si="159"/>
        <v>241136.88297872341</v>
      </c>
      <c r="BH25" s="144">
        <v>22</v>
      </c>
      <c r="BI25" s="60">
        <v>22</v>
      </c>
      <c r="BJ25" s="80">
        <f t="shared" si="160"/>
        <v>1</v>
      </c>
      <c r="BK25" s="93">
        <v>29417680</v>
      </c>
      <c r="BL25" s="100">
        <f t="shared" si="161"/>
        <v>1337167.2727272727</v>
      </c>
      <c r="BM25" s="60">
        <v>22</v>
      </c>
      <c r="BN25" s="80">
        <f t="shared" si="162"/>
        <v>1</v>
      </c>
      <c r="BO25" s="93">
        <v>2494716</v>
      </c>
      <c r="BP25" s="100">
        <f t="shared" si="163"/>
        <v>113396.18181818182</v>
      </c>
      <c r="BQ25" s="98">
        <f t="shared" si="164"/>
        <v>1415</v>
      </c>
      <c r="BR25" s="60">
        <f t="shared" si="165"/>
        <v>1403</v>
      </c>
      <c r="BS25" s="80">
        <f t="shared" si="166"/>
        <v>0.99151943462897529</v>
      </c>
      <c r="BT25" s="93">
        <f t="shared" si="167"/>
        <v>885106340</v>
      </c>
      <c r="BU25" s="100">
        <f t="shared" si="168"/>
        <v>630866.95652173914</v>
      </c>
      <c r="BV25" s="60">
        <f t="shared" si="169"/>
        <v>1319</v>
      </c>
      <c r="BW25" s="80">
        <f t="shared" si="170"/>
        <v>0.93215547703180213</v>
      </c>
      <c r="BX25" s="93">
        <f t="shared" si="171"/>
        <v>182769704</v>
      </c>
      <c r="BY25" s="100">
        <f t="shared" si="172"/>
        <v>138566.87187263079</v>
      </c>
      <c r="BZ25" s="82"/>
      <c r="CA25" s="113">
        <v>1342</v>
      </c>
      <c r="CB25" s="105">
        <v>1332</v>
      </c>
      <c r="CC25" s="86">
        <v>0.99254843517138602</v>
      </c>
      <c r="CD25" s="105">
        <v>851923510</v>
      </c>
      <c r="CE25" s="105">
        <v>639582.21471471468</v>
      </c>
      <c r="CF25" s="105">
        <v>1238</v>
      </c>
      <c r="CG25" s="86">
        <v>0.92250372578241435</v>
      </c>
      <c r="CH25" s="105">
        <v>166868577</v>
      </c>
      <c r="CI25" s="105">
        <v>134788.83441033924</v>
      </c>
      <c r="CK25" s="86">
        <f t="shared" si="33"/>
        <v>5.9363957597173167E-2</v>
      </c>
      <c r="CL25" s="86">
        <f t="shared" si="34"/>
        <v>8.4805653710247064E-3</v>
      </c>
      <c r="CM25" s="86">
        <f t="shared" si="77"/>
        <v>7.0044709388971671E-2</v>
      </c>
      <c r="CN25" s="86">
        <f t="shared" si="78"/>
        <v>7.4515648286139768E-3</v>
      </c>
      <c r="CO25" s="59">
        <v>19</v>
      </c>
      <c r="CP25" s="14" t="s">
        <v>126</v>
      </c>
      <c r="CQ25" s="46">
        <f t="shared" si="79"/>
        <v>0.90867279894875164</v>
      </c>
      <c r="CR25" s="46">
        <f t="shared" si="80"/>
        <v>1</v>
      </c>
      <c r="CS25" s="87">
        <f t="shared" si="35"/>
        <v>0.8571428571428571</v>
      </c>
      <c r="CT25" s="46">
        <f t="shared" si="36"/>
        <v>0.79364806866952786</v>
      </c>
      <c r="CU25" s="46">
        <f t="shared" si="37"/>
        <v>7.4244415243101214E-2</v>
      </c>
      <c r="CV25" s="46">
        <f t="shared" si="38"/>
        <v>0</v>
      </c>
      <c r="CW25" s="46">
        <f t="shared" si="39"/>
        <v>0.1428571428571429</v>
      </c>
      <c r="CX25" s="46">
        <f t="shared" si="40"/>
        <v>9.2703862660944214E-2</v>
      </c>
      <c r="CY25" s="46">
        <f t="shared" si="41"/>
        <v>1.708278580814715E-2</v>
      </c>
      <c r="CZ25" s="46">
        <f t="shared" si="42"/>
        <v>0</v>
      </c>
      <c r="DA25" s="46">
        <f t="shared" si="43"/>
        <v>0</v>
      </c>
      <c r="DB25" s="46">
        <f t="shared" si="44"/>
        <v>0.11364806866952792</v>
      </c>
      <c r="DC25" s="46">
        <f t="shared" si="81"/>
        <v>0.88074712643678166</v>
      </c>
      <c r="DD25" s="46">
        <f t="shared" si="82"/>
        <v>0.9285714285714286</v>
      </c>
      <c r="DE25" s="87">
        <f t="shared" si="83"/>
        <v>0.66666666666666663</v>
      </c>
      <c r="DF25" s="46">
        <f t="shared" si="84"/>
        <v>0.79731474309320938</v>
      </c>
      <c r="DG25" s="46">
        <f t="shared" si="45"/>
        <v>9.9856321839080442E-2</v>
      </c>
      <c r="DH25" s="46">
        <f t="shared" si="46"/>
        <v>7.1428571428571397E-2</v>
      </c>
      <c r="DI25" s="87">
        <f t="shared" si="47"/>
        <v>0.33333333333333337</v>
      </c>
      <c r="DJ25" s="46">
        <f t="shared" si="48"/>
        <v>9.2004475428178023E-2</v>
      </c>
      <c r="DK25" s="46">
        <f t="shared" si="49"/>
        <v>1.93965517241379E-2</v>
      </c>
      <c r="DL25" s="46">
        <f t="shared" si="50"/>
        <v>0</v>
      </c>
      <c r="DM25" s="87">
        <f t="shared" si="51"/>
        <v>0</v>
      </c>
      <c r="DN25" s="46">
        <f t="shared" si="52"/>
        <v>0.1106807814786126</v>
      </c>
      <c r="DP25" s="37" t="s">
        <v>16</v>
      </c>
      <c r="DQ25" s="96">
        <f t="shared" si="53"/>
        <v>0.86928471248246841</v>
      </c>
      <c r="DR25" s="96">
        <f t="shared" si="54"/>
        <v>0.84957062481492451</v>
      </c>
      <c r="DS25" s="250">
        <f t="shared" si="85"/>
        <v>1.9000000000000017</v>
      </c>
      <c r="DT25" s="96">
        <f t="shared" si="55"/>
        <v>0.11809256661991585</v>
      </c>
      <c r="DU25" s="96">
        <f t="shared" si="56"/>
        <v>0.13355048859934848</v>
      </c>
      <c r="DV25" s="250">
        <f t="shared" si="86"/>
        <v>-1.6000000000000014</v>
      </c>
      <c r="DW25" s="96">
        <f t="shared" si="57"/>
        <v>1.2622720897615736E-2</v>
      </c>
      <c r="DX25" s="96">
        <f t="shared" si="58"/>
        <v>1.6878886585727004E-2</v>
      </c>
      <c r="DY25" s="250">
        <f t="shared" si="87"/>
        <v>-0.40000000000000019</v>
      </c>
      <c r="DZ25" s="96">
        <f t="shared" si="59"/>
        <v>0.81578947368421051</v>
      </c>
      <c r="EA25" s="96">
        <f t="shared" si="60"/>
        <v>0.85606060606060608</v>
      </c>
      <c r="EB25" s="250">
        <f t="shared" si="88"/>
        <v>-4.0000000000000036</v>
      </c>
      <c r="EC25" s="96">
        <f t="shared" si="61"/>
        <v>0.17763157894736847</v>
      </c>
      <c r="ED25" s="96">
        <f t="shared" si="89"/>
        <v>0.14393939393939392</v>
      </c>
      <c r="EE25" s="250">
        <f t="shared" si="90"/>
        <v>3.4000000000000004</v>
      </c>
      <c r="EF25" s="96">
        <f t="shared" si="62"/>
        <v>6.5789473684210176E-3</v>
      </c>
      <c r="EG25" s="96">
        <f t="shared" si="63"/>
        <v>0</v>
      </c>
      <c r="EH25" s="250">
        <f t="shared" si="91"/>
        <v>0.70000000000000007</v>
      </c>
      <c r="EI25" s="96">
        <f t="shared" si="64"/>
        <v>0.8928571428571429</v>
      </c>
      <c r="EJ25" s="96">
        <f t="shared" si="65"/>
        <v>0.65</v>
      </c>
      <c r="EK25" s="250">
        <f t="shared" si="92"/>
        <v>24.3</v>
      </c>
      <c r="EL25" s="96">
        <f t="shared" si="66"/>
        <v>7.1428571428571397E-2</v>
      </c>
      <c r="EM25" s="96">
        <f t="shared" si="67"/>
        <v>0.29999999999999993</v>
      </c>
      <c r="EN25" s="250">
        <f t="shared" si="93"/>
        <v>-22.9</v>
      </c>
      <c r="EO25" s="96">
        <f t="shared" si="68"/>
        <v>3.5714285714285698E-2</v>
      </c>
      <c r="EP25" s="96">
        <f t="shared" si="69"/>
        <v>5.0000000000000044E-2</v>
      </c>
      <c r="EQ25" s="250">
        <f t="shared" si="94"/>
        <v>-1.4000000000000006</v>
      </c>
      <c r="ER25" s="96">
        <f t="shared" si="70"/>
        <v>0.83080260303687636</v>
      </c>
      <c r="ES25" s="96">
        <f t="shared" si="71"/>
        <v>0.82162162162162167</v>
      </c>
      <c r="ET25" s="250">
        <f t="shared" si="95"/>
        <v>0.9000000000000008</v>
      </c>
      <c r="EU25" s="96">
        <f t="shared" si="72"/>
        <v>9.7252349963846685E-2</v>
      </c>
      <c r="EV25" s="96">
        <f t="shared" si="73"/>
        <v>0.10615615615615615</v>
      </c>
      <c r="EW25" s="250">
        <f t="shared" si="96"/>
        <v>-0.89999999999999947</v>
      </c>
      <c r="EX25" s="96">
        <f t="shared" si="74"/>
        <v>7.1945046999276951E-2</v>
      </c>
      <c r="EY25" s="96">
        <f t="shared" si="75"/>
        <v>7.2222222222222188E-2</v>
      </c>
      <c r="EZ25" s="250">
        <f t="shared" si="97"/>
        <v>0</v>
      </c>
      <c r="FC25" s="96">
        <f t="shared" si="98"/>
        <v>0.87281848885540492</v>
      </c>
      <c r="FD25" s="96">
        <f t="shared" si="99"/>
        <v>0.86643310806229235</v>
      </c>
      <c r="FE25" s="250">
        <f t="shared" si="100"/>
        <v>0.70000000000000062</v>
      </c>
      <c r="FF25" s="96">
        <f t="shared" si="101"/>
        <v>0.11478055399788534</v>
      </c>
      <c r="FG25" s="96">
        <f t="shared" si="102"/>
        <v>0.12086431751915561</v>
      </c>
      <c r="FH25" s="250">
        <f t="shared" si="103"/>
        <v>-0.5999999999999992</v>
      </c>
      <c r="FI25" s="96">
        <f t="shared" si="104"/>
        <v>1.2400957146709746E-2</v>
      </c>
      <c r="FJ25" s="96">
        <f t="shared" si="105"/>
        <v>1.2702574418552048E-2</v>
      </c>
      <c r="FK25" s="250">
        <f t="shared" si="106"/>
        <v>-9.9999999999999922E-2</v>
      </c>
      <c r="FL25" s="96">
        <f t="shared" si="107"/>
        <v>0.83829787234042552</v>
      </c>
      <c r="FM25" s="96">
        <f t="shared" si="108"/>
        <v>0.8310385523210071</v>
      </c>
      <c r="FN25" s="250">
        <f t="shared" si="109"/>
        <v>0.70000000000000062</v>
      </c>
      <c r="FO25" s="96">
        <f t="shared" si="110"/>
        <v>0.15319148936170213</v>
      </c>
      <c r="FP25" s="96">
        <f t="shared" si="111"/>
        <v>0.15932336742722264</v>
      </c>
      <c r="FQ25" s="250">
        <f t="shared" si="112"/>
        <v>-0.60000000000000053</v>
      </c>
      <c r="FR25" s="96">
        <f t="shared" si="113"/>
        <v>8.5106382978723527E-3</v>
      </c>
      <c r="FS25" s="96">
        <f t="shared" si="114"/>
        <v>9.6380802517702646E-3</v>
      </c>
      <c r="FT25" s="250">
        <f t="shared" si="115"/>
        <v>-0.10000000000000009</v>
      </c>
      <c r="FU25" s="96">
        <f t="shared" si="116"/>
        <v>0.83989501312335957</v>
      </c>
      <c r="FV25" s="96">
        <f t="shared" si="117"/>
        <v>0.82233502538071068</v>
      </c>
      <c r="FW25" s="250">
        <f t="shared" si="118"/>
        <v>1.8000000000000016</v>
      </c>
      <c r="FX25" s="96">
        <f t="shared" si="119"/>
        <v>0.14908136482939638</v>
      </c>
      <c r="FY25" s="96">
        <f t="shared" si="120"/>
        <v>0.16187253243090804</v>
      </c>
      <c r="FZ25" s="250">
        <f t="shared" si="121"/>
        <v>-1.3000000000000012</v>
      </c>
      <c r="GA25" s="96">
        <f t="shared" si="122"/>
        <v>1.1023622047244053E-2</v>
      </c>
      <c r="GB25" s="96">
        <f t="shared" si="123"/>
        <v>1.5792442188381273E-2</v>
      </c>
      <c r="GC25" s="250">
        <f t="shared" si="124"/>
        <v>-0.50000000000000011</v>
      </c>
      <c r="GD25" s="96">
        <f t="shared" si="125"/>
        <v>0.82931072839859654</v>
      </c>
      <c r="GE25" s="96">
        <f t="shared" si="126"/>
        <v>0.82810654702572595</v>
      </c>
      <c r="GF25" s="250">
        <f t="shared" si="127"/>
        <v>0.10000000000000009</v>
      </c>
      <c r="GG25" s="96">
        <f t="shared" si="128"/>
        <v>0.10295028716740307</v>
      </c>
      <c r="GH25" s="96">
        <f t="shared" si="129"/>
        <v>0.10600053625558514</v>
      </c>
      <c r="GI25" s="250">
        <f t="shared" si="130"/>
        <v>-0.30000000000000027</v>
      </c>
      <c r="GJ25" s="96">
        <f t="shared" si="131"/>
        <v>6.7738984434000393E-2</v>
      </c>
      <c r="GK25" s="96">
        <f t="shared" si="132"/>
        <v>6.589291671868891E-2</v>
      </c>
      <c r="GL25" s="250">
        <f t="shared" si="133"/>
        <v>0.20000000000000018</v>
      </c>
      <c r="GM25" s="39">
        <v>0</v>
      </c>
    </row>
    <row r="26" spans="1:195" s="15" customFormat="1" ht="13.5" customHeight="1">
      <c r="A26" s="63"/>
      <c r="B26" s="346"/>
      <c r="C26" s="343"/>
      <c r="D26" s="319" t="s">
        <v>164</v>
      </c>
      <c r="E26" s="320"/>
      <c r="F26" s="144">
        <v>1</v>
      </c>
      <c r="G26" s="60">
        <v>1</v>
      </c>
      <c r="H26" s="80">
        <f t="shared" si="136"/>
        <v>1</v>
      </c>
      <c r="I26" s="93">
        <v>1818790</v>
      </c>
      <c r="J26" s="100">
        <f t="shared" si="137"/>
        <v>1818790</v>
      </c>
      <c r="K26" s="60">
        <v>1</v>
      </c>
      <c r="L26" s="80">
        <f t="shared" si="138"/>
        <v>1</v>
      </c>
      <c r="M26" s="93">
        <v>8453</v>
      </c>
      <c r="N26" s="100">
        <f t="shared" si="139"/>
        <v>8453</v>
      </c>
      <c r="O26" s="144">
        <v>0</v>
      </c>
      <c r="P26" s="60">
        <v>0</v>
      </c>
      <c r="Q26" s="80" t="str">
        <f t="shared" si="140"/>
        <v>-</v>
      </c>
      <c r="R26" s="93">
        <v>0</v>
      </c>
      <c r="S26" s="100" t="str">
        <f t="shared" si="141"/>
        <v>-</v>
      </c>
      <c r="T26" s="60">
        <v>0</v>
      </c>
      <c r="U26" s="80" t="str">
        <f t="shared" si="142"/>
        <v>-</v>
      </c>
      <c r="V26" s="93">
        <v>0</v>
      </c>
      <c r="W26" s="100" t="str">
        <f t="shared" si="143"/>
        <v>-</v>
      </c>
      <c r="X26" s="144">
        <v>10</v>
      </c>
      <c r="Y26" s="60">
        <v>10</v>
      </c>
      <c r="Z26" s="80">
        <f t="shared" si="144"/>
        <v>1</v>
      </c>
      <c r="AA26" s="93">
        <v>7435230</v>
      </c>
      <c r="AB26" s="100">
        <f t="shared" si="145"/>
        <v>743523</v>
      </c>
      <c r="AC26" s="60">
        <v>10</v>
      </c>
      <c r="AD26" s="80">
        <f t="shared" si="146"/>
        <v>1</v>
      </c>
      <c r="AE26" s="93">
        <v>1383195</v>
      </c>
      <c r="AF26" s="100">
        <f t="shared" si="147"/>
        <v>138319.5</v>
      </c>
      <c r="AG26" s="144">
        <v>6</v>
      </c>
      <c r="AH26" s="60">
        <v>6</v>
      </c>
      <c r="AI26" s="80">
        <f t="shared" si="148"/>
        <v>1</v>
      </c>
      <c r="AJ26" s="93">
        <v>3988260</v>
      </c>
      <c r="AK26" s="100">
        <f t="shared" si="149"/>
        <v>664710</v>
      </c>
      <c r="AL26" s="60">
        <v>5</v>
      </c>
      <c r="AM26" s="80">
        <f t="shared" si="150"/>
        <v>0.83333333333333337</v>
      </c>
      <c r="AN26" s="93">
        <v>646927</v>
      </c>
      <c r="AO26" s="100">
        <f t="shared" si="151"/>
        <v>129385.4</v>
      </c>
      <c r="AP26" s="144">
        <v>2</v>
      </c>
      <c r="AQ26" s="60">
        <v>2</v>
      </c>
      <c r="AR26" s="80">
        <f t="shared" si="152"/>
        <v>1</v>
      </c>
      <c r="AS26" s="93">
        <v>1101030</v>
      </c>
      <c r="AT26" s="100">
        <f t="shared" si="153"/>
        <v>550515</v>
      </c>
      <c r="AU26" s="60">
        <v>2</v>
      </c>
      <c r="AV26" s="80">
        <f t="shared" si="154"/>
        <v>1</v>
      </c>
      <c r="AW26" s="93">
        <v>322636</v>
      </c>
      <c r="AX26" s="100">
        <f t="shared" si="155"/>
        <v>161318</v>
      </c>
      <c r="AY26" s="144">
        <v>0</v>
      </c>
      <c r="AZ26" s="60">
        <v>0</v>
      </c>
      <c r="BA26" s="80" t="str">
        <f t="shared" si="156"/>
        <v>-</v>
      </c>
      <c r="BB26" s="93">
        <v>0</v>
      </c>
      <c r="BC26" s="100" t="str">
        <f t="shared" si="157"/>
        <v>-</v>
      </c>
      <c r="BD26" s="60">
        <v>0</v>
      </c>
      <c r="BE26" s="80" t="str">
        <f t="shared" si="158"/>
        <v>-</v>
      </c>
      <c r="BF26" s="93">
        <v>0</v>
      </c>
      <c r="BG26" s="100" t="str">
        <f t="shared" si="159"/>
        <v>-</v>
      </c>
      <c r="BH26" s="144">
        <v>0</v>
      </c>
      <c r="BI26" s="60">
        <v>0</v>
      </c>
      <c r="BJ26" s="80" t="str">
        <f t="shared" si="160"/>
        <v>-</v>
      </c>
      <c r="BK26" s="93">
        <v>0</v>
      </c>
      <c r="BL26" s="100" t="str">
        <f t="shared" si="161"/>
        <v>-</v>
      </c>
      <c r="BM26" s="60">
        <v>0</v>
      </c>
      <c r="BN26" s="80" t="str">
        <f t="shared" si="162"/>
        <v>-</v>
      </c>
      <c r="BO26" s="93">
        <v>0</v>
      </c>
      <c r="BP26" s="100" t="str">
        <f t="shared" si="163"/>
        <v>-</v>
      </c>
      <c r="BQ26" s="98">
        <f t="shared" si="164"/>
        <v>19</v>
      </c>
      <c r="BR26" s="60">
        <f t="shared" si="165"/>
        <v>19</v>
      </c>
      <c r="BS26" s="80">
        <f t="shared" si="166"/>
        <v>1</v>
      </c>
      <c r="BT26" s="93">
        <f t="shared" si="167"/>
        <v>14343310</v>
      </c>
      <c r="BU26" s="100">
        <f t="shared" si="168"/>
        <v>754911.05263157899</v>
      </c>
      <c r="BV26" s="60">
        <f t="shared" si="169"/>
        <v>18</v>
      </c>
      <c r="BW26" s="80">
        <f t="shared" si="170"/>
        <v>0.94736842105263153</v>
      </c>
      <c r="BX26" s="93">
        <f t="shared" si="171"/>
        <v>2361211</v>
      </c>
      <c r="BY26" s="100">
        <f t="shared" si="172"/>
        <v>131178.38888888888</v>
      </c>
      <c r="BZ26" s="82"/>
      <c r="CA26" s="113">
        <v>16</v>
      </c>
      <c r="CB26" s="105">
        <v>16</v>
      </c>
      <c r="CC26" s="86">
        <v>1</v>
      </c>
      <c r="CD26" s="105">
        <v>7301190</v>
      </c>
      <c r="CE26" s="105">
        <v>456324.375</v>
      </c>
      <c r="CF26" s="105">
        <v>16</v>
      </c>
      <c r="CG26" s="86">
        <v>1</v>
      </c>
      <c r="CH26" s="105">
        <v>1796747</v>
      </c>
      <c r="CI26" s="105">
        <v>112296.6875</v>
      </c>
      <c r="CK26" s="86">
        <f t="shared" si="33"/>
        <v>5.2631578947368474E-2</v>
      </c>
      <c r="CL26" s="86">
        <f t="shared" si="34"/>
        <v>0</v>
      </c>
      <c r="CM26" s="86">
        <f t="shared" si="77"/>
        <v>0</v>
      </c>
      <c r="CN26" s="86">
        <f t="shared" si="78"/>
        <v>0</v>
      </c>
      <c r="CO26" s="59">
        <v>20</v>
      </c>
      <c r="CP26" s="14" t="s">
        <v>127</v>
      </c>
      <c r="CQ26" s="46">
        <f t="shared" si="79"/>
        <v>0.88047138047138052</v>
      </c>
      <c r="CR26" s="46">
        <f t="shared" si="80"/>
        <v>0.83333333333333337</v>
      </c>
      <c r="CS26" s="87">
        <f t="shared" si="35"/>
        <v>1</v>
      </c>
      <c r="CT26" s="46">
        <f t="shared" si="36"/>
        <v>0.83679069256942162</v>
      </c>
      <c r="CU26" s="46">
        <f t="shared" si="37"/>
        <v>0.10269360269360261</v>
      </c>
      <c r="CV26" s="46">
        <f t="shared" si="38"/>
        <v>0.16666666666666663</v>
      </c>
      <c r="CW26" s="46">
        <f t="shared" si="39"/>
        <v>0</v>
      </c>
      <c r="CX26" s="46">
        <f t="shared" si="40"/>
        <v>8.912303808583022E-2</v>
      </c>
      <c r="CY26" s="46">
        <f t="shared" si="41"/>
        <v>1.6835016835016869E-2</v>
      </c>
      <c r="CZ26" s="46">
        <f t="shared" si="42"/>
        <v>0</v>
      </c>
      <c r="DA26" s="46">
        <f t="shared" si="43"/>
        <v>0</v>
      </c>
      <c r="DB26" s="46">
        <f t="shared" si="44"/>
        <v>7.4086269344748157E-2</v>
      </c>
      <c r="DC26" s="46">
        <f t="shared" si="81"/>
        <v>0.86057692307692313</v>
      </c>
      <c r="DD26" s="46">
        <f t="shared" si="82"/>
        <v>0.7857142857142857</v>
      </c>
      <c r="DE26" s="87">
        <f t="shared" si="83"/>
        <v>0.90909090909090906</v>
      </c>
      <c r="DF26" s="46">
        <f t="shared" si="84"/>
        <v>0.83703414416424904</v>
      </c>
      <c r="DG26" s="46">
        <f t="shared" si="45"/>
        <v>0.12548076923076923</v>
      </c>
      <c r="DH26" s="46">
        <f t="shared" si="46"/>
        <v>0.2142857142857143</v>
      </c>
      <c r="DI26" s="87">
        <f t="shared" si="47"/>
        <v>9.0909090909090939E-2</v>
      </c>
      <c r="DJ26" s="46">
        <f t="shared" si="48"/>
        <v>9.1832180316893552E-2</v>
      </c>
      <c r="DK26" s="46">
        <f t="shared" si="49"/>
        <v>1.3942307692307643E-2</v>
      </c>
      <c r="DL26" s="46">
        <f t="shared" si="50"/>
        <v>0</v>
      </c>
      <c r="DM26" s="87">
        <f t="shared" si="51"/>
        <v>0</v>
      </c>
      <c r="DN26" s="46">
        <f t="shared" si="52"/>
        <v>7.1133675518857409E-2</v>
      </c>
      <c r="DP26" s="37" t="s">
        <v>48</v>
      </c>
      <c r="DQ26" s="96">
        <f t="shared" si="53"/>
        <v>0.88280427260418237</v>
      </c>
      <c r="DR26" s="96">
        <f t="shared" si="54"/>
        <v>0.8799305774692332</v>
      </c>
      <c r="DS26" s="250">
        <f t="shared" si="85"/>
        <v>0.30000000000000027</v>
      </c>
      <c r="DT26" s="96">
        <f t="shared" si="55"/>
        <v>0.10862043026929435</v>
      </c>
      <c r="DU26" s="96">
        <f t="shared" si="56"/>
        <v>0.11218049857999368</v>
      </c>
      <c r="DV26" s="250">
        <f t="shared" si="86"/>
        <v>-0.30000000000000027</v>
      </c>
      <c r="DW26" s="96">
        <f t="shared" si="57"/>
        <v>8.5752971265232736E-3</v>
      </c>
      <c r="DX26" s="96">
        <f t="shared" si="58"/>
        <v>7.888923950773119E-3</v>
      </c>
      <c r="DY26" s="250">
        <f t="shared" si="87"/>
        <v>9.9999999999999922E-2</v>
      </c>
      <c r="DZ26" s="96">
        <f t="shared" si="59"/>
        <v>0.8482142857142857</v>
      </c>
      <c r="EA26" s="96">
        <f t="shared" si="60"/>
        <v>0.81132075471698117</v>
      </c>
      <c r="EB26" s="250">
        <f t="shared" si="88"/>
        <v>3.6999999999999922</v>
      </c>
      <c r="EC26" s="96">
        <f t="shared" si="61"/>
        <v>0.13839285714285721</v>
      </c>
      <c r="ED26" s="96">
        <f t="shared" si="89"/>
        <v>0.18867924528301883</v>
      </c>
      <c r="EE26" s="250">
        <f t="shared" si="90"/>
        <v>-5.0999999999999988</v>
      </c>
      <c r="EF26" s="96">
        <f t="shared" si="62"/>
        <v>1.3392857142857095E-2</v>
      </c>
      <c r="EG26" s="96">
        <f t="shared" si="63"/>
        <v>0</v>
      </c>
      <c r="EH26" s="250">
        <f t="shared" si="91"/>
        <v>1.3</v>
      </c>
      <c r="EI26" s="96">
        <f t="shared" si="64"/>
        <v>0.86885245901639341</v>
      </c>
      <c r="EJ26" s="96">
        <f t="shared" si="65"/>
        <v>0.83333333333333337</v>
      </c>
      <c r="EK26" s="250">
        <f t="shared" si="92"/>
        <v>3.6000000000000032</v>
      </c>
      <c r="EL26" s="96">
        <f t="shared" si="66"/>
        <v>9.8360655737704916E-2</v>
      </c>
      <c r="EM26" s="96">
        <f t="shared" si="67"/>
        <v>0.16666666666666663</v>
      </c>
      <c r="EN26" s="250">
        <f t="shared" si="93"/>
        <v>-6.9</v>
      </c>
      <c r="EO26" s="96">
        <f t="shared" si="68"/>
        <v>3.2786885245901676E-2</v>
      </c>
      <c r="EP26" s="96">
        <f t="shared" si="69"/>
        <v>0</v>
      </c>
      <c r="EQ26" s="250">
        <f t="shared" si="94"/>
        <v>3.3000000000000003</v>
      </c>
      <c r="ER26" s="96">
        <f t="shared" si="70"/>
        <v>0.80699115576680103</v>
      </c>
      <c r="ES26" s="96">
        <f t="shared" si="71"/>
        <v>0.80621422730989367</v>
      </c>
      <c r="ET26" s="250">
        <f t="shared" si="95"/>
        <v>0.10000000000000009</v>
      </c>
      <c r="EU26" s="96">
        <f t="shared" si="72"/>
        <v>0.11978821972203835</v>
      </c>
      <c r="EV26" s="96">
        <f t="shared" si="73"/>
        <v>0.12214604692119002</v>
      </c>
      <c r="EW26" s="250">
        <f t="shared" si="96"/>
        <v>-0.20000000000000018</v>
      </c>
      <c r="EX26" s="96">
        <f t="shared" si="74"/>
        <v>7.3220624511160626E-2</v>
      </c>
      <c r="EY26" s="96">
        <f t="shared" si="75"/>
        <v>7.1639725768916307E-2</v>
      </c>
      <c r="EZ26" s="250">
        <f t="shared" si="97"/>
        <v>0.10000000000000009</v>
      </c>
      <c r="FC26" s="96">
        <f t="shared" si="98"/>
        <v>0.87281848885540492</v>
      </c>
      <c r="FD26" s="96">
        <f t="shared" si="99"/>
        <v>0.86643310806229235</v>
      </c>
      <c r="FE26" s="250">
        <f t="shared" si="100"/>
        <v>0.70000000000000062</v>
      </c>
      <c r="FF26" s="96">
        <f t="shared" si="101"/>
        <v>0.11478055399788534</v>
      </c>
      <c r="FG26" s="96">
        <f t="shared" si="102"/>
        <v>0.12086431751915561</v>
      </c>
      <c r="FH26" s="250">
        <f t="shared" si="103"/>
        <v>-0.5999999999999992</v>
      </c>
      <c r="FI26" s="96">
        <f t="shared" si="104"/>
        <v>1.2400957146709746E-2</v>
      </c>
      <c r="FJ26" s="96">
        <f t="shared" si="105"/>
        <v>1.2702574418552048E-2</v>
      </c>
      <c r="FK26" s="250">
        <f t="shared" si="106"/>
        <v>-9.9999999999999922E-2</v>
      </c>
      <c r="FL26" s="96">
        <f t="shared" si="107"/>
        <v>0.83829787234042552</v>
      </c>
      <c r="FM26" s="96">
        <f t="shared" si="108"/>
        <v>0.8310385523210071</v>
      </c>
      <c r="FN26" s="250">
        <f t="shared" si="109"/>
        <v>0.70000000000000062</v>
      </c>
      <c r="FO26" s="96">
        <f t="shared" si="110"/>
        <v>0.15319148936170213</v>
      </c>
      <c r="FP26" s="96">
        <f t="shared" si="111"/>
        <v>0.15932336742722264</v>
      </c>
      <c r="FQ26" s="250">
        <f t="shared" si="112"/>
        <v>-0.60000000000000053</v>
      </c>
      <c r="FR26" s="96">
        <f t="shared" si="113"/>
        <v>8.5106382978723527E-3</v>
      </c>
      <c r="FS26" s="96">
        <f t="shared" si="114"/>
        <v>9.6380802517702646E-3</v>
      </c>
      <c r="FT26" s="250">
        <f t="shared" si="115"/>
        <v>-0.10000000000000009</v>
      </c>
      <c r="FU26" s="96">
        <f t="shared" si="116"/>
        <v>0.83989501312335957</v>
      </c>
      <c r="FV26" s="96">
        <f t="shared" si="117"/>
        <v>0.82233502538071068</v>
      </c>
      <c r="FW26" s="250">
        <f t="shared" si="118"/>
        <v>1.8000000000000016</v>
      </c>
      <c r="FX26" s="96">
        <f t="shared" si="119"/>
        <v>0.14908136482939638</v>
      </c>
      <c r="FY26" s="96">
        <f t="shared" si="120"/>
        <v>0.16187253243090804</v>
      </c>
      <c r="FZ26" s="250">
        <f t="shared" si="121"/>
        <v>-1.3000000000000012</v>
      </c>
      <c r="GA26" s="96">
        <f t="shared" si="122"/>
        <v>1.1023622047244053E-2</v>
      </c>
      <c r="GB26" s="96">
        <f t="shared" si="123"/>
        <v>1.5792442188381273E-2</v>
      </c>
      <c r="GC26" s="250">
        <f t="shared" si="124"/>
        <v>-0.50000000000000011</v>
      </c>
      <c r="GD26" s="96">
        <f t="shared" si="125"/>
        <v>0.82931072839859654</v>
      </c>
      <c r="GE26" s="96">
        <f t="shared" si="126"/>
        <v>0.82810654702572595</v>
      </c>
      <c r="GF26" s="250">
        <f t="shared" si="127"/>
        <v>0.10000000000000009</v>
      </c>
      <c r="GG26" s="96">
        <f t="shared" si="128"/>
        <v>0.10295028716740307</v>
      </c>
      <c r="GH26" s="96">
        <f t="shared" si="129"/>
        <v>0.10600053625558514</v>
      </c>
      <c r="GI26" s="250">
        <f t="shared" si="130"/>
        <v>-0.30000000000000027</v>
      </c>
      <c r="GJ26" s="96">
        <f t="shared" si="131"/>
        <v>6.7738984434000393E-2</v>
      </c>
      <c r="GK26" s="96">
        <f t="shared" si="132"/>
        <v>6.589291671868891E-2</v>
      </c>
      <c r="GL26" s="250">
        <f t="shared" si="133"/>
        <v>0.20000000000000018</v>
      </c>
      <c r="GM26" s="39">
        <v>0</v>
      </c>
    </row>
    <row r="27" spans="1:195" s="15" customFormat="1" ht="13.5" customHeight="1">
      <c r="A27" s="63"/>
      <c r="B27" s="346"/>
      <c r="C27" s="343"/>
      <c r="D27" s="81"/>
      <c r="E27" s="71" t="s">
        <v>160</v>
      </c>
      <c r="F27" s="168">
        <v>1</v>
      </c>
      <c r="G27" s="62">
        <v>1</v>
      </c>
      <c r="H27" s="79">
        <f t="shared" si="136"/>
        <v>1</v>
      </c>
      <c r="I27" s="101">
        <v>1818790</v>
      </c>
      <c r="J27" s="102">
        <f t="shared" si="137"/>
        <v>1818790</v>
      </c>
      <c r="K27" s="62">
        <v>1</v>
      </c>
      <c r="L27" s="79">
        <f t="shared" si="138"/>
        <v>1</v>
      </c>
      <c r="M27" s="101">
        <v>8453</v>
      </c>
      <c r="N27" s="102">
        <f t="shared" si="139"/>
        <v>8453</v>
      </c>
      <c r="O27" s="168">
        <v>0</v>
      </c>
      <c r="P27" s="62">
        <v>0</v>
      </c>
      <c r="Q27" s="79" t="str">
        <f t="shared" si="140"/>
        <v>-</v>
      </c>
      <c r="R27" s="101">
        <v>0</v>
      </c>
      <c r="S27" s="102" t="str">
        <f t="shared" si="141"/>
        <v>-</v>
      </c>
      <c r="T27" s="62">
        <v>0</v>
      </c>
      <c r="U27" s="79" t="str">
        <f t="shared" si="142"/>
        <v>-</v>
      </c>
      <c r="V27" s="101">
        <v>0</v>
      </c>
      <c r="W27" s="102" t="str">
        <f t="shared" si="143"/>
        <v>-</v>
      </c>
      <c r="X27" s="168">
        <v>9</v>
      </c>
      <c r="Y27" s="62">
        <v>9</v>
      </c>
      <c r="Z27" s="79">
        <f t="shared" si="144"/>
        <v>1</v>
      </c>
      <c r="AA27" s="101">
        <v>6359260</v>
      </c>
      <c r="AB27" s="102">
        <f t="shared" si="145"/>
        <v>706584.4444444445</v>
      </c>
      <c r="AC27" s="62">
        <v>9</v>
      </c>
      <c r="AD27" s="79">
        <f t="shared" si="146"/>
        <v>1</v>
      </c>
      <c r="AE27" s="101">
        <v>1262383</v>
      </c>
      <c r="AF27" s="102">
        <f t="shared" si="147"/>
        <v>140264.77777777778</v>
      </c>
      <c r="AG27" s="168">
        <v>4</v>
      </c>
      <c r="AH27" s="62">
        <v>4</v>
      </c>
      <c r="AI27" s="79">
        <f t="shared" si="148"/>
        <v>1</v>
      </c>
      <c r="AJ27" s="101">
        <v>2310680</v>
      </c>
      <c r="AK27" s="102">
        <f t="shared" si="149"/>
        <v>577670</v>
      </c>
      <c r="AL27" s="62">
        <v>4</v>
      </c>
      <c r="AM27" s="79">
        <f t="shared" si="150"/>
        <v>1</v>
      </c>
      <c r="AN27" s="101">
        <v>539143</v>
      </c>
      <c r="AO27" s="102">
        <f t="shared" si="151"/>
        <v>134785.75</v>
      </c>
      <c r="AP27" s="168">
        <v>2</v>
      </c>
      <c r="AQ27" s="62">
        <v>2</v>
      </c>
      <c r="AR27" s="79">
        <f t="shared" si="152"/>
        <v>1</v>
      </c>
      <c r="AS27" s="101">
        <v>1101030</v>
      </c>
      <c r="AT27" s="102">
        <f t="shared" si="153"/>
        <v>550515</v>
      </c>
      <c r="AU27" s="62">
        <v>2</v>
      </c>
      <c r="AV27" s="79">
        <f t="shared" si="154"/>
        <v>1</v>
      </c>
      <c r="AW27" s="101">
        <v>322636</v>
      </c>
      <c r="AX27" s="102">
        <f t="shared" si="155"/>
        <v>161318</v>
      </c>
      <c r="AY27" s="168">
        <v>0</v>
      </c>
      <c r="AZ27" s="62">
        <v>0</v>
      </c>
      <c r="BA27" s="79" t="str">
        <f t="shared" si="156"/>
        <v>-</v>
      </c>
      <c r="BB27" s="101">
        <v>0</v>
      </c>
      <c r="BC27" s="102" t="str">
        <f t="shared" si="157"/>
        <v>-</v>
      </c>
      <c r="BD27" s="62">
        <v>0</v>
      </c>
      <c r="BE27" s="79" t="str">
        <f t="shared" si="158"/>
        <v>-</v>
      </c>
      <c r="BF27" s="101">
        <v>0</v>
      </c>
      <c r="BG27" s="102" t="str">
        <f t="shared" si="159"/>
        <v>-</v>
      </c>
      <c r="BH27" s="168">
        <v>0</v>
      </c>
      <c r="BI27" s="62">
        <v>0</v>
      </c>
      <c r="BJ27" s="79" t="str">
        <f t="shared" si="160"/>
        <v>-</v>
      </c>
      <c r="BK27" s="101">
        <v>0</v>
      </c>
      <c r="BL27" s="102" t="str">
        <f t="shared" si="161"/>
        <v>-</v>
      </c>
      <c r="BM27" s="62">
        <v>0</v>
      </c>
      <c r="BN27" s="79" t="str">
        <f t="shared" si="162"/>
        <v>-</v>
      </c>
      <c r="BO27" s="101">
        <v>0</v>
      </c>
      <c r="BP27" s="102" t="str">
        <f t="shared" si="163"/>
        <v>-</v>
      </c>
      <c r="BQ27" s="99">
        <f t="shared" si="164"/>
        <v>16</v>
      </c>
      <c r="BR27" s="62">
        <f t="shared" si="165"/>
        <v>16</v>
      </c>
      <c r="BS27" s="79">
        <f t="shared" si="166"/>
        <v>1</v>
      </c>
      <c r="BT27" s="101">
        <f t="shared" si="167"/>
        <v>11589760</v>
      </c>
      <c r="BU27" s="102">
        <f t="shared" si="168"/>
        <v>724360</v>
      </c>
      <c r="BV27" s="62">
        <f t="shared" si="169"/>
        <v>16</v>
      </c>
      <c r="BW27" s="79">
        <f t="shared" si="170"/>
        <v>1</v>
      </c>
      <c r="BX27" s="101">
        <f t="shared" si="171"/>
        <v>2132615</v>
      </c>
      <c r="BY27" s="102">
        <f t="shared" si="172"/>
        <v>133288.4375</v>
      </c>
      <c r="BZ27" s="82"/>
      <c r="CA27" s="113">
        <v>13</v>
      </c>
      <c r="CB27" s="105">
        <v>13</v>
      </c>
      <c r="CC27" s="86">
        <v>1</v>
      </c>
      <c r="CD27" s="105">
        <v>6001570</v>
      </c>
      <c r="CE27" s="105">
        <v>461659.23076923075</v>
      </c>
      <c r="CF27" s="105">
        <v>13</v>
      </c>
      <c r="CG27" s="86">
        <v>1</v>
      </c>
      <c r="CH27" s="105">
        <v>1637598</v>
      </c>
      <c r="CI27" s="105">
        <v>125969.07692307692</v>
      </c>
      <c r="CK27" s="86">
        <f t="shared" si="33"/>
        <v>0</v>
      </c>
      <c r="CL27" s="86">
        <f t="shared" si="34"/>
        <v>0</v>
      </c>
      <c r="CM27" s="86">
        <f t="shared" si="77"/>
        <v>0</v>
      </c>
      <c r="CN27" s="86">
        <f t="shared" si="78"/>
        <v>0</v>
      </c>
      <c r="CO27" s="59">
        <v>21</v>
      </c>
      <c r="CP27" s="14" t="s">
        <v>128</v>
      </c>
      <c r="CQ27" s="46">
        <f t="shared" si="79"/>
        <v>0.893956043956044</v>
      </c>
      <c r="CR27" s="46">
        <f t="shared" si="80"/>
        <v>0.88461538461538458</v>
      </c>
      <c r="CS27" s="87">
        <f t="shared" si="35"/>
        <v>1</v>
      </c>
      <c r="CT27" s="46">
        <f t="shared" si="36"/>
        <v>0.85248815165876779</v>
      </c>
      <c r="CU27" s="46">
        <f t="shared" si="37"/>
        <v>9.3406593406593408E-2</v>
      </c>
      <c r="CV27" s="46">
        <f t="shared" si="38"/>
        <v>0.11538461538461542</v>
      </c>
      <c r="CW27" s="46">
        <f t="shared" si="39"/>
        <v>0</v>
      </c>
      <c r="CX27" s="46">
        <f t="shared" si="40"/>
        <v>8.6238997968855813E-2</v>
      </c>
      <c r="CY27" s="46">
        <f t="shared" si="41"/>
        <v>1.2637362637362592E-2</v>
      </c>
      <c r="CZ27" s="46">
        <f t="shared" si="42"/>
        <v>0</v>
      </c>
      <c r="DA27" s="46">
        <f t="shared" si="43"/>
        <v>0</v>
      </c>
      <c r="DB27" s="46">
        <f t="shared" si="44"/>
        <v>6.1272850372376397E-2</v>
      </c>
      <c r="DC27" s="46">
        <f t="shared" si="81"/>
        <v>0.87425149700598803</v>
      </c>
      <c r="DD27" s="46">
        <f t="shared" si="82"/>
        <v>0.78260869565217395</v>
      </c>
      <c r="DE27" s="87">
        <f t="shared" si="83"/>
        <v>1</v>
      </c>
      <c r="DF27" s="46">
        <f t="shared" si="84"/>
        <v>0.84792863881979585</v>
      </c>
      <c r="DG27" s="46">
        <f t="shared" si="45"/>
        <v>0.11497005988023956</v>
      </c>
      <c r="DH27" s="46">
        <f t="shared" si="46"/>
        <v>0.21739130434782605</v>
      </c>
      <c r="DI27" s="87">
        <f t="shared" si="47"/>
        <v>0</v>
      </c>
      <c r="DJ27" s="46">
        <f t="shared" si="48"/>
        <v>9.1688824084398379E-2</v>
      </c>
      <c r="DK27" s="46">
        <f t="shared" si="49"/>
        <v>1.0778443113772407E-2</v>
      </c>
      <c r="DL27" s="46">
        <f t="shared" si="50"/>
        <v>0</v>
      </c>
      <c r="DM27" s="87">
        <f t="shared" si="51"/>
        <v>0</v>
      </c>
      <c r="DN27" s="46">
        <f t="shared" si="52"/>
        <v>6.0382537095805766E-2</v>
      </c>
      <c r="DP27" s="37" t="s">
        <v>4</v>
      </c>
      <c r="DQ27" s="96">
        <f t="shared" si="53"/>
        <v>0.87138130686517778</v>
      </c>
      <c r="DR27" s="96">
        <f t="shared" si="54"/>
        <v>0.84543637574950037</v>
      </c>
      <c r="DS27" s="250">
        <f t="shared" si="85"/>
        <v>2.6000000000000023</v>
      </c>
      <c r="DT27" s="96">
        <f t="shared" si="55"/>
        <v>0.11662531017369737</v>
      </c>
      <c r="DU27" s="96">
        <f t="shared" si="56"/>
        <v>0.14279369309349321</v>
      </c>
      <c r="DV27" s="250">
        <f t="shared" si="86"/>
        <v>-2.5999999999999983</v>
      </c>
      <c r="DW27" s="96">
        <f t="shared" si="57"/>
        <v>1.1993382961124843E-2</v>
      </c>
      <c r="DX27" s="96">
        <f t="shared" si="58"/>
        <v>1.1769931157006419E-2</v>
      </c>
      <c r="DY27" s="250">
        <f t="shared" si="87"/>
        <v>0</v>
      </c>
      <c r="DZ27" s="96">
        <f t="shared" si="59"/>
        <v>0.80421686746987953</v>
      </c>
      <c r="EA27" s="96">
        <f t="shared" si="60"/>
        <v>0.7801857585139319</v>
      </c>
      <c r="EB27" s="250">
        <f t="shared" si="88"/>
        <v>2.4000000000000021</v>
      </c>
      <c r="EC27" s="96">
        <f t="shared" si="61"/>
        <v>0.17168674698795183</v>
      </c>
      <c r="ED27" s="96">
        <f t="shared" si="89"/>
        <v>0.18885448916408665</v>
      </c>
      <c r="EE27" s="250">
        <f t="shared" si="90"/>
        <v>-1.7000000000000015</v>
      </c>
      <c r="EF27" s="96">
        <f t="shared" si="62"/>
        <v>2.4096385542168641E-2</v>
      </c>
      <c r="EG27" s="96">
        <f t="shared" si="63"/>
        <v>3.0959752321981449E-2</v>
      </c>
      <c r="EH27" s="250">
        <f t="shared" si="91"/>
        <v>-0.7</v>
      </c>
      <c r="EI27" s="96">
        <f t="shared" si="64"/>
        <v>0.8203125</v>
      </c>
      <c r="EJ27" s="96">
        <f t="shared" si="65"/>
        <v>0.77142857142857146</v>
      </c>
      <c r="EK27" s="250">
        <f t="shared" si="92"/>
        <v>4.8999999999999932</v>
      </c>
      <c r="EL27" s="96">
        <f t="shared" si="66"/>
        <v>0.171875</v>
      </c>
      <c r="EM27" s="96">
        <f t="shared" si="67"/>
        <v>0.21904761904761905</v>
      </c>
      <c r="EN27" s="250">
        <f t="shared" si="93"/>
        <v>-4.7000000000000011</v>
      </c>
      <c r="EO27" s="96">
        <f t="shared" si="68"/>
        <v>7.8125E-3</v>
      </c>
      <c r="EP27" s="96">
        <f t="shared" si="69"/>
        <v>9.52380952380949E-3</v>
      </c>
      <c r="EQ27" s="250">
        <f t="shared" si="94"/>
        <v>-0.2</v>
      </c>
      <c r="ER27" s="96">
        <f t="shared" si="70"/>
        <v>0.81228379809389339</v>
      </c>
      <c r="ES27" s="96">
        <f t="shared" si="71"/>
        <v>0.81102419238012458</v>
      </c>
      <c r="ET27" s="250">
        <f t="shared" si="95"/>
        <v>0.10000000000000009</v>
      </c>
      <c r="EU27" s="96">
        <f t="shared" si="72"/>
        <v>0.12340275326508998</v>
      </c>
      <c r="EV27" s="96">
        <f t="shared" si="73"/>
        <v>0.12538026944806602</v>
      </c>
      <c r="EW27" s="250">
        <f t="shared" si="96"/>
        <v>-0.20000000000000018</v>
      </c>
      <c r="EX27" s="96">
        <f t="shared" si="74"/>
        <v>6.4313448641016624E-2</v>
      </c>
      <c r="EY27" s="96">
        <f t="shared" si="75"/>
        <v>6.3595538171809407E-2</v>
      </c>
      <c r="EZ27" s="250">
        <f t="shared" si="97"/>
        <v>0</v>
      </c>
      <c r="FC27" s="96">
        <f t="shared" si="98"/>
        <v>0.87281848885540492</v>
      </c>
      <c r="FD27" s="96">
        <f t="shared" si="99"/>
        <v>0.86643310806229235</v>
      </c>
      <c r="FE27" s="250">
        <f t="shared" si="100"/>
        <v>0.70000000000000062</v>
      </c>
      <c r="FF27" s="96">
        <f t="shared" si="101"/>
        <v>0.11478055399788534</v>
      </c>
      <c r="FG27" s="96">
        <f t="shared" si="102"/>
        <v>0.12086431751915561</v>
      </c>
      <c r="FH27" s="250">
        <f t="shared" si="103"/>
        <v>-0.5999999999999992</v>
      </c>
      <c r="FI27" s="96">
        <f t="shared" si="104"/>
        <v>1.2400957146709746E-2</v>
      </c>
      <c r="FJ27" s="96">
        <f t="shared" si="105"/>
        <v>1.2702574418552048E-2</v>
      </c>
      <c r="FK27" s="250">
        <f t="shared" si="106"/>
        <v>-9.9999999999999922E-2</v>
      </c>
      <c r="FL27" s="96">
        <f t="shared" si="107"/>
        <v>0.83829787234042552</v>
      </c>
      <c r="FM27" s="96">
        <f t="shared" si="108"/>
        <v>0.8310385523210071</v>
      </c>
      <c r="FN27" s="250">
        <f t="shared" si="109"/>
        <v>0.70000000000000062</v>
      </c>
      <c r="FO27" s="96">
        <f t="shared" si="110"/>
        <v>0.15319148936170213</v>
      </c>
      <c r="FP27" s="96">
        <f t="shared" si="111"/>
        <v>0.15932336742722264</v>
      </c>
      <c r="FQ27" s="250">
        <f t="shared" si="112"/>
        <v>-0.60000000000000053</v>
      </c>
      <c r="FR27" s="96">
        <f t="shared" si="113"/>
        <v>8.5106382978723527E-3</v>
      </c>
      <c r="FS27" s="96">
        <f t="shared" si="114"/>
        <v>9.6380802517702646E-3</v>
      </c>
      <c r="FT27" s="250">
        <f t="shared" si="115"/>
        <v>-0.10000000000000009</v>
      </c>
      <c r="FU27" s="96">
        <f t="shared" si="116"/>
        <v>0.83989501312335957</v>
      </c>
      <c r="FV27" s="96">
        <f t="shared" si="117"/>
        <v>0.82233502538071068</v>
      </c>
      <c r="FW27" s="250">
        <f t="shared" si="118"/>
        <v>1.8000000000000016</v>
      </c>
      <c r="FX27" s="96">
        <f t="shared" si="119"/>
        <v>0.14908136482939638</v>
      </c>
      <c r="FY27" s="96">
        <f t="shared" si="120"/>
        <v>0.16187253243090804</v>
      </c>
      <c r="FZ27" s="250">
        <f t="shared" si="121"/>
        <v>-1.3000000000000012</v>
      </c>
      <c r="GA27" s="96">
        <f t="shared" si="122"/>
        <v>1.1023622047244053E-2</v>
      </c>
      <c r="GB27" s="96">
        <f t="shared" si="123"/>
        <v>1.5792442188381273E-2</v>
      </c>
      <c r="GC27" s="250">
        <f t="shared" si="124"/>
        <v>-0.50000000000000011</v>
      </c>
      <c r="GD27" s="96">
        <f t="shared" si="125"/>
        <v>0.82931072839859654</v>
      </c>
      <c r="GE27" s="96">
        <f t="shared" si="126"/>
        <v>0.82810654702572595</v>
      </c>
      <c r="GF27" s="250">
        <f t="shared" si="127"/>
        <v>0.10000000000000009</v>
      </c>
      <c r="GG27" s="96">
        <f t="shared" si="128"/>
        <v>0.10295028716740307</v>
      </c>
      <c r="GH27" s="96">
        <f t="shared" si="129"/>
        <v>0.10600053625558514</v>
      </c>
      <c r="GI27" s="250">
        <f t="shared" si="130"/>
        <v>-0.30000000000000027</v>
      </c>
      <c r="GJ27" s="96">
        <f t="shared" si="131"/>
        <v>6.7738984434000393E-2</v>
      </c>
      <c r="GK27" s="96">
        <f t="shared" si="132"/>
        <v>6.589291671868891E-2</v>
      </c>
      <c r="GL27" s="250">
        <f t="shared" si="133"/>
        <v>0.20000000000000018</v>
      </c>
      <c r="GM27" s="39">
        <v>0</v>
      </c>
    </row>
    <row r="28" spans="1:195" s="15" customFormat="1" ht="13.5" customHeight="1">
      <c r="A28" s="63"/>
      <c r="B28" s="346"/>
      <c r="C28" s="343"/>
      <c r="D28" s="81"/>
      <c r="E28" s="198" t="s">
        <v>161</v>
      </c>
      <c r="F28" s="213">
        <v>0</v>
      </c>
      <c r="G28" s="214">
        <v>0</v>
      </c>
      <c r="H28" s="215" t="str">
        <f t="shared" si="136"/>
        <v>-</v>
      </c>
      <c r="I28" s="216">
        <v>0</v>
      </c>
      <c r="J28" s="217" t="str">
        <f t="shared" si="137"/>
        <v>-</v>
      </c>
      <c r="K28" s="214">
        <v>0</v>
      </c>
      <c r="L28" s="215" t="str">
        <f t="shared" si="138"/>
        <v>-</v>
      </c>
      <c r="M28" s="216">
        <v>0</v>
      </c>
      <c r="N28" s="217" t="str">
        <f t="shared" si="139"/>
        <v>-</v>
      </c>
      <c r="O28" s="213">
        <v>0</v>
      </c>
      <c r="P28" s="214">
        <v>0</v>
      </c>
      <c r="Q28" s="215" t="str">
        <f t="shared" si="140"/>
        <v>-</v>
      </c>
      <c r="R28" s="216">
        <v>0</v>
      </c>
      <c r="S28" s="217" t="str">
        <f t="shared" si="141"/>
        <v>-</v>
      </c>
      <c r="T28" s="214">
        <v>0</v>
      </c>
      <c r="U28" s="215" t="str">
        <f t="shared" si="142"/>
        <v>-</v>
      </c>
      <c r="V28" s="216">
        <v>0</v>
      </c>
      <c r="W28" s="217" t="str">
        <f t="shared" si="143"/>
        <v>-</v>
      </c>
      <c r="X28" s="213">
        <v>1</v>
      </c>
      <c r="Y28" s="214">
        <v>1</v>
      </c>
      <c r="Z28" s="215">
        <f t="shared" si="144"/>
        <v>1</v>
      </c>
      <c r="AA28" s="216">
        <v>1075970</v>
      </c>
      <c r="AB28" s="217">
        <f t="shared" si="145"/>
        <v>1075970</v>
      </c>
      <c r="AC28" s="214">
        <v>1</v>
      </c>
      <c r="AD28" s="215">
        <f t="shared" si="146"/>
        <v>1</v>
      </c>
      <c r="AE28" s="216">
        <v>120812</v>
      </c>
      <c r="AF28" s="217">
        <f t="shared" si="147"/>
        <v>120812</v>
      </c>
      <c r="AG28" s="213">
        <v>2</v>
      </c>
      <c r="AH28" s="214">
        <v>2</v>
      </c>
      <c r="AI28" s="215">
        <f t="shared" si="148"/>
        <v>1</v>
      </c>
      <c r="AJ28" s="216">
        <v>1677580</v>
      </c>
      <c r="AK28" s="217">
        <f t="shared" si="149"/>
        <v>838790</v>
      </c>
      <c r="AL28" s="214">
        <v>1</v>
      </c>
      <c r="AM28" s="215">
        <f t="shared" si="150"/>
        <v>0.5</v>
      </c>
      <c r="AN28" s="216">
        <v>107784</v>
      </c>
      <c r="AO28" s="217">
        <f t="shared" si="151"/>
        <v>107784</v>
      </c>
      <c r="AP28" s="213">
        <v>0</v>
      </c>
      <c r="AQ28" s="214">
        <v>0</v>
      </c>
      <c r="AR28" s="215" t="str">
        <f t="shared" si="152"/>
        <v>-</v>
      </c>
      <c r="AS28" s="216">
        <v>0</v>
      </c>
      <c r="AT28" s="217" t="str">
        <f t="shared" si="153"/>
        <v>-</v>
      </c>
      <c r="AU28" s="214">
        <v>0</v>
      </c>
      <c r="AV28" s="215" t="str">
        <f t="shared" si="154"/>
        <v>-</v>
      </c>
      <c r="AW28" s="216">
        <v>0</v>
      </c>
      <c r="AX28" s="217" t="str">
        <f t="shared" si="155"/>
        <v>-</v>
      </c>
      <c r="AY28" s="213">
        <v>0</v>
      </c>
      <c r="AZ28" s="214">
        <v>0</v>
      </c>
      <c r="BA28" s="215" t="str">
        <f t="shared" si="156"/>
        <v>-</v>
      </c>
      <c r="BB28" s="216">
        <v>0</v>
      </c>
      <c r="BC28" s="217" t="str">
        <f t="shared" si="157"/>
        <v>-</v>
      </c>
      <c r="BD28" s="214">
        <v>0</v>
      </c>
      <c r="BE28" s="215" t="str">
        <f t="shared" si="158"/>
        <v>-</v>
      </c>
      <c r="BF28" s="216">
        <v>0</v>
      </c>
      <c r="BG28" s="217" t="str">
        <f t="shared" si="159"/>
        <v>-</v>
      </c>
      <c r="BH28" s="213">
        <v>0</v>
      </c>
      <c r="BI28" s="214">
        <v>0</v>
      </c>
      <c r="BJ28" s="215" t="str">
        <f t="shared" si="160"/>
        <v>-</v>
      </c>
      <c r="BK28" s="216">
        <v>0</v>
      </c>
      <c r="BL28" s="217" t="str">
        <f t="shared" si="161"/>
        <v>-</v>
      </c>
      <c r="BM28" s="214">
        <v>0</v>
      </c>
      <c r="BN28" s="215" t="str">
        <f t="shared" si="162"/>
        <v>-</v>
      </c>
      <c r="BO28" s="216">
        <v>0</v>
      </c>
      <c r="BP28" s="217" t="str">
        <f t="shared" si="163"/>
        <v>-</v>
      </c>
      <c r="BQ28" s="218">
        <f t="shared" si="164"/>
        <v>3</v>
      </c>
      <c r="BR28" s="214">
        <f t="shared" si="165"/>
        <v>3</v>
      </c>
      <c r="BS28" s="215">
        <f t="shared" si="166"/>
        <v>1</v>
      </c>
      <c r="BT28" s="216">
        <f t="shared" si="167"/>
        <v>2753550</v>
      </c>
      <c r="BU28" s="217">
        <f t="shared" si="168"/>
        <v>917850</v>
      </c>
      <c r="BV28" s="214">
        <f t="shared" si="169"/>
        <v>2</v>
      </c>
      <c r="BW28" s="215">
        <f t="shared" si="170"/>
        <v>0.66666666666666663</v>
      </c>
      <c r="BX28" s="216">
        <f t="shared" si="171"/>
        <v>228596</v>
      </c>
      <c r="BY28" s="217">
        <f t="shared" si="172"/>
        <v>114298</v>
      </c>
      <c r="BZ28" s="82"/>
      <c r="CA28" s="113">
        <v>3</v>
      </c>
      <c r="CB28" s="105">
        <v>3</v>
      </c>
      <c r="CC28" s="86">
        <v>1</v>
      </c>
      <c r="CD28" s="105">
        <v>1299620</v>
      </c>
      <c r="CE28" s="105">
        <v>433206.66666666669</v>
      </c>
      <c r="CF28" s="105">
        <v>3</v>
      </c>
      <c r="CG28" s="86">
        <v>1</v>
      </c>
      <c r="CH28" s="105">
        <v>159149</v>
      </c>
      <c r="CI28" s="105">
        <v>53049.666666666664</v>
      </c>
      <c r="CK28" s="86">
        <f t="shared" si="33"/>
        <v>0.33333333333333337</v>
      </c>
      <c r="CL28" s="86">
        <f t="shared" si="34"/>
        <v>0</v>
      </c>
      <c r="CM28" s="86">
        <f t="shared" si="77"/>
        <v>0</v>
      </c>
      <c r="CN28" s="86">
        <f t="shared" si="78"/>
        <v>0</v>
      </c>
      <c r="CO28" s="59">
        <v>22</v>
      </c>
      <c r="CP28" s="14" t="s">
        <v>63</v>
      </c>
      <c r="CQ28" s="46">
        <f t="shared" si="79"/>
        <v>0.88135593220338981</v>
      </c>
      <c r="CR28" s="46">
        <f t="shared" si="80"/>
        <v>0.85185185185185186</v>
      </c>
      <c r="CS28" s="87">
        <f t="shared" si="35"/>
        <v>0.875</v>
      </c>
      <c r="CT28" s="46">
        <f t="shared" si="36"/>
        <v>0.83487644467147692</v>
      </c>
      <c r="CU28" s="46">
        <f t="shared" si="37"/>
        <v>0.10477657935285056</v>
      </c>
      <c r="CV28" s="46">
        <f t="shared" si="38"/>
        <v>0.12962962962962965</v>
      </c>
      <c r="CW28" s="46">
        <f t="shared" si="39"/>
        <v>0.125</v>
      </c>
      <c r="CX28" s="46">
        <f t="shared" si="40"/>
        <v>9.1692739927207723E-2</v>
      </c>
      <c r="CY28" s="46">
        <f t="shared" si="41"/>
        <v>1.3867488443759624E-2</v>
      </c>
      <c r="CZ28" s="46">
        <f t="shared" si="42"/>
        <v>1.851851851851849E-2</v>
      </c>
      <c r="DA28" s="46">
        <f t="shared" si="43"/>
        <v>0</v>
      </c>
      <c r="DB28" s="46">
        <f t="shared" si="44"/>
        <v>7.3430815401315352E-2</v>
      </c>
      <c r="DC28" s="46">
        <f t="shared" si="81"/>
        <v>0.86780905752753978</v>
      </c>
      <c r="DD28" s="46">
        <f t="shared" si="82"/>
        <v>0.87804878048780488</v>
      </c>
      <c r="DE28" s="87">
        <f t="shared" si="83"/>
        <v>0.8571428571428571</v>
      </c>
      <c r="DF28" s="46">
        <f t="shared" si="84"/>
        <v>0.8385969453792389</v>
      </c>
      <c r="DG28" s="46">
        <f t="shared" si="45"/>
        <v>0.11811505507955933</v>
      </c>
      <c r="DH28" s="46">
        <f t="shared" si="46"/>
        <v>0.12195121951219512</v>
      </c>
      <c r="DI28" s="87">
        <f t="shared" si="47"/>
        <v>0.1428571428571429</v>
      </c>
      <c r="DJ28" s="46">
        <f t="shared" si="48"/>
        <v>9.5133316075588947E-2</v>
      </c>
      <c r="DK28" s="46">
        <f t="shared" si="49"/>
        <v>1.4075887392900888E-2</v>
      </c>
      <c r="DL28" s="46">
        <f t="shared" si="50"/>
        <v>0</v>
      </c>
      <c r="DM28" s="87">
        <f t="shared" si="51"/>
        <v>0</v>
      </c>
      <c r="DN28" s="46">
        <f t="shared" si="52"/>
        <v>6.6269738545172152E-2</v>
      </c>
      <c r="DP28" s="37" t="s">
        <v>22</v>
      </c>
      <c r="DQ28" s="96">
        <f t="shared" si="53"/>
        <v>0.88625592417061616</v>
      </c>
      <c r="DR28" s="96">
        <f t="shared" si="54"/>
        <v>0.88141176470588234</v>
      </c>
      <c r="DS28" s="250">
        <f t="shared" si="85"/>
        <v>0.50000000000000044</v>
      </c>
      <c r="DT28" s="96">
        <f t="shared" si="55"/>
        <v>0.10047393364928903</v>
      </c>
      <c r="DU28" s="96">
        <f t="shared" si="56"/>
        <v>0.11058823529411765</v>
      </c>
      <c r="DV28" s="250">
        <f t="shared" si="86"/>
        <v>-1.0999999999999996</v>
      </c>
      <c r="DW28" s="96">
        <f t="shared" si="57"/>
        <v>1.3270142180094813E-2</v>
      </c>
      <c r="DX28" s="96">
        <f t="shared" si="58"/>
        <v>8.0000000000000071E-3</v>
      </c>
      <c r="DY28" s="250">
        <f t="shared" si="87"/>
        <v>0.49999999999999994</v>
      </c>
      <c r="DZ28" s="96">
        <f t="shared" si="59"/>
        <v>0.86363636363636365</v>
      </c>
      <c r="EA28" s="96">
        <f t="shared" si="60"/>
        <v>0.87301587301587302</v>
      </c>
      <c r="EB28" s="250">
        <f t="shared" si="88"/>
        <v>-0.9000000000000008</v>
      </c>
      <c r="EC28" s="96">
        <f t="shared" si="61"/>
        <v>0.13636363636363635</v>
      </c>
      <c r="ED28" s="96">
        <f t="shared" si="89"/>
        <v>0.11111111111111105</v>
      </c>
      <c r="EE28" s="250">
        <f t="shared" si="90"/>
        <v>2.5000000000000009</v>
      </c>
      <c r="EF28" s="96">
        <f t="shared" si="62"/>
        <v>0</v>
      </c>
      <c r="EG28" s="96">
        <f t="shared" si="63"/>
        <v>1.5873015873015928E-2</v>
      </c>
      <c r="EH28" s="250">
        <f t="shared" si="91"/>
        <v>-1.6</v>
      </c>
      <c r="EI28" s="96">
        <f t="shared" si="64"/>
        <v>0.8571428571428571</v>
      </c>
      <c r="EJ28" s="96">
        <f t="shared" si="65"/>
        <v>0.8</v>
      </c>
      <c r="EK28" s="250">
        <f t="shared" si="92"/>
        <v>5.699999999999994</v>
      </c>
      <c r="EL28" s="96">
        <f t="shared" si="66"/>
        <v>0.1428571428571429</v>
      </c>
      <c r="EM28" s="96">
        <f t="shared" si="67"/>
        <v>0.19999999999999996</v>
      </c>
      <c r="EN28" s="250">
        <f t="shared" si="93"/>
        <v>-5.700000000000002</v>
      </c>
      <c r="EO28" s="96">
        <f t="shared" si="68"/>
        <v>0</v>
      </c>
      <c r="EP28" s="96">
        <f t="shared" si="69"/>
        <v>0</v>
      </c>
      <c r="EQ28" s="250">
        <f t="shared" si="94"/>
        <v>0</v>
      </c>
      <c r="ER28" s="96">
        <f t="shared" si="70"/>
        <v>0.84638161790832644</v>
      </c>
      <c r="ES28" s="96">
        <f t="shared" si="71"/>
        <v>0.84069050554870528</v>
      </c>
      <c r="ET28" s="250">
        <f t="shared" si="95"/>
        <v>0.50000000000000044</v>
      </c>
      <c r="EU28" s="96">
        <f t="shared" si="72"/>
        <v>9.7950965296695447E-2</v>
      </c>
      <c r="EV28" s="96">
        <f t="shared" si="73"/>
        <v>0.10530209617755859</v>
      </c>
      <c r="EW28" s="250">
        <f t="shared" si="96"/>
        <v>-0.69999999999999929</v>
      </c>
      <c r="EX28" s="96">
        <f t="shared" si="74"/>
        <v>5.5667416794978108E-2</v>
      </c>
      <c r="EY28" s="96">
        <f t="shared" si="75"/>
        <v>5.4007398273736129E-2</v>
      </c>
      <c r="EZ28" s="250">
        <f t="shared" si="97"/>
        <v>0.20000000000000018</v>
      </c>
      <c r="FC28" s="96">
        <f t="shared" si="98"/>
        <v>0.87281848885540492</v>
      </c>
      <c r="FD28" s="96">
        <f t="shared" si="99"/>
        <v>0.86643310806229235</v>
      </c>
      <c r="FE28" s="250">
        <f t="shared" si="100"/>
        <v>0.70000000000000062</v>
      </c>
      <c r="FF28" s="96">
        <f t="shared" si="101"/>
        <v>0.11478055399788534</v>
      </c>
      <c r="FG28" s="96">
        <f t="shared" si="102"/>
        <v>0.12086431751915561</v>
      </c>
      <c r="FH28" s="250">
        <f t="shared" si="103"/>
        <v>-0.5999999999999992</v>
      </c>
      <c r="FI28" s="96">
        <f t="shared" si="104"/>
        <v>1.2400957146709746E-2</v>
      </c>
      <c r="FJ28" s="96">
        <f t="shared" si="105"/>
        <v>1.2702574418552048E-2</v>
      </c>
      <c r="FK28" s="250">
        <f t="shared" si="106"/>
        <v>-9.9999999999999922E-2</v>
      </c>
      <c r="FL28" s="96">
        <f t="shared" si="107"/>
        <v>0.83829787234042552</v>
      </c>
      <c r="FM28" s="96">
        <f t="shared" si="108"/>
        <v>0.8310385523210071</v>
      </c>
      <c r="FN28" s="250">
        <f t="shared" si="109"/>
        <v>0.70000000000000062</v>
      </c>
      <c r="FO28" s="96">
        <f t="shared" si="110"/>
        <v>0.15319148936170213</v>
      </c>
      <c r="FP28" s="96">
        <f t="shared" si="111"/>
        <v>0.15932336742722264</v>
      </c>
      <c r="FQ28" s="250">
        <f t="shared" si="112"/>
        <v>-0.60000000000000053</v>
      </c>
      <c r="FR28" s="96">
        <f t="shared" si="113"/>
        <v>8.5106382978723527E-3</v>
      </c>
      <c r="FS28" s="96">
        <f t="shared" si="114"/>
        <v>9.6380802517702646E-3</v>
      </c>
      <c r="FT28" s="250">
        <f t="shared" si="115"/>
        <v>-0.10000000000000009</v>
      </c>
      <c r="FU28" s="96">
        <f t="shared" si="116"/>
        <v>0.83989501312335957</v>
      </c>
      <c r="FV28" s="96">
        <f t="shared" si="117"/>
        <v>0.82233502538071068</v>
      </c>
      <c r="FW28" s="250">
        <f t="shared" si="118"/>
        <v>1.8000000000000016</v>
      </c>
      <c r="FX28" s="96">
        <f t="shared" si="119"/>
        <v>0.14908136482939638</v>
      </c>
      <c r="FY28" s="96">
        <f t="shared" si="120"/>
        <v>0.16187253243090804</v>
      </c>
      <c r="FZ28" s="250">
        <f t="shared" si="121"/>
        <v>-1.3000000000000012</v>
      </c>
      <c r="GA28" s="96">
        <f t="shared" si="122"/>
        <v>1.1023622047244053E-2</v>
      </c>
      <c r="GB28" s="96">
        <f t="shared" si="123"/>
        <v>1.5792442188381273E-2</v>
      </c>
      <c r="GC28" s="250">
        <f t="shared" si="124"/>
        <v>-0.50000000000000011</v>
      </c>
      <c r="GD28" s="96">
        <f t="shared" si="125"/>
        <v>0.82931072839859654</v>
      </c>
      <c r="GE28" s="96">
        <f t="shared" si="126"/>
        <v>0.82810654702572595</v>
      </c>
      <c r="GF28" s="250">
        <f t="shared" si="127"/>
        <v>0.10000000000000009</v>
      </c>
      <c r="GG28" s="96">
        <f t="shared" si="128"/>
        <v>0.10295028716740307</v>
      </c>
      <c r="GH28" s="96">
        <f t="shared" si="129"/>
        <v>0.10600053625558514</v>
      </c>
      <c r="GI28" s="250">
        <f t="shared" si="130"/>
        <v>-0.30000000000000027</v>
      </c>
      <c r="GJ28" s="96">
        <f t="shared" si="131"/>
        <v>6.7738984434000393E-2</v>
      </c>
      <c r="GK28" s="96">
        <f t="shared" si="132"/>
        <v>6.589291671868891E-2</v>
      </c>
      <c r="GL28" s="250">
        <f t="shared" si="133"/>
        <v>0.20000000000000018</v>
      </c>
      <c r="GM28" s="39">
        <v>0</v>
      </c>
    </row>
    <row r="29" spans="1:195" s="15" customFormat="1" ht="13.5" customHeight="1">
      <c r="A29" s="63"/>
      <c r="B29" s="346"/>
      <c r="C29" s="343"/>
      <c r="D29" s="210"/>
      <c r="E29" s="72" t="s">
        <v>211</v>
      </c>
      <c r="F29" s="211">
        <v>0</v>
      </c>
      <c r="G29" s="126">
        <v>0</v>
      </c>
      <c r="H29" s="124" t="str">
        <f>IFERROR(G29/F29,"-")</f>
        <v>-</v>
      </c>
      <c r="I29" s="127">
        <v>0</v>
      </c>
      <c r="J29" s="125" t="str">
        <f>IFERROR(I29/G29,"-")</f>
        <v>-</v>
      </c>
      <c r="K29" s="126">
        <v>0</v>
      </c>
      <c r="L29" s="124" t="str">
        <f>IFERROR(K29/F29,"-")</f>
        <v>-</v>
      </c>
      <c r="M29" s="127">
        <v>0</v>
      </c>
      <c r="N29" s="125" t="str">
        <f>IFERROR(M29/K29,"-")</f>
        <v>-</v>
      </c>
      <c r="O29" s="211">
        <v>0</v>
      </c>
      <c r="P29" s="126">
        <v>0</v>
      </c>
      <c r="Q29" s="124" t="str">
        <f>IFERROR(P29/O29,"-")</f>
        <v>-</v>
      </c>
      <c r="R29" s="127">
        <v>0</v>
      </c>
      <c r="S29" s="125" t="str">
        <f>IFERROR(R29/P29,"-")</f>
        <v>-</v>
      </c>
      <c r="T29" s="126">
        <v>0</v>
      </c>
      <c r="U29" s="124" t="str">
        <f>IFERROR(T29/O29,"-")</f>
        <v>-</v>
      </c>
      <c r="V29" s="127">
        <v>0</v>
      </c>
      <c r="W29" s="125" t="str">
        <f>IFERROR(V29/T29,"-")</f>
        <v>-</v>
      </c>
      <c r="X29" s="211">
        <v>0</v>
      </c>
      <c r="Y29" s="126">
        <v>0</v>
      </c>
      <c r="Z29" s="124" t="str">
        <f>IFERROR(Y29/X29,"-")</f>
        <v>-</v>
      </c>
      <c r="AA29" s="127">
        <v>0</v>
      </c>
      <c r="AB29" s="125" t="str">
        <f>IFERROR(AA29/Y29,"-")</f>
        <v>-</v>
      </c>
      <c r="AC29" s="126">
        <v>0</v>
      </c>
      <c r="AD29" s="124" t="str">
        <f>IFERROR(AC29/X29,"-")</f>
        <v>-</v>
      </c>
      <c r="AE29" s="127">
        <v>0</v>
      </c>
      <c r="AF29" s="125" t="str">
        <f>IFERROR(AE29/AC29,"-")</f>
        <v>-</v>
      </c>
      <c r="AG29" s="211">
        <v>0</v>
      </c>
      <c r="AH29" s="126">
        <v>0</v>
      </c>
      <c r="AI29" s="124" t="str">
        <f>IFERROR(AH29/AG29,"-")</f>
        <v>-</v>
      </c>
      <c r="AJ29" s="127">
        <v>0</v>
      </c>
      <c r="AK29" s="125" t="str">
        <f>IFERROR(AJ29/AH29,"-")</f>
        <v>-</v>
      </c>
      <c r="AL29" s="126">
        <v>0</v>
      </c>
      <c r="AM29" s="124" t="str">
        <f>IFERROR(AL29/AG29,"-")</f>
        <v>-</v>
      </c>
      <c r="AN29" s="127">
        <v>0</v>
      </c>
      <c r="AO29" s="125" t="str">
        <f>IFERROR(AN29/AL29,"-")</f>
        <v>-</v>
      </c>
      <c r="AP29" s="211">
        <v>0</v>
      </c>
      <c r="AQ29" s="126">
        <v>0</v>
      </c>
      <c r="AR29" s="124" t="str">
        <f>IFERROR(AQ29/AP29,"-")</f>
        <v>-</v>
      </c>
      <c r="AS29" s="127">
        <v>0</v>
      </c>
      <c r="AT29" s="125" t="str">
        <f>IFERROR(AS29/AQ29,"-")</f>
        <v>-</v>
      </c>
      <c r="AU29" s="126">
        <v>0</v>
      </c>
      <c r="AV29" s="124" t="str">
        <f>IFERROR(AU29/AP29,"-")</f>
        <v>-</v>
      </c>
      <c r="AW29" s="127">
        <v>0</v>
      </c>
      <c r="AX29" s="125" t="str">
        <f>IFERROR(AW29/AU29,"-")</f>
        <v>-</v>
      </c>
      <c r="AY29" s="211">
        <v>0</v>
      </c>
      <c r="AZ29" s="126">
        <v>0</v>
      </c>
      <c r="BA29" s="124" t="str">
        <f>IFERROR(AZ29/AY29,"-")</f>
        <v>-</v>
      </c>
      <c r="BB29" s="127">
        <v>0</v>
      </c>
      <c r="BC29" s="125" t="str">
        <f>IFERROR(BB29/AZ29,"-")</f>
        <v>-</v>
      </c>
      <c r="BD29" s="126">
        <v>0</v>
      </c>
      <c r="BE29" s="124" t="str">
        <f>IFERROR(BD29/AY29,"-")</f>
        <v>-</v>
      </c>
      <c r="BF29" s="127">
        <v>0</v>
      </c>
      <c r="BG29" s="125" t="str">
        <f>IFERROR(BF29/BD29,"-")</f>
        <v>-</v>
      </c>
      <c r="BH29" s="211">
        <v>0</v>
      </c>
      <c r="BI29" s="126">
        <v>0</v>
      </c>
      <c r="BJ29" s="124" t="str">
        <f>IFERROR(BI29/BH29,"-")</f>
        <v>-</v>
      </c>
      <c r="BK29" s="127">
        <v>0</v>
      </c>
      <c r="BL29" s="125" t="str">
        <f>IFERROR(BK29/BI29,"-")</f>
        <v>-</v>
      </c>
      <c r="BM29" s="126">
        <v>0</v>
      </c>
      <c r="BN29" s="124" t="str">
        <f>IFERROR(BM29/BH29,"-")</f>
        <v>-</v>
      </c>
      <c r="BO29" s="127">
        <v>0</v>
      </c>
      <c r="BP29" s="125" t="str">
        <f>IFERROR(BO29/BM29,"-")</f>
        <v>-</v>
      </c>
      <c r="BQ29" s="212">
        <f t="shared" si="164"/>
        <v>0</v>
      </c>
      <c r="BR29" s="126">
        <f t="shared" si="165"/>
        <v>0</v>
      </c>
      <c r="BS29" s="124" t="str">
        <f>IFERROR(BR29/BQ29,"-")</f>
        <v>-</v>
      </c>
      <c r="BT29" s="127">
        <f>SUM(I29,R29,AA29,AJ29,AS29,BB29,BK29)</f>
        <v>0</v>
      </c>
      <c r="BU29" s="125" t="str">
        <f>IFERROR(BT29/BR29,"-")</f>
        <v>-</v>
      </c>
      <c r="BV29" s="126">
        <f>SUM(K29,T29,AC29,AL29,AU29,BD29,BM29)</f>
        <v>0</v>
      </c>
      <c r="BW29" s="124" t="str">
        <f>IFERROR(BV29/BQ29,"-")</f>
        <v>-</v>
      </c>
      <c r="BX29" s="127">
        <f>SUM(M29,V29,AE29,AN29,AW29,BF29,BO29)</f>
        <v>0</v>
      </c>
      <c r="BY29" s="125" t="str">
        <f>IFERROR(BX29/BV29,"-")</f>
        <v>-</v>
      </c>
      <c r="BZ29" s="82"/>
      <c r="CA29" s="113">
        <v>0</v>
      </c>
      <c r="CB29" s="105">
        <v>0</v>
      </c>
      <c r="CC29" s="86" t="s">
        <v>240</v>
      </c>
      <c r="CD29" s="105">
        <v>0</v>
      </c>
      <c r="CE29" s="105" t="s">
        <v>240</v>
      </c>
      <c r="CF29" s="105">
        <v>0</v>
      </c>
      <c r="CG29" s="86" t="s">
        <v>240</v>
      </c>
      <c r="CH29" s="105">
        <v>0</v>
      </c>
      <c r="CI29" s="105" t="s">
        <v>240</v>
      </c>
      <c r="CK29" s="86" t="str">
        <f t="shared" si="33"/>
        <v>-</v>
      </c>
      <c r="CL29" s="86" t="str">
        <f t="shared" si="34"/>
        <v>-</v>
      </c>
      <c r="CM29" s="86" t="str">
        <f t="shared" si="77"/>
        <v>-</v>
      </c>
      <c r="CN29" s="86" t="str">
        <f t="shared" si="78"/>
        <v>-</v>
      </c>
      <c r="CO29" s="59">
        <v>23</v>
      </c>
      <c r="CP29" s="14" t="s">
        <v>129</v>
      </c>
      <c r="CQ29" s="46">
        <f t="shared" si="79"/>
        <v>0.89296924042686754</v>
      </c>
      <c r="CR29" s="46">
        <f t="shared" si="80"/>
        <v>0.88235294117647056</v>
      </c>
      <c r="CS29" s="87">
        <f t="shared" si="35"/>
        <v>0.9375</v>
      </c>
      <c r="CT29" s="46">
        <f t="shared" si="36"/>
        <v>0.85583316938815657</v>
      </c>
      <c r="CU29" s="46">
        <f t="shared" si="37"/>
        <v>9.1964846202134298E-2</v>
      </c>
      <c r="CV29" s="46">
        <f t="shared" si="38"/>
        <v>0.11764705882352944</v>
      </c>
      <c r="CW29" s="46">
        <f t="shared" si="39"/>
        <v>6.25E-2</v>
      </c>
      <c r="CX29" s="46">
        <f t="shared" si="40"/>
        <v>8.0700373795002944E-2</v>
      </c>
      <c r="CY29" s="46">
        <f t="shared" si="41"/>
        <v>1.5065913370998163E-2</v>
      </c>
      <c r="CZ29" s="46">
        <f t="shared" si="42"/>
        <v>0</v>
      </c>
      <c r="DA29" s="46">
        <f t="shared" si="43"/>
        <v>0</v>
      </c>
      <c r="DB29" s="46">
        <f t="shared" si="44"/>
        <v>6.3466456816840489E-2</v>
      </c>
      <c r="DC29" s="46">
        <f t="shared" si="81"/>
        <v>0.88567493112947659</v>
      </c>
      <c r="DD29" s="46">
        <f t="shared" si="82"/>
        <v>0.86486486486486491</v>
      </c>
      <c r="DE29" s="87">
        <f t="shared" si="83"/>
        <v>0.83333333333333337</v>
      </c>
      <c r="DF29" s="46">
        <f t="shared" si="84"/>
        <v>0.85060746369068818</v>
      </c>
      <c r="DG29" s="46">
        <f t="shared" si="45"/>
        <v>9.779614325068875E-2</v>
      </c>
      <c r="DH29" s="46">
        <f t="shared" si="46"/>
        <v>0.13513513513513509</v>
      </c>
      <c r="DI29" s="87">
        <f t="shared" si="47"/>
        <v>0.16666666666666663</v>
      </c>
      <c r="DJ29" s="46">
        <f t="shared" si="48"/>
        <v>8.5163639241758737E-2</v>
      </c>
      <c r="DK29" s="46">
        <f t="shared" si="49"/>
        <v>1.6528925619834656E-2</v>
      </c>
      <c r="DL29" s="46">
        <f t="shared" si="50"/>
        <v>0</v>
      </c>
      <c r="DM29" s="87">
        <f t="shared" si="51"/>
        <v>0</v>
      </c>
      <c r="DN29" s="46">
        <f t="shared" si="52"/>
        <v>6.4228897067553081E-2</v>
      </c>
      <c r="DP29" s="37" t="s">
        <v>28</v>
      </c>
      <c r="DQ29" s="96">
        <f t="shared" si="53"/>
        <v>0.88212301995474185</v>
      </c>
      <c r="DR29" s="96">
        <f t="shared" si="54"/>
        <v>0.87224108658743638</v>
      </c>
      <c r="DS29" s="250">
        <f t="shared" si="85"/>
        <v>1.0000000000000009</v>
      </c>
      <c r="DT29" s="96">
        <f t="shared" si="55"/>
        <v>0.10388808887060275</v>
      </c>
      <c r="DU29" s="96">
        <f t="shared" si="56"/>
        <v>0.11587436332767398</v>
      </c>
      <c r="DV29" s="250">
        <f t="shared" si="86"/>
        <v>-1.2000000000000011</v>
      </c>
      <c r="DW29" s="96">
        <f t="shared" si="57"/>
        <v>1.3988891174655405E-2</v>
      </c>
      <c r="DX29" s="96">
        <f t="shared" si="58"/>
        <v>1.1884550084889645E-2</v>
      </c>
      <c r="DY29" s="250">
        <f t="shared" si="87"/>
        <v>0.2</v>
      </c>
      <c r="DZ29" s="96">
        <f t="shared" si="59"/>
        <v>0.86885245901639341</v>
      </c>
      <c r="EA29" s="96">
        <f t="shared" si="60"/>
        <v>0.80508474576271183</v>
      </c>
      <c r="EB29" s="250">
        <f t="shared" si="88"/>
        <v>6.399999999999995</v>
      </c>
      <c r="EC29" s="96">
        <f t="shared" si="61"/>
        <v>0.12295081967213117</v>
      </c>
      <c r="ED29" s="96">
        <f t="shared" si="89"/>
        <v>0.18644067796610175</v>
      </c>
      <c r="EE29" s="250">
        <f t="shared" si="90"/>
        <v>-6.3</v>
      </c>
      <c r="EF29" s="96">
        <f t="shared" si="62"/>
        <v>8.1967213114754189E-3</v>
      </c>
      <c r="EG29" s="96">
        <f t="shared" si="63"/>
        <v>8.4745762711864181E-3</v>
      </c>
      <c r="EH29" s="250">
        <f t="shared" si="91"/>
        <v>0</v>
      </c>
      <c r="EI29" s="96">
        <f t="shared" si="64"/>
        <v>0.92500000000000004</v>
      </c>
      <c r="EJ29" s="96">
        <f t="shared" si="65"/>
        <v>0.9</v>
      </c>
      <c r="EK29" s="250">
        <f t="shared" si="92"/>
        <v>2.5000000000000022</v>
      </c>
      <c r="EL29" s="96">
        <f t="shared" si="66"/>
        <v>7.4999999999999956E-2</v>
      </c>
      <c r="EM29" s="96">
        <f t="shared" si="67"/>
        <v>9.9999999999999978E-2</v>
      </c>
      <c r="EN29" s="250">
        <f t="shared" si="93"/>
        <v>-2.5000000000000009</v>
      </c>
      <c r="EO29" s="96">
        <f t="shared" si="68"/>
        <v>0</v>
      </c>
      <c r="EP29" s="96">
        <f t="shared" si="69"/>
        <v>0</v>
      </c>
      <c r="EQ29" s="250">
        <f t="shared" si="94"/>
        <v>0</v>
      </c>
      <c r="ER29" s="96">
        <f t="shared" si="70"/>
        <v>0.81766249807009417</v>
      </c>
      <c r="ES29" s="96">
        <f t="shared" si="71"/>
        <v>0.8127050164013121</v>
      </c>
      <c r="ET29" s="250">
        <f t="shared" si="95"/>
        <v>0.50000000000000044</v>
      </c>
      <c r="EU29" s="96">
        <f t="shared" si="72"/>
        <v>0.10822911841902116</v>
      </c>
      <c r="EV29" s="96">
        <f t="shared" si="73"/>
        <v>0.11128890311224904</v>
      </c>
      <c r="EW29" s="250">
        <f t="shared" si="96"/>
        <v>-0.30000000000000027</v>
      </c>
      <c r="EX29" s="96">
        <f t="shared" si="74"/>
        <v>7.4108383510884668E-2</v>
      </c>
      <c r="EY29" s="96">
        <f t="shared" si="75"/>
        <v>7.6006080486438865E-2</v>
      </c>
      <c r="EZ29" s="250">
        <f t="shared" si="97"/>
        <v>-0.20000000000000018</v>
      </c>
      <c r="FC29" s="96">
        <f t="shared" si="98"/>
        <v>0.87281848885540492</v>
      </c>
      <c r="FD29" s="96">
        <f t="shared" si="99"/>
        <v>0.86643310806229235</v>
      </c>
      <c r="FE29" s="250">
        <f t="shared" si="100"/>
        <v>0.70000000000000062</v>
      </c>
      <c r="FF29" s="96">
        <f t="shared" si="101"/>
        <v>0.11478055399788534</v>
      </c>
      <c r="FG29" s="96">
        <f t="shared" si="102"/>
        <v>0.12086431751915561</v>
      </c>
      <c r="FH29" s="250">
        <f t="shared" si="103"/>
        <v>-0.5999999999999992</v>
      </c>
      <c r="FI29" s="96">
        <f t="shared" si="104"/>
        <v>1.2400957146709746E-2</v>
      </c>
      <c r="FJ29" s="96">
        <f t="shared" si="105"/>
        <v>1.2702574418552048E-2</v>
      </c>
      <c r="FK29" s="250">
        <f t="shared" si="106"/>
        <v>-9.9999999999999922E-2</v>
      </c>
      <c r="FL29" s="96">
        <f t="shared" si="107"/>
        <v>0.83829787234042552</v>
      </c>
      <c r="FM29" s="96">
        <f t="shared" si="108"/>
        <v>0.8310385523210071</v>
      </c>
      <c r="FN29" s="250">
        <f t="shared" si="109"/>
        <v>0.70000000000000062</v>
      </c>
      <c r="FO29" s="96">
        <f t="shared" si="110"/>
        <v>0.15319148936170213</v>
      </c>
      <c r="FP29" s="96">
        <f t="shared" si="111"/>
        <v>0.15932336742722264</v>
      </c>
      <c r="FQ29" s="250">
        <f t="shared" si="112"/>
        <v>-0.60000000000000053</v>
      </c>
      <c r="FR29" s="96">
        <f t="shared" si="113"/>
        <v>8.5106382978723527E-3</v>
      </c>
      <c r="FS29" s="96">
        <f t="shared" si="114"/>
        <v>9.6380802517702646E-3</v>
      </c>
      <c r="FT29" s="250">
        <f t="shared" si="115"/>
        <v>-0.10000000000000009</v>
      </c>
      <c r="FU29" s="96">
        <f t="shared" si="116"/>
        <v>0.83989501312335957</v>
      </c>
      <c r="FV29" s="96">
        <f t="shared" si="117"/>
        <v>0.82233502538071068</v>
      </c>
      <c r="FW29" s="250">
        <f t="shared" si="118"/>
        <v>1.8000000000000016</v>
      </c>
      <c r="FX29" s="96">
        <f t="shared" si="119"/>
        <v>0.14908136482939638</v>
      </c>
      <c r="FY29" s="96">
        <f t="shared" si="120"/>
        <v>0.16187253243090804</v>
      </c>
      <c r="FZ29" s="250">
        <f t="shared" si="121"/>
        <v>-1.3000000000000012</v>
      </c>
      <c r="GA29" s="96">
        <f t="shared" si="122"/>
        <v>1.1023622047244053E-2</v>
      </c>
      <c r="GB29" s="96">
        <f t="shared" si="123"/>
        <v>1.5792442188381273E-2</v>
      </c>
      <c r="GC29" s="250">
        <f t="shared" si="124"/>
        <v>-0.50000000000000011</v>
      </c>
      <c r="GD29" s="96">
        <f t="shared" si="125"/>
        <v>0.82931072839859654</v>
      </c>
      <c r="GE29" s="96">
        <f t="shared" si="126"/>
        <v>0.82810654702572595</v>
      </c>
      <c r="GF29" s="250">
        <f t="shared" si="127"/>
        <v>0.10000000000000009</v>
      </c>
      <c r="GG29" s="96">
        <f t="shared" si="128"/>
        <v>0.10295028716740307</v>
      </c>
      <c r="GH29" s="96">
        <f t="shared" si="129"/>
        <v>0.10600053625558514</v>
      </c>
      <c r="GI29" s="250">
        <f t="shared" si="130"/>
        <v>-0.30000000000000027</v>
      </c>
      <c r="GJ29" s="96">
        <f t="shared" si="131"/>
        <v>6.7738984434000393E-2</v>
      </c>
      <c r="GK29" s="96">
        <f t="shared" si="132"/>
        <v>6.589291671868891E-2</v>
      </c>
      <c r="GL29" s="250">
        <f t="shared" si="133"/>
        <v>0.20000000000000018</v>
      </c>
      <c r="GM29" s="39">
        <v>0</v>
      </c>
    </row>
    <row r="30" spans="1:195" s="15" customFormat="1" ht="13.5" customHeight="1">
      <c r="A30" s="63"/>
      <c r="B30" s="347"/>
      <c r="C30" s="344"/>
      <c r="D30" s="338" t="s">
        <v>204</v>
      </c>
      <c r="E30" s="339"/>
      <c r="F30" s="144">
        <v>23</v>
      </c>
      <c r="G30" s="60">
        <v>22</v>
      </c>
      <c r="H30" s="80">
        <f t="shared" si="136"/>
        <v>0.95652173913043481</v>
      </c>
      <c r="I30" s="93">
        <v>46819250</v>
      </c>
      <c r="J30" s="100">
        <f t="shared" si="137"/>
        <v>2128147.7272727271</v>
      </c>
      <c r="K30" s="60">
        <v>19</v>
      </c>
      <c r="L30" s="80">
        <f t="shared" si="138"/>
        <v>0.82608695652173914</v>
      </c>
      <c r="M30" s="93">
        <v>9305534</v>
      </c>
      <c r="N30" s="100">
        <f t="shared" si="139"/>
        <v>489764.94736842107</v>
      </c>
      <c r="O30" s="144">
        <v>62</v>
      </c>
      <c r="P30" s="60">
        <v>60</v>
      </c>
      <c r="Q30" s="80">
        <f t="shared" si="140"/>
        <v>0.967741935483871</v>
      </c>
      <c r="R30" s="93">
        <v>113307290</v>
      </c>
      <c r="S30" s="100">
        <f t="shared" si="141"/>
        <v>1888454.8333333333</v>
      </c>
      <c r="T30" s="60">
        <v>55</v>
      </c>
      <c r="U30" s="80">
        <f t="shared" si="142"/>
        <v>0.88709677419354838</v>
      </c>
      <c r="V30" s="93">
        <v>45415141</v>
      </c>
      <c r="W30" s="100">
        <f t="shared" si="143"/>
        <v>825729.83636363631</v>
      </c>
      <c r="X30" s="144">
        <v>2497</v>
      </c>
      <c r="Y30" s="60">
        <v>2329</v>
      </c>
      <c r="Z30" s="80">
        <f t="shared" si="144"/>
        <v>0.93271926311573894</v>
      </c>
      <c r="AA30" s="93">
        <v>1929206690</v>
      </c>
      <c r="AB30" s="100">
        <f t="shared" si="145"/>
        <v>828341.21511378279</v>
      </c>
      <c r="AC30" s="60">
        <v>2081</v>
      </c>
      <c r="AD30" s="80">
        <f t="shared" si="146"/>
        <v>0.83340008009611533</v>
      </c>
      <c r="AE30" s="93">
        <v>458339092</v>
      </c>
      <c r="AF30" s="100">
        <f t="shared" si="147"/>
        <v>220249.44353676116</v>
      </c>
      <c r="AG30" s="144">
        <v>2322</v>
      </c>
      <c r="AH30" s="60">
        <v>2175</v>
      </c>
      <c r="AI30" s="80">
        <f t="shared" si="148"/>
        <v>0.93669250645994828</v>
      </c>
      <c r="AJ30" s="93">
        <v>2283493240</v>
      </c>
      <c r="AK30" s="100">
        <f t="shared" si="149"/>
        <v>1049881.9494252873</v>
      </c>
      <c r="AL30" s="60">
        <v>2010</v>
      </c>
      <c r="AM30" s="80">
        <f t="shared" si="150"/>
        <v>0.86563307493540054</v>
      </c>
      <c r="AN30" s="93">
        <v>477961035</v>
      </c>
      <c r="AO30" s="100">
        <f t="shared" si="151"/>
        <v>237791.55970149254</v>
      </c>
      <c r="AP30" s="144">
        <v>1595</v>
      </c>
      <c r="AQ30" s="60">
        <v>1500</v>
      </c>
      <c r="AR30" s="80">
        <f t="shared" si="152"/>
        <v>0.94043887147335425</v>
      </c>
      <c r="AS30" s="93">
        <v>1639841410</v>
      </c>
      <c r="AT30" s="100">
        <f t="shared" si="153"/>
        <v>1093227.6066666667</v>
      </c>
      <c r="AU30" s="60">
        <v>1394</v>
      </c>
      <c r="AV30" s="80">
        <f t="shared" si="154"/>
        <v>0.87398119122257056</v>
      </c>
      <c r="AW30" s="93">
        <v>302861944</v>
      </c>
      <c r="AX30" s="100">
        <f t="shared" si="155"/>
        <v>217261.07890961264</v>
      </c>
      <c r="AY30" s="144">
        <v>745</v>
      </c>
      <c r="AZ30" s="60">
        <v>688</v>
      </c>
      <c r="BA30" s="80">
        <f t="shared" si="156"/>
        <v>0.92348993288590608</v>
      </c>
      <c r="BB30" s="93">
        <v>863449060</v>
      </c>
      <c r="BC30" s="100">
        <f t="shared" si="157"/>
        <v>1255013.1686046512</v>
      </c>
      <c r="BD30" s="60">
        <v>635</v>
      </c>
      <c r="BE30" s="80">
        <f t="shared" si="158"/>
        <v>0.8523489932885906</v>
      </c>
      <c r="BF30" s="93">
        <v>173573984</v>
      </c>
      <c r="BG30" s="100">
        <f t="shared" si="159"/>
        <v>273344.8566929134</v>
      </c>
      <c r="BH30" s="144">
        <v>299</v>
      </c>
      <c r="BI30" s="60">
        <v>233</v>
      </c>
      <c r="BJ30" s="80">
        <f t="shared" si="160"/>
        <v>0.77926421404682278</v>
      </c>
      <c r="BK30" s="93">
        <v>280749440</v>
      </c>
      <c r="BL30" s="100">
        <f t="shared" si="161"/>
        <v>1204933.2188841202</v>
      </c>
      <c r="BM30" s="60">
        <v>206</v>
      </c>
      <c r="BN30" s="80">
        <f t="shared" si="162"/>
        <v>0.68896321070234112</v>
      </c>
      <c r="BO30" s="93">
        <v>42861302</v>
      </c>
      <c r="BP30" s="100">
        <f t="shared" si="163"/>
        <v>208064.57281553399</v>
      </c>
      <c r="BQ30" s="98">
        <f t="shared" si="164"/>
        <v>7543</v>
      </c>
      <c r="BR30" s="60">
        <f t="shared" si="165"/>
        <v>7007</v>
      </c>
      <c r="BS30" s="80">
        <f t="shared" si="166"/>
        <v>0.92894073975871672</v>
      </c>
      <c r="BT30" s="93">
        <f t="shared" si="167"/>
        <v>7156866380</v>
      </c>
      <c r="BU30" s="100">
        <f t="shared" si="168"/>
        <v>1021388.0947623805</v>
      </c>
      <c r="BV30" s="60">
        <f t="shared" si="169"/>
        <v>6400</v>
      </c>
      <c r="BW30" s="80">
        <f t="shared" si="170"/>
        <v>0.84846877900039774</v>
      </c>
      <c r="BX30" s="93">
        <f t="shared" si="171"/>
        <v>1510318032</v>
      </c>
      <c r="BY30" s="100">
        <f t="shared" si="172"/>
        <v>235987.1925</v>
      </c>
      <c r="BZ30" s="82"/>
      <c r="CA30" s="113">
        <v>7464</v>
      </c>
      <c r="CB30" s="105">
        <v>6994</v>
      </c>
      <c r="CC30" s="86">
        <v>0.93703108252947476</v>
      </c>
      <c r="CD30" s="105">
        <v>7248169150</v>
      </c>
      <c r="CE30" s="105">
        <v>1036341.0280240206</v>
      </c>
      <c r="CF30" s="105">
        <v>6388</v>
      </c>
      <c r="CG30" s="86">
        <v>0.85584137191854237</v>
      </c>
      <c r="CH30" s="105">
        <v>1490946018</v>
      </c>
      <c r="CI30" s="105">
        <v>233397.93644333124</v>
      </c>
      <c r="CK30" s="86">
        <f t="shared" si="33"/>
        <v>8.0471960758318972E-2</v>
      </c>
      <c r="CL30" s="86">
        <f t="shared" si="34"/>
        <v>7.1059260241283284E-2</v>
      </c>
      <c r="CM30" s="86">
        <f t="shared" si="77"/>
        <v>8.1189710610932386E-2</v>
      </c>
      <c r="CN30" s="86">
        <f t="shared" si="78"/>
        <v>6.2968917470525243E-2</v>
      </c>
      <c r="CO30" s="59">
        <v>24</v>
      </c>
      <c r="CP30" s="14" t="s">
        <v>130</v>
      </c>
      <c r="CQ30" s="46">
        <f t="shared" si="79"/>
        <v>0.83669885864793681</v>
      </c>
      <c r="CR30" s="46">
        <f t="shared" si="80"/>
        <v>0.83720930232558144</v>
      </c>
      <c r="CS30" s="87">
        <f t="shared" si="35"/>
        <v>0.78260869565217395</v>
      </c>
      <c r="CT30" s="46">
        <f t="shared" si="36"/>
        <v>0.82213685903162403</v>
      </c>
      <c r="CU30" s="46">
        <f t="shared" si="37"/>
        <v>0.14749780509218613</v>
      </c>
      <c r="CV30" s="46">
        <f t="shared" si="38"/>
        <v>0.16279069767441856</v>
      </c>
      <c r="CW30" s="46">
        <f t="shared" si="39"/>
        <v>0.21739130434782605</v>
      </c>
      <c r="CX30" s="46">
        <f t="shared" si="40"/>
        <v>9.9160264427371803E-2</v>
      </c>
      <c r="CY30" s="46">
        <f t="shared" si="41"/>
        <v>1.5803336259877065E-2</v>
      </c>
      <c r="CZ30" s="46">
        <f t="shared" si="42"/>
        <v>0</v>
      </c>
      <c r="DA30" s="46">
        <f t="shared" si="43"/>
        <v>0</v>
      </c>
      <c r="DB30" s="46">
        <f t="shared" si="44"/>
        <v>7.8702876541004163E-2</v>
      </c>
      <c r="DC30" s="46">
        <f t="shared" si="81"/>
        <v>0.81759656652360513</v>
      </c>
      <c r="DD30" s="46">
        <f t="shared" si="82"/>
        <v>0.82926829268292679</v>
      </c>
      <c r="DE30" s="87">
        <f t="shared" si="83"/>
        <v>0.88235294117647056</v>
      </c>
      <c r="DF30" s="46">
        <f t="shared" si="84"/>
        <v>0.82489355919920282</v>
      </c>
      <c r="DG30" s="46">
        <f t="shared" si="45"/>
        <v>0.16416309012875541</v>
      </c>
      <c r="DH30" s="46">
        <f t="shared" si="46"/>
        <v>0.17073170731707321</v>
      </c>
      <c r="DI30" s="87">
        <f t="shared" si="47"/>
        <v>0.11764705882352944</v>
      </c>
      <c r="DJ30" s="46">
        <f t="shared" si="48"/>
        <v>0.10073376211613372</v>
      </c>
      <c r="DK30" s="46">
        <f t="shared" si="49"/>
        <v>1.8240343347639465E-2</v>
      </c>
      <c r="DL30" s="46">
        <f t="shared" si="50"/>
        <v>0</v>
      </c>
      <c r="DM30" s="87">
        <f t="shared" si="51"/>
        <v>0</v>
      </c>
      <c r="DN30" s="46">
        <f t="shared" si="52"/>
        <v>7.4372678684663462E-2</v>
      </c>
      <c r="DP30" s="37" t="s">
        <v>17</v>
      </c>
      <c r="DQ30" s="96">
        <f t="shared" si="53"/>
        <v>0.90524335762990826</v>
      </c>
      <c r="DR30" s="96">
        <f t="shared" si="54"/>
        <v>0.89935760171306212</v>
      </c>
      <c r="DS30" s="250">
        <f t="shared" si="85"/>
        <v>0.60000000000000053</v>
      </c>
      <c r="DT30" s="96">
        <f t="shared" si="55"/>
        <v>8.6997413590406802E-2</v>
      </c>
      <c r="DU30" s="96">
        <f t="shared" si="56"/>
        <v>9.1839162502974081E-2</v>
      </c>
      <c r="DV30" s="250">
        <f t="shared" si="86"/>
        <v>-0.50000000000000044</v>
      </c>
      <c r="DW30" s="96">
        <f t="shared" si="57"/>
        <v>7.7592287796849346E-3</v>
      </c>
      <c r="DX30" s="96">
        <f t="shared" si="58"/>
        <v>8.8032357839638031E-3</v>
      </c>
      <c r="DY30" s="250">
        <f t="shared" si="87"/>
        <v>-9.9999999999999922E-2</v>
      </c>
      <c r="DZ30" s="96">
        <f t="shared" si="59"/>
        <v>0.85185185185185186</v>
      </c>
      <c r="EA30" s="96">
        <f t="shared" si="60"/>
        <v>0.75</v>
      </c>
      <c r="EB30" s="250">
        <f t="shared" si="88"/>
        <v>10.199999999999998</v>
      </c>
      <c r="EC30" s="96">
        <f t="shared" si="61"/>
        <v>0.14814814814814814</v>
      </c>
      <c r="ED30" s="96">
        <f t="shared" si="89"/>
        <v>0.25</v>
      </c>
      <c r="EE30" s="250">
        <f t="shared" si="90"/>
        <v>-10.200000000000001</v>
      </c>
      <c r="EF30" s="96">
        <f t="shared" si="62"/>
        <v>0</v>
      </c>
      <c r="EG30" s="96">
        <f t="shared" si="63"/>
        <v>0</v>
      </c>
      <c r="EH30" s="250">
        <f t="shared" si="91"/>
        <v>0</v>
      </c>
      <c r="EI30" s="96">
        <f t="shared" si="64"/>
        <v>0.81818181818181823</v>
      </c>
      <c r="EJ30" s="96">
        <f t="shared" si="65"/>
        <v>0.9285714285714286</v>
      </c>
      <c r="EK30" s="250">
        <f t="shared" si="92"/>
        <v>-11.10000000000001</v>
      </c>
      <c r="EL30" s="96">
        <f t="shared" si="66"/>
        <v>0.18181818181818177</v>
      </c>
      <c r="EM30" s="96">
        <f t="shared" si="67"/>
        <v>7.1428571428571397E-2</v>
      </c>
      <c r="EN30" s="250">
        <f t="shared" si="93"/>
        <v>11.1</v>
      </c>
      <c r="EO30" s="96">
        <f t="shared" si="68"/>
        <v>0</v>
      </c>
      <c r="EP30" s="96">
        <f t="shared" si="69"/>
        <v>0</v>
      </c>
      <c r="EQ30" s="250">
        <f t="shared" si="94"/>
        <v>0</v>
      </c>
      <c r="ER30" s="96">
        <f t="shared" si="70"/>
        <v>0.82729961966474153</v>
      </c>
      <c r="ES30" s="96">
        <f t="shared" si="71"/>
        <v>0.8233830845771144</v>
      </c>
      <c r="ET30" s="250">
        <f t="shared" si="95"/>
        <v>0.40000000000000036</v>
      </c>
      <c r="EU30" s="96">
        <f t="shared" si="72"/>
        <v>9.4872517255951583E-2</v>
      </c>
      <c r="EV30" s="96">
        <f t="shared" si="73"/>
        <v>0.10118525021949076</v>
      </c>
      <c r="EW30" s="250">
        <f t="shared" si="96"/>
        <v>-0.60000000000000053</v>
      </c>
      <c r="EX30" s="96">
        <f t="shared" si="74"/>
        <v>7.7827863079306892E-2</v>
      </c>
      <c r="EY30" s="96">
        <f t="shared" si="75"/>
        <v>7.5431665203394838E-2</v>
      </c>
      <c r="EZ30" s="250">
        <f t="shared" si="97"/>
        <v>0.30000000000000027</v>
      </c>
      <c r="FC30" s="96">
        <f t="shared" si="98"/>
        <v>0.87281848885540492</v>
      </c>
      <c r="FD30" s="96">
        <f t="shared" si="99"/>
        <v>0.86643310806229235</v>
      </c>
      <c r="FE30" s="250">
        <f t="shared" si="100"/>
        <v>0.70000000000000062</v>
      </c>
      <c r="FF30" s="96">
        <f t="shared" si="101"/>
        <v>0.11478055399788534</v>
      </c>
      <c r="FG30" s="96">
        <f t="shared" si="102"/>
        <v>0.12086431751915561</v>
      </c>
      <c r="FH30" s="250">
        <f t="shared" si="103"/>
        <v>-0.5999999999999992</v>
      </c>
      <c r="FI30" s="96">
        <f t="shared" si="104"/>
        <v>1.2400957146709746E-2</v>
      </c>
      <c r="FJ30" s="96">
        <f t="shared" si="105"/>
        <v>1.2702574418552048E-2</v>
      </c>
      <c r="FK30" s="250">
        <f t="shared" si="106"/>
        <v>-9.9999999999999922E-2</v>
      </c>
      <c r="FL30" s="96">
        <f t="shared" si="107"/>
        <v>0.83829787234042552</v>
      </c>
      <c r="FM30" s="96">
        <f t="shared" si="108"/>
        <v>0.8310385523210071</v>
      </c>
      <c r="FN30" s="250">
        <f t="shared" si="109"/>
        <v>0.70000000000000062</v>
      </c>
      <c r="FO30" s="96">
        <f t="shared" si="110"/>
        <v>0.15319148936170213</v>
      </c>
      <c r="FP30" s="96">
        <f t="shared" si="111"/>
        <v>0.15932336742722264</v>
      </c>
      <c r="FQ30" s="250">
        <f t="shared" si="112"/>
        <v>-0.60000000000000053</v>
      </c>
      <c r="FR30" s="96">
        <f t="shared" si="113"/>
        <v>8.5106382978723527E-3</v>
      </c>
      <c r="FS30" s="96">
        <f t="shared" si="114"/>
        <v>9.6380802517702646E-3</v>
      </c>
      <c r="FT30" s="250">
        <f t="shared" si="115"/>
        <v>-0.10000000000000009</v>
      </c>
      <c r="FU30" s="96">
        <f t="shared" si="116"/>
        <v>0.83989501312335957</v>
      </c>
      <c r="FV30" s="96">
        <f t="shared" si="117"/>
        <v>0.82233502538071068</v>
      </c>
      <c r="FW30" s="250">
        <f t="shared" si="118"/>
        <v>1.8000000000000016</v>
      </c>
      <c r="FX30" s="96">
        <f t="shared" si="119"/>
        <v>0.14908136482939638</v>
      </c>
      <c r="FY30" s="96">
        <f t="shared" si="120"/>
        <v>0.16187253243090804</v>
      </c>
      <c r="FZ30" s="250">
        <f t="shared" si="121"/>
        <v>-1.3000000000000012</v>
      </c>
      <c r="GA30" s="96">
        <f t="shared" si="122"/>
        <v>1.1023622047244053E-2</v>
      </c>
      <c r="GB30" s="96">
        <f t="shared" si="123"/>
        <v>1.5792442188381273E-2</v>
      </c>
      <c r="GC30" s="250">
        <f t="shared" si="124"/>
        <v>-0.50000000000000011</v>
      </c>
      <c r="GD30" s="96">
        <f t="shared" si="125"/>
        <v>0.82931072839859654</v>
      </c>
      <c r="GE30" s="96">
        <f t="shared" si="126"/>
        <v>0.82810654702572595</v>
      </c>
      <c r="GF30" s="250">
        <f t="shared" si="127"/>
        <v>0.10000000000000009</v>
      </c>
      <c r="GG30" s="96">
        <f t="shared" si="128"/>
        <v>0.10295028716740307</v>
      </c>
      <c r="GH30" s="96">
        <f t="shared" si="129"/>
        <v>0.10600053625558514</v>
      </c>
      <c r="GI30" s="250">
        <f t="shared" si="130"/>
        <v>-0.30000000000000027</v>
      </c>
      <c r="GJ30" s="96">
        <f t="shared" si="131"/>
        <v>6.7738984434000393E-2</v>
      </c>
      <c r="GK30" s="96">
        <f t="shared" si="132"/>
        <v>6.589291671868891E-2</v>
      </c>
      <c r="GL30" s="250">
        <f t="shared" si="133"/>
        <v>0.20000000000000018</v>
      </c>
      <c r="GM30" s="39">
        <v>0</v>
      </c>
    </row>
    <row r="31" spans="1:195" s="15" customFormat="1" ht="13.5" customHeight="1">
      <c r="A31" s="63"/>
      <c r="B31" s="345">
        <v>5</v>
      </c>
      <c r="C31" s="342" t="s">
        <v>117</v>
      </c>
      <c r="D31" s="331" t="s">
        <v>153</v>
      </c>
      <c r="E31" s="320"/>
      <c r="F31" s="144">
        <v>2</v>
      </c>
      <c r="G31" s="60">
        <v>2</v>
      </c>
      <c r="H31" s="80">
        <f t="shared" si="136"/>
        <v>1</v>
      </c>
      <c r="I31" s="93">
        <v>552470</v>
      </c>
      <c r="J31" s="100">
        <f t="shared" si="137"/>
        <v>276235</v>
      </c>
      <c r="K31" s="60">
        <v>2</v>
      </c>
      <c r="L31" s="80">
        <f t="shared" si="138"/>
        <v>1</v>
      </c>
      <c r="M31" s="93">
        <v>96715</v>
      </c>
      <c r="N31" s="100">
        <f t="shared" si="139"/>
        <v>48357.5</v>
      </c>
      <c r="O31" s="144">
        <v>7</v>
      </c>
      <c r="P31" s="60">
        <v>7</v>
      </c>
      <c r="Q31" s="80">
        <f t="shared" si="140"/>
        <v>1</v>
      </c>
      <c r="R31" s="93">
        <v>3659350</v>
      </c>
      <c r="S31" s="100">
        <f t="shared" si="141"/>
        <v>522764.28571428574</v>
      </c>
      <c r="T31" s="60">
        <v>6</v>
      </c>
      <c r="U31" s="80">
        <f t="shared" si="142"/>
        <v>0.8571428571428571</v>
      </c>
      <c r="V31" s="93">
        <v>474014</v>
      </c>
      <c r="W31" s="100">
        <f t="shared" si="143"/>
        <v>79002.333333333328</v>
      </c>
      <c r="X31" s="144">
        <v>316</v>
      </c>
      <c r="Y31" s="60">
        <v>307</v>
      </c>
      <c r="Z31" s="80">
        <f t="shared" si="144"/>
        <v>0.97151898734177211</v>
      </c>
      <c r="AA31" s="93">
        <v>112633550</v>
      </c>
      <c r="AB31" s="100">
        <f t="shared" si="145"/>
        <v>366884.52768729645</v>
      </c>
      <c r="AC31" s="60">
        <v>262</v>
      </c>
      <c r="AD31" s="80">
        <f t="shared" si="146"/>
        <v>0.82911392405063289</v>
      </c>
      <c r="AE31" s="93">
        <v>18656711</v>
      </c>
      <c r="AF31" s="100">
        <f t="shared" si="147"/>
        <v>71208.82061068702</v>
      </c>
      <c r="AG31" s="144">
        <v>208</v>
      </c>
      <c r="AH31" s="60">
        <v>205</v>
      </c>
      <c r="AI31" s="80">
        <f t="shared" si="148"/>
        <v>0.98557692307692313</v>
      </c>
      <c r="AJ31" s="93">
        <v>100120970</v>
      </c>
      <c r="AK31" s="100">
        <f t="shared" si="149"/>
        <v>488394.97560975607</v>
      </c>
      <c r="AL31" s="60">
        <v>179</v>
      </c>
      <c r="AM31" s="80">
        <f t="shared" si="150"/>
        <v>0.86057692307692313</v>
      </c>
      <c r="AN31" s="93">
        <v>14443253</v>
      </c>
      <c r="AO31" s="100">
        <f t="shared" si="151"/>
        <v>80688.564245810063</v>
      </c>
      <c r="AP31" s="144">
        <v>99</v>
      </c>
      <c r="AQ31" s="60">
        <v>98</v>
      </c>
      <c r="AR31" s="80">
        <f t="shared" si="152"/>
        <v>0.98989898989898994</v>
      </c>
      <c r="AS31" s="93">
        <v>53219920</v>
      </c>
      <c r="AT31" s="100">
        <f t="shared" si="153"/>
        <v>543060.40816326533</v>
      </c>
      <c r="AU31" s="60">
        <v>88</v>
      </c>
      <c r="AV31" s="80">
        <f t="shared" si="154"/>
        <v>0.88888888888888884</v>
      </c>
      <c r="AW31" s="93">
        <v>9707681</v>
      </c>
      <c r="AX31" s="100">
        <f t="shared" si="155"/>
        <v>110314.55681818182</v>
      </c>
      <c r="AY31" s="144">
        <v>31</v>
      </c>
      <c r="AZ31" s="60">
        <v>31</v>
      </c>
      <c r="BA31" s="80">
        <f t="shared" si="156"/>
        <v>1</v>
      </c>
      <c r="BB31" s="93">
        <v>18012060</v>
      </c>
      <c r="BC31" s="100">
        <f t="shared" si="157"/>
        <v>581034.19354838715</v>
      </c>
      <c r="BD31" s="60">
        <v>26</v>
      </c>
      <c r="BE31" s="80">
        <f t="shared" si="158"/>
        <v>0.83870967741935487</v>
      </c>
      <c r="BF31" s="93">
        <v>2356145</v>
      </c>
      <c r="BG31" s="100">
        <f t="shared" si="159"/>
        <v>90620.961538461532</v>
      </c>
      <c r="BH31" s="144">
        <v>10</v>
      </c>
      <c r="BI31" s="60">
        <v>10</v>
      </c>
      <c r="BJ31" s="80">
        <f t="shared" si="160"/>
        <v>1</v>
      </c>
      <c r="BK31" s="93">
        <v>7865830</v>
      </c>
      <c r="BL31" s="100">
        <f t="shared" si="161"/>
        <v>786583</v>
      </c>
      <c r="BM31" s="60">
        <v>10</v>
      </c>
      <c r="BN31" s="80">
        <f t="shared" si="162"/>
        <v>1</v>
      </c>
      <c r="BO31" s="93">
        <v>1054753</v>
      </c>
      <c r="BP31" s="100">
        <f t="shared" si="163"/>
        <v>105475.3</v>
      </c>
      <c r="BQ31" s="98">
        <f t="shared" si="164"/>
        <v>673</v>
      </c>
      <c r="BR31" s="60">
        <f t="shared" si="165"/>
        <v>660</v>
      </c>
      <c r="BS31" s="80">
        <f t="shared" si="166"/>
        <v>0.98068350668647841</v>
      </c>
      <c r="BT31" s="93">
        <f t="shared" si="167"/>
        <v>296064150</v>
      </c>
      <c r="BU31" s="100">
        <f t="shared" si="168"/>
        <v>448582.04545454547</v>
      </c>
      <c r="BV31" s="60">
        <f t="shared" si="169"/>
        <v>573</v>
      </c>
      <c r="BW31" s="80">
        <f t="shared" si="170"/>
        <v>0.85141158989598809</v>
      </c>
      <c r="BX31" s="93">
        <f t="shared" si="171"/>
        <v>46789272</v>
      </c>
      <c r="BY31" s="100">
        <f t="shared" si="172"/>
        <v>81656.67015706806</v>
      </c>
      <c r="BZ31" s="82"/>
      <c r="CA31" s="113">
        <v>601</v>
      </c>
      <c r="CB31" s="105">
        <v>592</v>
      </c>
      <c r="CC31" s="86">
        <v>0.98502495840266224</v>
      </c>
      <c r="CD31" s="105">
        <v>257045190</v>
      </c>
      <c r="CE31" s="105">
        <v>434197.95608108107</v>
      </c>
      <c r="CF31" s="105">
        <v>487</v>
      </c>
      <c r="CG31" s="86">
        <v>0.81031613976705485</v>
      </c>
      <c r="CH31" s="105">
        <v>50032140</v>
      </c>
      <c r="CI31" s="105">
        <v>102735.40041067761</v>
      </c>
      <c r="CK31" s="86">
        <f t="shared" si="33"/>
        <v>0.12927191679049033</v>
      </c>
      <c r="CL31" s="86">
        <f t="shared" si="34"/>
        <v>1.9316493313521588E-2</v>
      </c>
      <c r="CM31" s="86">
        <f t="shared" si="77"/>
        <v>0.17470881863560739</v>
      </c>
      <c r="CN31" s="86">
        <f t="shared" si="78"/>
        <v>1.4975041597337757E-2</v>
      </c>
      <c r="CO31" s="59">
        <v>25</v>
      </c>
      <c r="CP31" s="14" t="s">
        <v>131</v>
      </c>
      <c r="CQ31" s="46">
        <f t="shared" si="79"/>
        <v>0.88041431261770242</v>
      </c>
      <c r="CR31" s="46">
        <f t="shared" si="80"/>
        <v>0.79411764705882348</v>
      </c>
      <c r="CS31" s="87">
        <f t="shared" si="35"/>
        <v>1</v>
      </c>
      <c r="CT31" s="46">
        <f t="shared" si="36"/>
        <v>0.8012829079246292</v>
      </c>
      <c r="CU31" s="46">
        <f t="shared" si="37"/>
        <v>0.10546139359698681</v>
      </c>
      <c r="CV31" s="46">
        <f t="shared" si="38"/>
        <v>0.20588235294117652</v>
      </c>
      <c r="CW31" s="46">
        <f t="shared" si="39"/>
        <v>0</v>
      </c>
      <c r="CX31" s="46">
        <f t="shared" si="40"/>
        <v>0.10570626753975676</v>
      </c>
      <c r="CY31" s="46">
        <f t="shared" si="41"/>
        <v>1.4124293785310771E-2</v>
      </c>
      <c r="CZ31" s="46">
        <f t="shared" si="42"/>
        <v>0</v>
      </c>
      <c r="DA31" s="46">
        <f t="shared" si="43"/>
        <v>0</v>
      </c>
      <c r="DB31" s="46">
        <f t="shared" si="44"/>
        <v>9.3010824535614045E-2</v>
      </c>
      <c r="DC31" s="46">
        <f t="shared" si="81"/>
        <v>0.89884088514225502</v>
      </c>
      <c r="DD31" s="46">
        <f t="shared" si="82"/>
        <v>0.8571428571428571</v>
      </c>
      <c r="DE31" s="87">
        <f t="shared" si="83"/>
        <v>0.9285714285714286</v>
      </c>
      <c r="DF31" s="46">
        <f t="shared" si="84"/>
        <v>0.81332426920462275</v>
      </c>
      <c r="DG31" s="46">
        <f t="shared" si="45"/>
        <v>8.640674394099046E-2</v>
      </c>
      <c r="DH31" s="46">
        <f t="shared" si="46"/>
        <v>0.1428571428571429</v>
      </c>
      <c r="DI31" s="87">
        <f t="shared" si="47"/>
        <v>7.1428571428571397E-2</v>
      </c>
      <c r="DJ31" s="46">
        <f t="shared" si="48"/>
        <v>0.10006798096532965</v>
      </c>
      <c r="DK31" s="46">
        <f t="shared" si="49"/>
        <v>1.475237091675452E-2</v>
      </c>
      <c r="DL31" s="46">
        <f t="shared" si="50"/>
        <v>0</v>
      </c>
      <c r="DM31" s="87">
        <f t="shared" si="51"/>
        <v>0</v>
      </c>
      <c r="DN31" s="46">
        <f t="shared" si="52"/>
        <v>8.6607749830047598E-2</v>
      </c>
      <c r="DP31" s="37" t="s">
        <v>10</v>
      </c>
      <c r="DQ31" s="96">
        <f t="shared" si="53"/>
        <v>0.85565882996172771</v>
      </c>
      <c r="DR31" s="96">
        <f t="shared" si="54"/>
        <v>0.84497944803288316</v>
      </c>
      <c r="DS31" s="250">
        <f t="shared" si="85"/>
        <v>1.100000000000001</v>
      </c>
      <c r="DT31" s="96">
        <f t="shared" si="55"/>
        <v>0.12028430836522697</v>
      </c>
      <c r="DU31" s="96">
        <f t="shared" si="56"/>
        <v>0.13270698766881972</v>
      </c>
      <c r="DV31" s="250">
        <f t="shared" si="86"/>
        <v>-1.3000000000000012</v>
      </c>
      <c r="DW31" s="96">
        <f t="shared" si="57"/>
        <v>2.4056861673045327E-2</v>
      </c>
      <c r="DX31" s="96">
        <f t="shared" si="58"/>
        <v>2.2313564298297117E-2</v>
      </c>
      <c r="DY31" s="250">
        <f t="shared" si="87"/>
        <v>0.20000000000000018</v>
      </c>
      <c r="DZ31" s="96">
        <f t="shared" si="59"/>
        <v>0.88</v>
      </c>
      <c r="EA31" s="96">
        <f t="shared" si="60"/>
        <v>1</v>
      </c>
      <c r="EB31" s="250">
        <f t="shared" si="88"/>
        <v>-12</v>
      </c>
      <c r="EC31" s="96">
        <f t="shared" si="61"/>
        <v>0.12</v>
      </c>
      <c r="ED31" s="96">
        <f t="shared" si="89"/>
        <v>0</v>
      </c>
      <c r="EE31" s="250">
        <f t="shared" si="90"/>
        <v>12</v>
      </c>
      <c r="EF31" s="96">
        <f t="shared" si="62"/>
        <v>0</v>
      </c>
      <c r="EG31" s="96">
        <f t="shared" si="63"/>
        <v>0</v>
      </c>
      <c r="EH31" s="250">
        <f t="shared" si="91"/>
        <v>0</v>
      </c>
      <c r="EI31" s="96">
        <f t="shared" si="64"/>
        <v>0.88888888888888884</v>
      </c>
      <c r="EJ31" s="96">
        <f t="shared" si="65"/>
        <v>0.72727272727272729</v>
      </c>
      <c r="EK31" s="250">
        <f t="shared" si="92"/>
        <v>16.200000000000003</v>
      </c>
      <c r="EL31" s="96">
        <f t="shared" si="66"/>
        <v>0.11111111111111116</v>
      </c>
      <c r="EM31" s="96">
        <f t="shared" si="67"/>
        <v>0.27272727272727271</v>
      </c>
      <c r="EN31" s="250">
        <f t="shared" si="93"/>
        <v>-16.200000000000003</v>
      </c>
      <c r="EO31" s="96">
        <f t="shared" si="68"/>
        <v>0</v>
      </c>
      <c r="EP31" s="96">
        <f t="shared" si="69"/>
        <v>0</v>
      </c>
      <c r="EQ31" s="250">
        <f t="shared" si="94"/>
        <v>0</v>
      </c>
      <c r="ER31" s="96">
        <f t="shared" si="70"/>
        <v>0.84316691880988404</v>
      </c>
      <c r="ES31" s="96">
        <f t="shared" si="71"/>
        <v>0.84210526315789469</v>
      </c>
      <c r="ET31" s="250">
        <f t="shared" si="95"/>
        <v>0.10000000000000009</v>
      </c>
      <c r="EU31" s="96">
        <f t="shared" si="72"/>
        <v>8.9762985375693383E-2</v>
      </c>
      <c r="EV31" s="96">
        <f t="shared" si="73"/>
        <v>9.3730341790731808E-2</v>
      </c>
      <c r="EW31" s="250">
        <f t="shared" si="96"/>
        <v>-0.40000000000000036</v>
      </c>
      <c r="EX31" s="96">
        <f t="shared" si="74"/>
        <v>6.7070095814422581E-2</v>
      </c>
      <c r="EY31" s="96">
        <f t="shared" si="75"/>
        <v>6.4164395051373502E-2</v>
      </c>
      <c r="EZ31" s="250">
        <f t="shared" si="97"/>
        <v>0.30000000000000027</v>
      </c>
      <c r="FC31" s="96">
        <f t="shared" si="98"/>
        <v>0.87281848885540492</v>
      </c>
      <c r="FD31" s="96">
        <f t="shared" si="99"/>
        <v>0.86643310806229235</v>
      </c>
      <c r="FE31" s="250">
        <f t="shared" si="100"/>
        <v>0.70000000000000062</v>
      </c>
      <c r="FF31" s="96">
        <f t="shared" si="101"/>
        <v>0.11478055399788534</v>
      </c>
      <c r="FG31" s="96">
        <f t="shared" si="102"/>
        <v>0.12086431751915561</v>
      </c>
      <c r="FH31" s="250">
        <f t="shared" si="103"/>
        <v>-0.5999999999999992</v>
      </c>
      <c r="FI31" s="96">
        <f t="shared" si="104"/>
        <v>1.2400957146709746E-2</v>
      </c>
      <c r="FJ31" s="96">
        <f t="shared" si="105"/>
        <v>1.2702574418552048E-2</v>
      </c>
      <c r="FK31" s="250">
        <f t="shared" si="106"/>
        <v>-9.9999999999999922E-2</v>
      </c>
      <c r="FL31" s="96">
        <f t="shared" si="107"/>
        <v>0.83829787234042552</v>
      </c>
      <c r="FM31" s="96">
        <f t="shared" si="108"/>
        <v>0.8310385523210071</v>
      </c>
      <c r="FN31" s="250">
        <f t="shared" si="109"/>
        <v>0.70000000000000062</v>
      </c>
      <c r="FO31" s="96">
        <f t="shared" si="110"/>
        <v>0.15319148936170213</v>
      </c>
      <c r="FP31" s="96">
        <f t="shared" si="111"/>
        <v>0.15932336742722264</v>
      </c>
      <c r="FQ31" s="250">
        <f t="shared" si="112"/>
        <v>-0.60000000000000053</v>
      </c>
      <c r="FR31" s="96">
        <f t="shared" si="113"/>
        <v>8.5106382978723527E-3</v>
      </c>
      <c r="FS31" s="96">
        <f t="shared" si="114"/>
        <v>9.6380802517702646E-3</v>
      </c>
      <c r="FT31" s="250">
        <f t="shared" si="115"/>
        <v>-0.10000000000000009</v>
      </c>
      <c r="FU31" s="96">
        <f t="shared" si="116"/>
        <v>0.83989501312335957</v>
      </c>
      <c r="FV31" s="96">
        <f t="shared" si="117"/>
        <v>0.82233502538071068</v>
      </c>
      <c r="FW31" s="250">
        <f t="shared" si="118"/>
        <v>1.8000000000000016</v>
      </c>
      <c r="FX31" s="96">
        <f t="shared" si="119"/>
        <v>0.14908136482939638</v>
      </c>
      <c r="FY31" s="96">
        <f t="shared" si="120"/>
        <v>0.16187253243090804</v>
      </c>
      <c r="FZ31" s="250">
        <f t="shared" si="121"/>
        <v>-1.3000000000000012</v>
      </c>
      <c r="GA31" s="96">
        <f t="shared" si="122"/>
        <v>1.1023622047244053E-2</v>
      </c>
      <c r="GB31" s="96">
        <f t="shared" si="123"/>
        <v>1.5792442188381273E-2</v>
      </c>
      <c r="GC31" s="250">
        <f t="shared" si="124"/>
        <v>-0.50000000000000011</v>
      </c>
      <c r="GD31" s="96">
        <f t="shared" si="125"/>
        <v>0.82931072839859654</v>
      </c>
      <c r="GE31" s="96">
        <f t="shared" si="126"/>
        <v>0.82810654702572595</v>
      </c>
      <c r="GF31" s="250">
        <f t="shared" si="127"/>
        <v>0.10000000000000009</v>
      </c>
      <c r="GG31" s="96">
        <f t="shared" si="128"/>
        <v>0.10295028716740307</v>
      </c>
      <c r="GH31" s="96">
        <f t="shared" si="129"/>
        <v>0.10600053625558514</v>
      </c>
      <c r="GI31" s="250">
        <f t="shared" si="130"/>
        <v>-0.30000000000000027</v>
      </c>
      <c r="GJ31" s="96">
        <f t="shared" si="131"/>
        <v>6.7738984434000393E-2</v>
      </c>
      <c r="GK31" s="96">
        <f t="shared" si="132"/>
        <v>6.589291671868891E-2</v>
      </c>
      <c r="GL31" s="250">
        <f t="shared" si="133"/>
        <v>0.20000000000000018</v>
      </c>
      <c r="GM31" s="39">
        <v>0</v>
      </c>
    </row>
    <row r="32" spans="1:195" s="15" customFormat="1" ht="13.5" customHeight="1">
      <c r="A32" s="63"/>
      <c r="B32" s="346"/>
      <c r="C32" s="343"/>
      <c r="D32" s="319" t="s">
        <v>164</v>
      </c>
      <c r="E32" s="320"/>
      <c r="F32" s="144">
        <v>0</v>
      </c>
      <c r="G32" s="60">
        <v>0</v>
      </c>
      <c r="H32" s="80" t="str">
        <f t="shared" si="136"/>
        <v>-</v>
      </c>
      <c r="I32" s="93">
        <v>0</v>
      </c>
      <c r="J32" s="100" t="str">
        <f t="shared" si="137"/>
        <v>-</v>
      </c>
      <c r="K32" s="60">
        <v>0</v>
      </c>
      <c r="L32" s="80" t="str">
        <f t="shared" si="138"/>
        <v>-</v>
      </c>
      <c r="M32" s="93">
        <v>0</v>
      </c>
      <c r="N32" s="100" t="str">
        <f t="shared" si="139"/>
        <v>-</v>
      </c>
      <c r="O32" s="144">
        <v>1</v>
      </c>
      <c r="P32" s="60">
        <v>1</v>
      </c>
      <c r="Q32" s="80">
        <f t="shared" si="140"/>
        <v>1</v>
      </c>
      <c r="R32" s="93">
        <v>1444070</v>
      </c>
      <c r="S32" s="100">
        <f t="shared" si="141"/>
        <v>1444070</v>
      </c>
      <c r="T32" s="60">
        <v>1</v>
      </c>
      <c r="U32" s="80">
        <f t="shared" si="142"/>
        <v>1</v>
      </c>
      <c r="V32" s="93">
        <v>62353</v>
      </c>
      <c r="W32" s="100">
        <f t="shared" si="143"/>
        <v>62353</v>
      </c>
      <c r="X32" s="144">
        <v>24</v>
      </c>
      <c r="Y32" s="60">
        <v>24</v>
      </c>
      <c r="Z32" s="80">
        <f t="shared" si="144"/>
        <v>1</v>
      </c>
      <c r="AA32" s="93">
        <v>8665800</v>
      </c>
      <c r="AB32" s="100">
        <f t="shared" si="145"/>
        <v>361075</v>
      </c>
      <c r="AC32" s="60">
        <v>19</v>
      </c>
      <c r="AD32" s="80">
        <f t="shared" si="146"/>
        <v>0.79166666666666663</v>
      </c>
      <c r="AE32" s="93">
        <v>1097183</v>
      </c>
      <c r="AF32" s="100">
        <f t="shared" si="147"/>
        <v>57746.473684210527</v>
      </c>
      <c r="AG32" s="144">
        <v>13</v>
      </c>
      <c r="AH32" s="60">
        <v>13</v>
      </c>
      <c r="AI32" s="80">
        <f t="shared" si="148"/>
        <v>1</v>
      </c>
      <c r="AJ32" s="93">
        <v>10978270</v>
      </c>
      <c r="AK32" s="100">
        <f t="shared" si="149"/>
        <v>844482.30769230775</v>
      </c>
      <c r="AL32" s="60">
        <v>11</v>
      </c>
      <c r="AM32" s="80">
        <f t="shared" si="150"/>
        <v>0.84615384615384615</v>
      </c>
      <c r="AN32" s="93">
        <v>843497</v>
      </c>
      <c r="AO32" s="100">
        <f t="shared" si="151"/>
        <v>76681.545454545456</v>
      </c>
      <c r="AP32" s="144">
        <v>2</v>
      </c>
      <c r="AQ32" s="60">
        <v>2</v>
      </c>
      <c r="AR32" s="80">
        <f t="shared" si="152"/>
        <v>1</v>
      </c>
      <c r="AS32" s="93">
        <v>439780</v>
      </c>
      <c r="AT32" s="100">
        <f t="shared" si="153"/>
        <v>219890</v>
      </c>
      <c r="AU32" s="60">
        <v>2</v>
      </c>
      <c r="AV32" s="80">
        <f t="shared" si="154"/>
        <v>1</v>
      </c>
      <c r="AW32" s="93">
        <v>173619</v>
      </c>
      <c r="AX32" s="100">
        <f t="shared" si="155"/>
        <v>86809.5</v>
      </c>
      <c r="AY32" s="144">
        <v>0</v>
      </c>
      <c r="AZ32" s="60">
        <v>0</v>
      </c>
      <c r="BA32" s="80" t="str">
        <f t="shared" si="156"/>
        <v>-</v>
      </c>
      <c r="BB32" s="93">
        <v>0</v>
      </c>
      <c r="BC32" s="100" t="str">
        <f t="shared" si="157"/>
        <v>-</v>
      </c>
      <c r="BD32" s="60">
        <v>0</v>
      </c>
      <c r="BE32" s="80" t="str">
        <f t="shared" si="158"/>
        <v>-</v>
      </c>
      <c r="BF32" s="93">
        <v>0</v>
      </c>
      <c r="BG32" s="100" t="str">
        <f t="shared" si="159"/>
        <v>-</v>
      </c>
      <c r="BH32" s="144">
        <v>0</v>
      </c>
      <c r="BI32" s="60">
        <v>0</v>
      </c>
      <c r="BJ32" s="80" t="str">
        <f t="shared" si="160"/>
        <v>-</v>
      </c>
      <c r="BK32" s="93">
        <v>0</v>
      </c>
      <c r="BL32" s="100" t="str">
        <f t="shared" si="161"/>
        <v>-</v>
      </c>
      <c r="BM32" s="60">
        <v>0</v>
      </c>
      <c r="BN32" s="80" t="str">
        <f t="shared" si="162"/>
        <v>-</v>
      </c>
      <c r="BO32" s="93">
        <v>0</v>
      </c>
      <c r="BP32" s="100" t="str">
        <f t="shared" si="163"/>
        <v>-</v>
      </c>
      <c r="BQ32" s="98">
        <f t="shared" si="164"/>
        <v>40</v>
      </c>
      <c r="BR32" s="60">
        <f t="shared" si="165"/>
        <v>40</v>
      </c>
      <c r="BS32" s="80">
        <f t="shared" si="166"/>
        <v>1</v>
      </c>
      <c r="BT32" s="93">
        <f t="shared" si="167"/>
        <v>21527920</v>
      </c>
      <c r="BU32" s="100">
        <f t="shared" si="168"/>
        <v>538198</v>
      </c>
      <c r="BV32" s="60">
        <f t="shared" si="169"/>
        <v>33</v>
      </c>
      <c r="BW32" s="80">
        <f t="shared" si="170"/>
        <v>0.82499999999999996</v>
      </c>
      <c r="BX32" s="93">
        <f t="shared" si="171"/>
        <v>2176652</v>
      </c>
      <c r="BY32" s="100">
        <f t="shared" si="172"/>
        <v>65959.15151515152</v>
      </c>
      <c r="BZ32" s="82"/>
      <c r="CA32" s="113">
        <v>37</v>
      </c>
      <c r="CB32" s="105">
        <v>37</v>
      </c>
      <c r="CC32" s="86">
        <v>1</v>
      </c>
      <c r="CD32" s="105">
        <v>18535300</v>
      </c>
      <c r="CE32" s="105">
        <v>500954.05405405408</v>
      </c>
      <c r="CF32" s="105">
        <v>32</v>
      </c>
      <c r="CG32" s="86">
        <v>0.86486486486486491</v>
      </c>
      <c r="CH32" s="105">
        <v>4163858</v>
      </c>
      <c r="CI32" s="105">
        <v>130120.5625</v>
      </c>
      <c r="CK32" s="86">
        <f t="shared" si="33"/>
        <v>0.17500000000000004</v>
      </c>
      <c r="CL32" s="86">
        <f t="shared" si="34"/>
        <v>0</v>
      </c>
      <c r="CM32" s="86">
        <f t="shared" si="77"/>
        <v>0.13513513513513509</v>
      </c>
      <c r="CN32" s="86">
        <f t="shared" si="78"/>
        <v>0</v>
      </c>
      <c r="CO32" s="59">
        <v>26</v>
      </c>
      <c r="CP32" s="14" t="s">
        <v>35</v>
      </c>
      <c r="CQ32" s="46">
        <f t="shared" si="79"/>
        <v>0.85433347380250035</v>
      </c>
      <c r="CR32" s="46">
        <f t="shared" si="80"/>
        <v>0.83543078412391092</v>
      </c>
      <c r="CS32" s="87">
        <f t="shared" si="35"/>
        <v>0.80936454849498329</v>
      </c>
      <c r="CT32" s="46">
        <f t="shared" si="36"/>
        <v>0.82273413077992641</v>
      </c>
      <c r="CU32" s="46">
        <f t="shared" si="37"/>
        <v>0.13194737088542396</v>
      </c>
      <c r="CV32" s="46">
        <f t="shared" si="38"/>
        <v>0.15876089060987419</v>
      </c>
      <c r="CW32" s="46">
        <f t="shared" si="39"/>
        <v>0.18394648829431437</v>
      </c>
      <c r="CX32" s="46">
        <f t="shared" si="40"/>
        <v>0.10915420040036683</v>
      </c>
      <c r="CY32" s="46">
        <f t="shared" si="41"/>
        <v>1.3719155312075682E-2</v>
      </c>
      <c r="CZ32" s="46">
        <f t="shared" si="42"/>
        <v>5.8083252662148865E-3</v>
      </c>
      <c r="DA32" s="46">
        <f t="shared" si="43"/>
        <v>6.6889632107023367E-3</v>
      </c>
      <c r="DB32" s="46">
        <f t="shared" si="44"/>
        <v>6.8111668819706761E-2</v>
      </c>
      <c r="DC32" s="46">
        <f t="shared" si="81"/>
        <v>0.84397736459175421</v>
      </c>
      <c r="DD32" s="46">
        <f t="shared" si="82"/>
        <v>0.81509846827133481</v>
      </c>
      <c r="DE32" s="87">
        <f t="shared" si="83"/>
        <v>0.79087452471482889</v>
      </c>
      <c r="DF32" s="46">
        <f t="shared" si="84"/>
        <v>0.82214051294518053</v>
      </c>
      <c r="DG32" s="46">
        <f t="shared" si="45"/>
        <v>0.14126919967663709</v>
      </c>
      <c r="DH32" s="46">
        <f t="shared" si="46"/>
        <v>0.17396061269146612</v>
      </c>
      <c r="DI32" s="87">
        <f t="shared" si="47"/>
        <v>0.20152091254752857</v>
      </c>
      <c r="DJ32" s="46">
        <f t="shared" si="48"/>
        <v>0.11199910862606866</v>
      </c>
      <c r="DK32" s="46">
        <f t="shared" si="49"/>
        <v>1.4753435731608699E-2</v>
      </c>
      <c r="DL32" s="46">
        <f t="shared" si="50"/>
        <v>1.0940919037199071E-2</v>
      </c>
      <c r="DM32" s="87">
        <f t="shared" si="51"/>
        <v>7.6045627376425395E-3</v>
      </c>
      <c r="DN32" s="46">
        <f t="shared" si="52"/>
        <v>6.586037842875081E-2</v>
      </c>
      <c r="DP32" s="37" t="s">
        <v>49</v>
      </c>
      <c r="DQ32" s="96">
        <f t="shared" si="53"/>
        <v>0.84252491694352161</v>
      </c>
      <c r="DR32" s="96">
        <f t="shared" si="54"/>
        <v>0.85923753665689151</v>
      </c>
      <c r="DS32" s="250">
        <f t="shared" si="85"/>
        <v>-1.6000000000000014</v>
      </c>
      <c r="DT32" s="96">
        <f t="shared" si="55"/>
        <v>0.13820598006644513</v>
      </c>
      <c r="DU32" s="96">
        <f t="shared" si="56"/>
        <v>0.12243401759530792</v>
      </c>
      <c r="DV32" s="250">
        <f t="shared" si="86"/>
        <v>1.6000000000000014</v>
      </c>
      <c r="DW32" s="96">
        <f t="shared" si="57"/>
        <v>1.926910299003326E-2</v>
      </c>
      <c r="DX32" s="96">
        <f t="shared" si="58"/>
        <v>1.832844574780057E-2</v>
      </c>
      <c r="DY32" s="250">
        <f t="shared" si="87"/>
        <v>0.10000000000000009</v>
      </c>
      <c r="DZ32" s="96">
        <f t="shared" si="59"/>
        <v>0.9152542372881356</v>
      </c>
      <c r="EA32" s="96">
        <f t="shared" si="60"/>
        <v>0.95121951219512191</v>
      </c>
      <c r="EB32" s="250">
        <f t="shared" si="88"/>
        <v>-3.5999999999999921</v>
      </c>
      <c r="EC32" s="96">
        <f t="shared" si="61"/>
        <v>6.7796610169491567E-2</v>
      </c>
      <c r="ED32" s="96">
        <f t="shared" si="89"/>
        <v>4.8780487804878092E-2</v>
      </c>
      <c r="EE32" s="250">
        <f t="shared" si="90"/>
        <v>1.9000000000000004</v>
      </c>
      <c r="EF32" s="96">
        <f t="shared" si="62"/>
        <v>1.6949152542372836E-2</v>
      </c>
      <c r="EG32" s="96">
        <f t="shared" si="63"/>
        <v>0</v>
      </c>
      <c r="EH32" s="250">
        <f t="shared" si="91"/>
        <v>1.7000000000000002</v>
      </c>
      <c r="EI32" s="96">
        <f t="shared" si="64"/>
        <v>0.68421052631578949</v>
      </c>
      <c r="EJ32" s="96">
        <f t="shared" si="65"/>
        <v>0.77777777777777779</v>
      </c>
      <c r="EK32" s="250">
        <f t="shared" si="92"/>
        <v>-9.3999999999999968</v>
      </c>
      <c r="EL32" s="96">
        <f t="shared" si="66"/>
        <v>0.21052631578947367</v>
      </c>
      <c r="EM32" s="96">
        <f t="shared" si="67"/>
        <v>0.22222222222222221</v>
      </c>
      <c r="EN32" s="250">
        <f t="shared" si="93"/>
        <v>-1.100000000000001</v>
      </c>
      <c r="EO32" s="96">
        <f t="shared" si="68"/>
        <v>0.10526315789473684</v>
      </c>
      <c r="EP32" s="96">
        <f t="shared" si="69"/>
        <v>0</v>
      </c>
      <c r="EQ32" s="250">
        <f t="shared" si="94"/>
        <v>10.5</v>
      </c>
      <c r="ER32" s="96">
        <f t="shared" si="70"/>
        <v>0.84143369175627236</v>
      </c>
      <c r="ES32" s="96">
        <f t="shared" si="71"/>
        <v>0.84061997368036268</v>
      </c>
      <c r="ET32" s="250">
        <f t="shared" si="95"/>
        <v>0</v>
      </c>
      <c r="EU32" s="96">
        <f t="shared" si="72"/>
        <v>9.6917562724014417E-2</v>
      </c>
      <c r="EV32" s="96">
        <f t="shared" si="73"/>
        <v>0.10323146658868254</v>
      </c>
      <c r="EW32" s="250">
        <f t="shared" si="96"/>
        <v>-0.5999999999999992</v>
      </c>
      <c r="EX32" s="96">
        <f t="shared" si="74"/>
        <v>6.1648745519713222E-2</v>
      </c>
      <c r="EY32" s="96">
        <f t="shared" si="75"/>
        <v>5.6148559730954783E-2</v>
      </c>
      <c r="EZ32" s="250">
        <f t="shared" si="97"/>
        <v>0.59999999999999987</v>
      </c>
      <c r="FC32" s="96">
        <f t="shared" si="98"/>
        <v>0.87281848885540492</v>
      </c>
      <c r="FD32" s="96">
        <f t="shared" si="99"/>
        <v>0.86643310806229235</v>
      </c>
      <c r="FE32" s="250">
        <f t="shared" si="100"/>
        <v>0.70000000000000062</v>
      </c>
      <c r="FF32" s="96">
        <f t="shared" si="101"/>
        <v>0.11478055399788534</v>
      </c>
      <c r="FG32" s="96">
        <f t="shared" si="102"/>
        <v>0.12086431751915561</v>
      </c>
      <c r="FH32" s="250">
        <f t="shared" si="103"/>
        <v>-0.5999999999999992</v>
      </c>
      <c r="FI32" s="96">
        <f t="shared" si="104"/>
        <v>1.2400957146709746E-2</v>
      </c>
      <c r="FJ32" s="96">
        <f t="shared" si="105"/>
        <v>1.2702574418552048E-2</v>
      </c>
      <c r="FK32" s="250">
        <f t="shared" si="106"/>
        <v>-9.9999999999999922E-2</v>
      </c>
      <c r="FL32" s="96">
        <f t="shared" si="107"/>
        <v>0.83829787234042552</v>
      </c>
      <c r="FM32" s="96">
        <f t="shared" si="108"/>
        <v>0.8310385523210071</v>
      </c>
      <c r="FN32" s="250">
        <f t="shared" si="109"/>
        <v>0.70000000000000062</v>
      </c>
      <c r="FO32" s="96">
        <f t="shared" si="110"/>
        <v>0.15319148936170213</v>
      </c>
      <c r="FP32" s="96">
        <f t="shared" si="111"/>
        <v>0.15932336742722264</v>
      </c>
      <c r="FQ32" s="250">
        <f t="shared" si="112"/>
        <v>-0.60000000000000053</v>
      </c>
      <c r="FR32" s="96">
        <f t="shared" si="113"/>
        <v>8.5106382978723527E-3</v>
      </c>
      <c r="FS32" s="96">
        <f t="shared" si="114"/>
        <v>9.6380802517702646E-3</v>
      </c>
      <c r="FT32" s="250">
        <f t="shared" si="115"/>
        <v>-0.10000000000000009</v>
      </c>
      <c r="FU32" s="96">
        <f t="shared" si="116"/>
        <v>0.83989501312335957</v>
      </c>
      <c r="FV32" s="96">
        <f t="shared" si="117"/>
        <v>0.82233502538071068</v>
      </c>
      <c r="FW32" s="250">
        <f t="shared" si="118"/>
        <v>1.8000000000000016</v>
      </c>
      <c r="FX32" s="96">
        <f t="shared" si="119"/>
        <v>0.14908136482939638</v>
      </c>
      <c r="FY32" s="96">
        <f t="shared" si="120"/>
        <v>0.16187253243090804</v>
      </c>
      <c r="FZ32" s="250">
        <f t="shared" si="121"/>
        <v>-1.3000000000000012</v>
      </c>
      <c r="GA32" s="96">
        <f t="shared" si="122"/>
        <v>1.1023622047244053E-2</v>
      </c>
      <c r="GB32" s="96">
        <f t="shared" si="123"/>
        <v>1.5792442188381273E-2</v>
      </c>
      <c r="GC32" s="250">
        <f t="shared" si="124"/>
        <v>-0.50000000000000011</v>
      </c>
      <c r="GD32" s="96">
        <f t="shared" si="125"/>
        <v>0.82931072839859654</v>
      </c>
      <c r="GE32" s="96">
        <f t="shared" si="126"/>
        <v>0.82810654702572595</v>
      </c>
      <c r="GF32" s="250">
        <f t="shared" si="127"/>
        <v>0.10000000000000009</v>
      </c>
      <c r="GG32" s="96">
        <f t="shared" si="128"/>
        <v>0.10295028716740307</v>
      </c>
      <c r="GH32" s="96">
        <f t="shared" si="129"/>
        <v>0.10600053625558514</v>
      </c>
      <c r="GI32" s="250">
        <f t="shared" si="130"/>
        <v>-0.30000000000000027</v>
      </c>
      <c r="GJ32" s="96">
        <f t="shared" si="131"/>
        <v>6.7738984434000393E-2</v>
      </c>
      <c r="GK32" s="96">
        <f t="shared" si="132"/>
        <v>6.589291671868891E-2</v>
      </c>
      <c r="GL32" s="250">
        <f t="shared" si="133"/>
        <v>0.20000000000000018</v>
      </c>
      <c r="GM32" s="39">
        <v>0</v>
      </c>
    </row>
    <row r="33" spans="1:195" s="15" customFormat="1" ht="13.5" customHeight="1">
      <c r="A33" s="63"/>
      <c r="B33" s="346"/>
      <c r="C33" s="343"/>
      <c r="D33" s="81"/>
      <c r="E33" s="71" t="s">
        <v>160</v>
      </c>
      <c r="F33" s="168">
        <v>0</v>
      </c>
      <c r="G33" s="62">
        <v>0</v>
      </c>
      <c r="H33" s="79" t="str">
        <f t="shared" si="136"/>
        <v>-</v>
      </c>
      <c r="I33" s="101">
        <v>0</v>
      </c>
      <c r="J33" s="102" t="str">
        <f t="shared" si="137"/>
        <v>-</v>
      </c>
      <c r="K33" s="62">
        <v>0</v>
      </c>
      <c r="L33" s="79" t="str">
        <f t="shared" si="138"/>
        <v>-</v>
      </c>
      <c r="M33" s="101">
        <v>0</v>
      </c>
      <c r="N33" s="102" t="str">
        <f t="shared" si="139"/>
        <v>-</v>
      </c>
      <c r="O33" s="168">
        <v>1</v>
      </c>
      <c r="P33" s="62">
        <v>1</v>
      </c>
      <c r="Q33" s="79">
        <f t="shared" si="140"/>
        <v>1</v>
      </c>
      <c r="R33" s="101">
        <v>1444070</v>
      </c>
      <c r="S33" s="102">
        <f t="shared" si="141"/>
        <v>1444070</v>
      </c>
      <c r="T33" s="62">
        <v>1</v>
      </c>
      <c r="U33" s="79">
        <f t="shared" si="142"/>
        <v>1</v>
      </c>
      <c r="V33" s="101">
        <v>62353</v>
      </c>
      <c r="W33" s="102">
        <f t="shared" si="143"/>
        <v>62353</v>
      </c>
      <c r="X33" s="168">
        <v>21</v>
      </c>
      <c r="Y33" s="62">
        <v>21</v>
      </c>
      <c r="Z33" s="79">
        <f t="shared" si="144"/>
        <v>1</v>
      </c>
      <c r="AA33" s="101">
        <v>7340570</v>
      </c>
      <c r="AB33" s="102">
        <f t="shared" si="145"/>
        <v>349550.95238095237</v>
      </c>
      <c r="AC33" s="62">
        <v>16</v>
      </c>
      <c r="AD33" s="79">
        <f t="shared" si="146"/>
        <v>0.76190476190476186</v>
      </c>
      <c r="AE33" s="101">
        <v>810655</v>
      </c>
      <c r="AF33" s="102">
        <f t="shared" si="147"/>
        <v>50665.9375</v>
      </c>
      <c r="AG33" s="168">
        <v>12</v>
      </c>
      <c r="AH33" s="62">
        <v>12</v>
      </c>
      <c r="AI33" s="79">
        <f t="shared" si="148"/>
        <v>1</v>
      </c>
      <c r="AJ33" s="101">
        <v>10303730</v>
      </c>
      <c r="AK33" s="102">
        <f t="shared" si="149"/>
        <v>858644.16666666663</v>
      </c>
      <c r="AL33" s="62">
        <v>10</v>
      </c>
      <c r="AM33" s="79">
        <f t="shared" si="150"/>
        <v>0.83333333333333337</v>
      </c>
      <c r="AN33" s="101">
        <v>580059</v>
      </c>
      <c r="AO33" s="102">
        <f t="shared" si="151"/>
        <v>58005.9</v>
      </c>
      <c r="AP33" s="168">
        <v>2</v>
      </c>
      <c r="AQ33" s="62">
        <v>2</v>
      </c>
      <c r="AR33" s="79">
        <f t="shared" si="152"/>
        <v>1</v>
      </c>
      <c r="AS33" s="101">
        <v>439780</v>
      </c>
      <c r="AT33" s="102">
        <f t="shared" si="153"/>
        <v>219890</v>
      </c>
      <c r="AU33" s="62">
        <v>2</v>
      </c>
      <c r="AV33" s="79">
        <f t="shared" si="154"/>
        <v>1</v>
      </c>
      <c r="AW33" s="101">
        <v>173619</v>
      </c>
      <c r="AX33" s="102">
        <f t="shared" si="155"/>
        <v>86809.5</v>
      </c>
      <c r="AY33" s="168">
        <v>0</v>
      </c>
      <c r="AZ33" s="62">
        <v>0</v>
      </c>
      <c r="BA33" s="79" t="str">
        <f t="shared" si="156"/>
        <v>-</v>
      </c>
      <c r="BB33" s="101">
        <v>0</v>
      </c>
      <c r="BC33" s="102" t="str">
        <f t="shared" si="157"/>
        <v>-</v>
      </c>
      <c r="BD33" s="62">
        <v>0</v>
      </c>
      <c r="BE33" s="79" t="str">
        <f t="shared" si="158"/>
        <v>-</v>
      </c>
      <c r="BF33" s="101">
        <v>0</v>
      </c>
      <c r="BG33" s="102" t="str">
        <f t="shared" si="159"/>
        <v>-</v>
      </c>
      <c r="BH33" s="168">
        <v>0</v>
      </c>
      <c r="BI33" s="62">
        <v>0</v>
      </c>
      <c r="BJ33" s="79" t="str">
        <f t="shared" si="160"/>
        <v>-</v>
      </c>
      <c r="BK33" s="101">
        <v>0</v>
      </c>
      <c r="BL33" s="102" t="str">
        <f t="shared" si="161"/>
        <v>-</v>
      </c>
      <c r="BM33" s="62">
        <v>0</v>
      </c>
      <c r="BN33" s="79" t="str">
        <f t="shared" si="162"/>
        <v>-</v>
      </c>
      <c r="BO33" s="101">
        <v>0</v>
      </c>
      <c r="BP33" s="102" t="str">
        <f t="shared" si="163"/>
        <v>-</v>
      </c>
      <c r="BQ33" s="99">
        <f t="shared" si="164"/>
        <v>36</v>
      </c>
      <c r="BR33" s="62">
        <f t="shared" si="165"/>
        <v>36</v>
      </c>
      <c r="BS33" s="79">
        <f t="shared" si="166"/>
        <v>1</v>
      </c>
      <c r="BT33" s="101">
        <f t="shared" si="167"/>
        <v>19528150</v>
      </c>
      <c r="BU33" s="102">
        <f t="shared" si="168"/>
        <v>542448.61111111112</v>
      </c>
      <c r="BV33" s="62">
        <f t="shared" si="169"/>
        <v>29</v>
      </c>
      <c r="BW33" s="79">
        <f t="shared" si="170"/>
        <v>0.80555555555555558</v>
      </c>
      <c r="BX33" s="101">
        <f t="shared" si="171"/>
        <v>1626686</v>
      </c>
      <c r="BY33" s="102">
        <f t="shared" si="172"/>
        <v>56092.620689655174</v>
      </c>
      <c r="BZ33" s="82"/>
      <c r="CA33" s="113">
        <v>30</v>
      </c>
      <c r="CB33" s="105">
        <v>30</v>
      </c>
      <c r="CC33" s="86">
        <v>1</v>
      </c>
      <c r="CD33" s="105">
        <v>15070150</v>
      </c>
      <c r="CE33" s="105">
        <v>502338.33333333331</v>
      </c>
      <c r="CF33" s="105">
        <v>25</v>
      </c>
      <c r="CG33" s="86">
        <v>0.83333333333333337</v>
      </c>
      <c r="CH33" s="105">
        <v>3542668</v>
      </c>
      <c r="CI33" s="105">
        <v>141706.72</v>
      </c>
      <c r="CK33" s="86">
        <f t="shared" si="33"/>
        <v>0.19444444444444442</v>
      </c>
      <c r="CL33" s="86">
        <f t="shared" si="34"/>
        <v>0</v>
      </c>
      <c r="CM33" s="86">
        <f t="shared" si="77"/>
        <v>0.16666666666666663</v>
      </c>
      <c r="CN33" s="86">
        <f t="shared" si="78"/>
        <v>0</v>
      </c>
      <c r="CO33" s="59">
        <v>27</v>
      </c>
      <c r="CP33" s="14" t="s">
        <v>36</v>
      </c>
      <c r="CQ33" s="46">
        <f t="shared" si="79"/>
        <v>0.87217305801376599</v>
      </c>
      <c r="CR33" s="46">
        <f t="shared" si="80"/>
        <v>0.8571428571428571</v>
      </c>
      <c r="CS33" s="87">
        <f t="shared" si="35"/>
        <v>0.83333333333333337</v>
      </c>
      <c r="CT33" s="46">
        <f t="shared" si="36"/>
        <v>0.8252955082742317</v>
      </c>
      <c r="CU33" s="46">
        <f t="shared" si="37"/>
        <v>0.11799410029498525</v>
      </c>
      <c r="CV33" s="46">
        <f t="shared" si="38"/>
        <v>0.13571428571428579</v>
      </c>
      <c r="CW33" s="46">
        <f t="shared" si="39"/>
        <v>0.16666666666666663</v>
      </c>
      <c r="CX33" s="46">
        <f t="shared" si="40"/>
        <v>0.10183215130023637</v>
      </c>
      <c r="CY33" s="46">
        <f t="shared" si="41"/>
        <v>9.8328416912487615E-3</v>
      </c>
      <c r="CZ33" s="46">
        <f t="shared" si="42"/>
        <v>7.1428571428571175E-3</v>
      </c>
      <c r="DA33" s="46">
        <f t="shared" si="43"/>
        <v>0</v>
      </c>
      <c r="DB33" s="46">
        <f t="shared" si="44"/>
        <v>7.2872340425531923E-2</v>
      </c>
      <c r="DC33" s="46">
        <f t="shared" si="81"/>
        <v>0.87244538407329109</v>
      </c>
      <c r="DD33" s="46">
        <f t="shared" si="82"/>
        <v>0.85950413223140498</v>
      </c>
      <c r="DE33" s="87">
        <f t="shared" si="83"/>
        <v>0.91176470588235292</v>
      </c>
      <c r="DF33" s="46">
        <f t="shared" si="84"/>
        <v>0.83048699535332815</v>
      </c>
      <c r="DG33" s="46">
        <f t="shared" si="45"/>
        <v>0.11486962649753341</v>
      </c>
      <c r="DH33" s="46">
        <f t="shared" si="46"/>
        <v>0.14049586776859502</v>
      </c>
      <c r="DI33" s="87">
        <f t="shared" si="47"/>
        <v>5.8823529411764719E-2</v>
      </c>
      <c r="DJ33" s="46">
        <f t="shared" si="48"/>
        <v>0.10403717337517349</v>
      </c>
      <c r="DK33" s="46">
        <f t="shared" si="49"/>
        <v>1.2684989429175508E-2</v>
      </c>
      <c r="DL33" s="46">
        <f t="shared" si="50"/>
        <v>0</v>
      </c>
      <c r="DM33" s="87">
        <f t="shared" si="51"/>
        <v>2.9411764705882359E-2</v>
      </c>
      <c r="DN33" s="46">
        <f t="shared" si="52"/>
        <v>6.5475831271498364E-2</v>
      </c>
      <c r="DP33" s="37" t="s">
        <v>29</v>
      </c>
      <c r="DQ33" s="96">
        <f t="shared" si="53"/>
        <v>0.88322465915826909</v>
      </c>
      <c r="DR33" s="96">
        <f t="shared" si="54"/>
        <v>0.87744458930899605</v>
      </c>
      <c r="DS33" s="250">
        <f t="shared" si="85"/>
        <v>0.60000000000000053</v>
      </c>
      <c r="DT33" s="96">
        <f t="shared" si="55"/>
        <v>0.10432720806164797</v>
      </c>
      <c r="DU33" s="96">
        <f t="shared" si="56"/>
        <v>0.11440677966101698</v>
      </c>
      <c r="DV33" s="250">
        <f t="shared" si="86"/>
        <v>-1.0000000000000009</v>
      </c>
      <c r="DW33" s="96">
        <f t="shared" si="57"/>
        <v>1.2448132780082943E-2</v>
      </c>
      <c r="DX33" s="96">
        <f t="shared" si="58"/>
        <v>8.1486310299869746E-3</v>
      </c>
      <c r="DY33" s="250">
        <f t="shared" si="87"/>
        <v>0.4</v>
      </c>
      <c r="DZ33" s="96">
        <f t="shared" si="59"/>
        <v>0.76470588235294112</v>
      </c>
      <c r="EA33" s="96">
        <f t="shared" si="60"/>
        <v>0.76666666666666672</v>
      </c>
      <c r="EB33" s="250">
        <f t="shared" si="88"/>
        <v>-0.20000000000000018</v>
      </c>
      <c r="EC33" s="96">
        <f t="shared" si="61"/>
        <v>0.23529411764705888</v>
      </c>
      <c r="ED33" s="96">
        <f t="shared" si="89"/>
        <v>0.23333333333333328</v>
      </c>
      <c r="EE33" s="250">
        <f t="shared" si="90"/>
        <v>0.1999999999999974</v>
      </c>
      <c r="EF33" s="96">
        <f t="shared" si="62"/>
        <v>0</v>
      </c>
      <c r="EG33" s="96">
        <f t="shared" si="63"/>
        <v>0</v>
      </c>
      <c r="EH33" s="250">
        <f t="shared" si="91"/>
        <v>0</v>
      </c>
      <c r="EI33" s="96">
        <f t="shared" si="64"/>
        <v>0.625</v>
      </c>
      <c r="EJ33" s="96">
        <f t="shared" si="65"/>
        <v>0.93333333333333335</v>
      </c>
      <c r="EK33" s="250">
        <f t="shared" si="92"/>
        <v>-30.800000000000004</v>
      </c>
      <c r="EL33" s="96">
        <f t="shared" si="66"/>
        <v>0.375</v>
      </c>
      <c r="EM33" s="96">
        <f t="shared" si="67"/>
        <v>6.6666666666666652E-2</v>
      </c>
      <c r="EN33" s="250">
        <f t="shared" si="93"/>
        <v>30.8</v>
      </c>
      <c r="EO33" s="96">
        <f t="shared" si="68"/>
        <v>0</v>
      </c>
      <c r="EP33" s="96">
        <f t="shared" si="69"/>
        <v>0</v>
      </c>
      <c r="EQ33" s="250">
        <f t="shared" si="94"/>
        <v>0</v>
      </c>
      <c r="ER33" s="96">
        <f t="shared" si="70"/>
        <v>0.81513513513513514</v>
      </c>
      <c r="ES33" s="96">
        <f t="shared" si="71"/>
        <v>0.81637984019668097</v>
      </c>
      <c r="ET33" s="250">
        <f t="shared" si="95"/>
        <v>-0.10000000000000009</v>
      </c>
      <c r="EU33" s="96">
        <f t="shared" si="72"/>
        <v>0.1064092664092664</v>
      </c>
      <c r="EV33" s="96">
        <f t="shared" si="73"/>
        <v>0.10909649661954524</v>
      </c>
      <c r="EW33" s="250">
        <f t="shared" si="96"/>
        <v>-0.30000000000000027</v>
      </c>
      <c r="EX33" s="96">
        <f t="shared" si="74"/>
        <v>7.8455598455598463E-2</v>
      </c>
      <c r="EY33" s="96">
        <f t="shared" si="75"/>
        <v>7.4523663183773792E-2</v>
      </c>
      <c r="EZ33" s="250">
        <f t="shared" si="97"/>
        <v>0.30000000000000027</v>
      </c>
      <c r="FC33" s="96">
        <f t="shared" si="98"/>
        <v>0.87281848885540492</v>
      </c>
      <c r="FD33" s="96">
        <f t="shared" si="99"/>
        <v>0.86643310806229235</v>
      </c>
      <c r="FE33" s="250">
        <f t="shared" si="100"/>
        <v>0.70000000000000062</v>
      </c>
      <c r="FF33" s="96">
        <f t="shared" si="101"/>
        <v>0.11478055399788534</v>
      </c>
      <c r="FG33" s="96">
        <f t="shared" si="102"/>
        <v>0.12086431751915561</v>
      </c>
      <c r="FH33" s="250">
        <f t="shared" si="103"/>
        <v>-0.5999999999999992</v>
      </c>
      <c r="FI33" s="96">
        <f t="shared" si="104"/>
        <v>1.2400957146709746E-2</v>
      </c>
      <c r="FJ33" s="96">
        <f t="shared" si="105"/>
        <v>1.2702574418552048E-2</v>
      </c>
      <c r="FK33" s="250">
        <f t="shared" si="106"/>
        <v>-9.9999999999999922E-2</v>
      </c>
      <c r="FL33" s="96">
        <f t="shared" si="107"/>
        <v>0.83829787234042552</v>
      </c>
      <c r="FM33" s="96">
        <f t="shared" si="108"/>
        <v>0.8310385523210071</v>
      </c>
      <c r="FN33" s="250">
        <f t="shared" si="109"/>
        <v>0.70000000000000062</v>
      </c>
      <c r="FO33" s="96">
        <f t="shared" si="110"/>
        <v>0.15319148936170213</v>
      </c>
      <c r="FP33" s="96">
        <f t="shared" si="111"/>
        <v>0.15932336742722264</v>
      </c>
      <c r="FQ33" s="250">
        <f t="shared" si="112"/>
        <v>-0.60000000000000053</v>
      </c>
      <c r="FR33" s="96">
        <f t="shared" si="113"/>
        <v>8.5106382978723527E-3</v>
      </c>
      <c r="FS33" s="96">
        <f t="shared" si="114"/>
        <v>9.6380802517702646E-3</v>
      </c>
      <c r="FT33" s="250">
        <f t="shared" si="115"/>
        <v>-0.10000000000000009</v>
      </c>
      <c r="FU33" s="96">
        <f t="shared" si="116"/>
        <v>0.83989501312335957</v>
      </c>
      <c r="FV33" s="96">
        <f t="shared" si="117"/>
        <v>0.82233502538071068</v>
      </c>
      <c r="FW33" s="250">
        <f t="shared" si="118"/>
        <v>1.8000000000000016</v>
      </c>
      <c r="FX33" s="96">
        <f t="shared" si="119"/>
        <v>0.14908136482939638</v>
      </c>
      <c r="FY33" s="96">
        <f t="shared" si="120"/>
        <v>0.16187253243090804</v>
      </c>
      <c r="FZ33" s="250">
        <f t="shared" si="121"/>
        <v>-1.3000000000000012</v>
      </c>
      <c r="GA33" s="96">
        <f t="shared" si="122"/>
        <v>1.1023622047244053E-2</v>
      </c>
      <c r="GB33" s="96">
        <f t="shared" si="123"/>
        <v>1.5792442188381273E-2</v>
      </c>
      <c r="GC33" s="250">
        <f t="shared" si="124"/>
        <v>-0.50000000000000011</v>
      </c>
      <c r="GD33" s="96">
        <f t="shared" si="125"/>
        <v>0.82931072839859654</v>
      </c>
      <c r="GE33" s="96">
        <f t="shared" si="126"/>
        <v>0.82810654702572595</v>
      </c>
      <c r="GF33" s="250">
        <f t="shared" si="127"/>
        <v>0.10000000000000009</v>
      </c>
      <c r="GG33" s="96">
        <f t="shared" si="128"/>
        <v>0.10295028716740307</v>
      </c>
      <c r="GH33" s="96">
        <f t="shared" si="129"/>
        <v>0.10600053625558514</v>
      </c>
      <c r="GI33" s="250">
        <f t="shared" si="130"/>
        <v>-0.30000000000000027</v>
      </c>
      <c r="GJ33" s="96">
        <f t="shared" si="131"/>
        <v>6.7738984434000393E-2</v>
      </c>
      <c r="GK33" s="96">
        <f t="shared" si="132"/>
        <v>6.589291671868891E-2</v>
      </c>
      <c r="GL33" s="250">
        <f t="shared" si="133"/>
        <v>0.20000000000000018</v>
      </c>
      <c r="GM33" s="39">
        <v>0</v>
      </c>
    </row>
    <row r="34" spans="1:195" s="15" customFormat="1" ht="13.5" customHeight="1">
      <c r="A34" s="63"/>
      <c r="B34" s="346"/>
      <c r="C34" s="343"/>
      <c r="D34" s="81"/>
      <c r="E34" s="198" t="s">
        <v>161</v>
      </c>
      <c r="F34" s="213">
        <v>0</v>
      </c>
      <c r="G34" s="214">
        <v>0</v>
      </c>
      <c r="H34" s="215" t="str">
        <f t="shared" si="136"/>
        <v>-</v>
      </c>
      <c r="I34" s="216">
        <v>0</v>
      </c>
      <c r="J34" s="217" t="str">
        <f t="shared" si="137"/>
        <v>-</v>
      </c>
      <c r="K34" s="214">
        <v>0</v>
      </c>
      <c r="L34" s="215" t="str">
        <f t="shared" si="138"/>
        <v>-</v>
      </c>
      <c r="M34" s="216">
        <v>0</v>
      </c>
      <c r="N34" s="217" t="str">
        <f t="shared" si="139"/>
        <v>-</v>
      </c>
      <c r="O34" s="213">
        <v>0</v>
      </c>
      <c r="P34" s="214">
        <v>0</v>
      </c>
      <c r="Q34" s="215" t="str">
        <f t="shared" si="140"/>
        <v>-</v>
      </c>
      <c r="R34" s="216">
        <v>0</v>
      </c>
      <c r="S34" s="217" t="str">
        <f t="shared" si="141"/>
        <v>-</v>
      </c>
      <c r="T34" s="214">
        <v>0</v>
      </c>
      <c r="U34" s="215" t="str">
        <f t="shared" si="142"/>
        <v>-</v>
      </c>
      <c r="V34" s="216">
        <v>0</v>
      </c>
      <c r="W34" s="217" t="str">
        <f t="shared" si="143"/>
        <v>-</v>
      </c>
      <c r="X34" s="213">
        <v>3</v>
      </c>
      <c r="Y34" s="214">
        <v>3</v>
      </c>
      <c r="Z34" s="215">
        <f t="shared" si="144"/>
        <v>1</v>
      </c>
      <c r="AA34" s="216">
        <v>1325230</v>
      </c>
      <c r="AB34" s="217">
        <f t="shared" si="145"/>
        <v>441743.33333333331</v>
      </c>
      <c r="AC34" s="214">
        <v>3</v>
      </c>
      <c r="AD34" s="215">
        <f t="shared" si="146"/>
        <v>1</v>
      </c>
      <c r="AE34" s="216">
        <v>286528</v>
      </c>
      <c r="AF34" s="217">
        <f t="shared" si="147"/>
        <v>95509.333333333328</v>
      </c>
      <c r="AG34" s="213">
        <v>1</v>
      </c>
      <c r="AH34" s="214">
        <v>1</v>
      </c>
      <c r="AI34" s="215">
        <f t="shared" si="148"/>
        <v>1</v>
      </c>
      <c r="AJ34" s="216">
        <v>674540</v>
      </c>
      <c r="AK34" s="217">
        <f t="shared" si="149"/>
        <v>674540</v>
      </c>
      <c r="AL34" s="214">
        <v>1</v>
      </c>
      <c r="AM34" s="215">
        <f t="shared" si="150"/>
        <v>1</v>
      </c>
      <c r="AN34" s="216">
        <v>263438</v>
      </c>
      <c r="AO34" s="217">
        <f t="shared" si="151"/>
        <v>263438</v>
      </c>
      <c r="AP34" s="213">
        <v>0</v>
      </c>
      <c r="AQ34" s="214">
        <v>0</v>
      </c>
      <c r="AR34" s="215" t="str">
        <f t="shared" si="152"/>
        <v>-</v>
      </c>
      <c r="AS34" s="216">
        <v>0</v>
      </c>
      <c r="AT34" s="217" t="str">
        <f t="shared" si="153"/>
        <v>-</v>
      </c>
      <c r="AU34" s="214">
        <v>0</v>
      </c>
      <c r="AV34" s="215" t="str">
        <f t="shared" si="154"/>
        <v>-</v>
      </c>
      <c r="AW34" s="216">
        <v>0</v>
      </c>
      <c r="AX34" s="217" t="str">
        <f t="shared" si="155"/>
        <v>-</v>
      </c>
      <c r="AY34" s="213">
        <v>0</v>
      </c>
      <c r="AZ34" s="214">
        <v>0</v>
      </c>
      <c r="BA34" s="215" t="str">
        <f t="shared" si="156"/>
        <v>-</v>
      </c>
      <c r="BB34" s="216">
        <v>0</v>
      </c>
      <c r="BC34" s="217" t="str">
        <f t="shared" si="157"/>
        <v>-</v>
      </c>
      <c r="BD34" s="214">
        <v>0</v>
      </c>
      <c r="BE34" s="215" t="str">
        <f t="shared" si="158"/>
        <v>-</v>
      </c>
      <c r="BF34" s="216">
        <v>0</v>
      </c>
      <c r="BG34" s="217" t="str">
        <f t="shared" si="159"/>
        <v>-</v>
      </c>
      <c r="BH34" s="213">
        <v>0</v>
      </c>
      <c r="BI34" s="214">
        <v>0</v>
      </c>
      <c r="BJ34" s="215" t="str">
        <f t="shared" si="160"/>
        <v>-</v>
      </c>
      <c r="BK34" s="216">
        <v>0</v>
      </c>
      <c r="BL34" s="217" t="str">
        <f t="shared" si="161"/>
        <v>-</v>
      </c>
      <c r="BM34" s="214">
        <v>0</v>
      </c>
      <c r="BN34" s="215" t="str">
        <f t="shared" si="162"/>
        <v>-</v>
      </c>
      <c r="BO34" s="216">
        <v>0</v>
      </c>
      <c r="BP34" s="217" t="str">
        <f t="shared" si="163"/>
        <v>-</v>
      </c>
      <c r="BQ34" s="218">
        <f t="shared" si="164"/>
        <v>4</v>
      </c>
      <c r="BR34" s="214">
        <f t="shared" si="165"/>
        <v>4</v>
      </c>
      <c r="BS34" s="215">
        <f t="shared" si="166"/>
        <v>1</v>
      </c>
      <c r="BT34" s="216">
        <f t="shared" si="167"/>
        <v>1999770</v>
      </c>
      <c r="BU34" s="217">
        <f t="shared" si="168"/>
        <v>499942.5</v>
      </c>
      <c r="BV34" s="214">
        <f t="shared" si="169"/>
        <v>4</v>
      </c>
      <c r="BW34" s="215">
        <f t="shared" si="170"/>
        <v>1</v>
      </c>
      <c r="BX34" s="216">
        <f t="shared" si="171"/>
        <v>549966</v>
      </c>
      <c r="BY34" s="217">
        <f t="shared" si="172"/>
        <v>137491.5</v>
      </c>
      <c r="BZ34" s="82"/>
      <c r="CA34" s="113">
        <v>7</v>
      </c>
      <c r="CB34" s="105">
        <v>7</v>
      </c>
      <c r="CC34" s="86">
        <v>1</v>
      </c>
      <c r="CD34" s="105">
        <v>3465150</v>
      </c>
      <c r="CE34" s="105">
        <v>495021.42857142858</v>
      </c>
      <c r="CF34" s="105">
        <v>7</v>
      </c>
      <c r="CG34" s="86">
        <v>1</v>
      </c>
      <c r="CH34" s="105">
        <v>621190</v>
      </c>
      <c r="CI34" s="105">
        <v>88741.428571428565</v>
      </c>
      <c r="CK34" s="86">
        <f t="shared" si="33"/>
        <v>0</v>
      </c>
      <c r="CL34" s="86">
        <f t="shared" si="34"/>
        <v>0</v>
      </c>
      <c r="CM34" s="86">
        <f t="shared" si="77"/>
        <v>0</v>
      </c>
      <c r="CN34" s="86">
        <f t="shared" si="78"/>
        <v>0</v>
      </c>
      <c r="CO34" s="59">
        <v>28</v>
      </c>
      <c r="CP34" s="14" t="s">
        <v>37</v>
      </c>
      <c r="CQ34" s="46">
        <f t="shared" si="79"/>
        <v>0.8583836858006042</v>
      </c>
      <c r="CR34" s="46">
        <f t="shared" si="80"/>
        <v>0.81666666666666665</v>
      </c>
      <c r="CS34" s="87">
        <f t="shared" si="35"/>
        <v>0.95454545454545459</v>
      </c>
      <c r="CT34" s="46">
        <f t="shared" si="36"/>
        <v>0.83825417201540442</v>
      </c>
      <c r="CU34" s="46">
        <f t="shared" si="37"/>
        <v>0.12839879154078548</v>
      </c>
      <c r="CV34" s="46">
        <f t="shared" si="38"/>
        <v>0.17500000000000004</v>
      </c>
      <c r="CW34" s="46">
        <f t="shared" si="39"/>
        <v>4.5454545454545414E-2</v>
      </c>
      <c r="CX34" s="46">
        <f t="shared" si="40"/>
        <v>9.9129938667807727E-2</v>
      </c>
      <c r="CY34" s="46">
        <f t="shared" si="41"/>
        <v>1.3217522658610315E-2</v>
      </c>
      <c r="CZ34" s="46">
        <f t="shared" si="42"/>
        <v>8.3333333333333037E-3</v>
      </c>
      <c r="DA34" s="46">
        <f t="shared" si="43"/>
        <v>0</v>
      </c>
      <c r="DB34" s="46">
        <f t="shared" si="44"/>
        <v>6.2615889316787854E-2</v>
      </c>
      <c r="DC34" s="46">
        <f t="shared" si="81"/>
        <v>0.8504784688995215</v>
      </c>
      <c r="DD34" s="46">
        <f t="shared" si="82"/>
        <v>0.76363636363636367</v>
      </c>
      <c r="DE34" s="87">
        <f t="shared" si="83"/>
        <v>0.8571428571428571</v>
      </c>
      <c r="DF34" s="46">
        <f t="shared" si="84"/>
        <v>0.83251304996271436</v>
      </c>
      <c r="DG34" s="46">
        <f t="shared" si="45"/>
        <v>0.13118022328548651</v>
      </c>
      <c r="DH34" s="46">
        <f t="shared" si="46"/>
        <v>0.21818181818181814</v>
      </c>
      <c r="DI34" s="87">
        <f t="shared" si="47"/>
        <v>0.1428571428571429</v>
      </c>
      <c r="DJ34" s="46">
        <f t="shared" si="48"/>
        <v>0.10626398210290833</v>
      </c>
      <c r="DK34" s="46">
        <f t="shared" si="49"/>
        <v>1.8341307814991992E-2</v>
      </c>
      <c r="DL34" s="46">
        <f t="shared" si="50"/>
        <v>1.8181818181818188E-2</v>
      </c>
      <c r="DM34" s="87">
        <f t="shared" si="51"/>
        <v>0</v>
      </c>
      <c r="DN34" s="46">
        <f t="shared" si="52"/>
        <v>6.1222967934377315E-2</v>
      </c>
      <c r="DP34" s="37" t="s">
        <v>23</v>
      </c>
      <c r="DQ34" s="96">
        <f t="shared" si="53"/>
        <v>0.87515044531814168</v>
      </c>
      <c r="DR34" s="96">
        <f t="shared" si="54"/>
        <v>0.86980678331536609</v>
      </c>
      <c r="DS34" s="250">
        <f t="shared" si="85"/>
        <v>0.50000000000000044</v>
      </c>
      <c r="DT34" s="96">
        <f t="shared" si="55"/>
        <v>0.11249297921848678</v>
      </c>
      <c r="DU34" s="96">
        <f t="shared" si="56"/>
        <v>0.11825192802056561</v>
      </c>
      <c r="DV34" s="250">
        <f t="shared" si="86"/>
        <v>-0.5999999999999992</v>
      </c>
      <c r="DW34" s="96">
        <f t="shared" si="57"/>
        <v>1.2356575463371544E-2</v>
      </c>
      <c r="DX34" s="96">
        <f t="shared" si="58"/>
        <v>1.1941288664068295E-2</v>
      </c>
      <c r="DY34" s="250">
        <f t="shared" si="87"/>
        <v>0</v>
      </c>
      <c r="DZ34" s="96">
        <f t="shared" si="59"/>
        <v>0.87022900763358779</v>
      </c>
      <c r="EA34" s="96">
        <f t="shared" si="60"/>
        <v>0.79487179487179482</v>
      </c>
      <c r="EB34" s="250">
        <f t="shared" si="88"/>
        <v>7.4999999999999956</v>
      </c>
      <c r="EC34" s="96">
        <f t="shared" si="61"/>
        <v>0.12213740458015265</v>
      </c>
      <c r="ED34" s="96">
        <f t="shared" si="89"/>
        <v>0.18803418803418803</v>
      </c>
      <c r="EE34" s="250">
        <f t="shared" si="90"/>
        <v>-6.6000000000000005</v>
      </c>
      <c r="EF34" s="96">
        <f t="shared" si="62"/>
        <v>7.6335877862595547E-3</v>
      </c>
      <c r="EG34" s="96">
        <f t="shared" si="63"/>
        <v>1.7094017094017144E-2</v>
      </c>
      <c r="EH34" s="250">
        <f t="shared" si="91"/>
        <v>-0.90000000000000013</v>
      </c>
      <c r="EI34" s="96">
        <f t="shared" si="64"/>
        <v>0.90740740740740744</v>
      </c>
      <c r="EJ34" s="96">
        <f t="shared" si="65"/>
        <v>0.875</v>
      </c>
      <c r="EK34" s="250">
        <f t="shared" si="92"/>
        <v>3.2000000000000028</v>
      </c>
      <c r="EL34" s="96">
        <f t="shared" si="66"/>
        <v>9.259259259259256E-2</v>
      </c>
      <c r="EM34" s="96">
        <f t="shared" si="67"/>
        <v>0.109375</v>
      </c>
      <c r="EN34" s="250">
        <f t="shared" si="93"/>
        <v>-1.6</v>
      </c>
      <c r="EO34" s="96">
        <f t="shared" si="68"/>
        <v>0</v>
      </c>
      <c r="EP34" s="96">
        <f t="shared" si="69"/>
        <v>1.5625E-2</v>
      </c>
      <c r="EQ34" s="250">
        <f t="shared" si="94"/>
        <v>-1.6</v>
      </c>
      <c r="ER34" s="96">
        <f t="shared" si="70"/>
        <v>0.83185313733496669</v>
      </c>
      <c r="ES34" s="96">
        <f t="shared" si="71"/>
        <v>0.83022535063297787</v>
      </c>
      <c r="ET34" s="250">
        <f t="shared" si="95"/>
        <v>0.20000000000000018</v>
      </c>
      <c r="EU34" s="96">
        <f t="shared" si="72"/>
        <v>0.10340955492037562</v>
      </c>
      <c r="EV34" s="96">
        <f t="shared" si="73"/>
        <v>0.10488347253593877</v>
      </c>
      <c r="EW34" s="250">
        <f t="shared" si="96"/>
        <v>-0.20000000000000018</v>
      </c>
      <c r="EX34" s="96">
        <f t="shared" si="74"/>
        <v>6.4737307744657691E-2</v>
      </c>
      <c r="EY34" s="96">
        <f t="shared" si="75"/>
        <v>6.4891176831083364E-2</v>
      </c>
      <c r="EZ34" s="250">
        <f t="shared" si="97"/>
        <v>0</v>
      </c>
      <c r="FC34" s="96">
        <f t="shared" si="98"/>
        <v>0.87281848885540492</v>
      </c>
      <c r="FD34" s="96">
        <f t="shared" si="99"/>
        <v>0.86643310806229235</v>
      </c>
      <c r="FE34" s="250">
        <f t="shared" si="100"/>
        <v>0.70000000000000062</v>
      </c>
      <c r="FF34" s="96">
        <f t="shared" si="101"/>
        <v>0.11478055399788534</v>
      </c>
      <c r="FG34" s="96">
        <f t="shared" si="102"/>
        <v>0.12086431751915561</v>
      </c>
      <c r="FH34" s="250">
        <f t="shared" si="103"/>
        <v>-0.5999999999999992</v>
      </c>
      <c r="FI34" s="96">
        <f t="shared" si="104"/>
        <v>1.2400957146709746E-2</v>
      </c>
      <c r="FJ34" s="96">
        <f t="shared" si="105"/>
        <v>1.2702574418552048E-2</v>
      </c>
      <c r="FK34" s="250">
        <f t="shared" si="106"/>
        <v>-9.9999999999999922E-2</v>
      </c>
      <c r="FL34" s="96">
        <f t="shared" si="107"/>
        <v>0.83829787234042552</v>
      </c>
      <c r="FM34" s="96">
        <f t="shared" si="108"/>
        <v>0.8310385523210071</v>
      </c>
      <c r="FN34" s="250">
        <f t="shared" si="109"/>
        <v>0.70000000000000062</v>
      </c>
      <c r="FO34" s="96">
        <f t="shared" si="110"/>
        <v>0.15319148936170213</v>
      </c>
      <c r="FP34" s="96">
        <f t="shared" si="111"/>
        <v>0.15932336742722264</v>
      </c>
      <c r="FQ34" s="250">
        <f t="shared" si="112"/>
        <v>-0.60000000000000053</v>
      </c>
      <c r="FR34" s="96">
        <f t="shared" si="113"/>
        <v>8.5106382978723527E-3</v>
      </c>
      <c r="FS34" s="96">
        <f t="shared" si="114"/>
        <v>9.6380802517702646E-3</v>
      </c>
      <c r="FT34" s="250">
        <f t="shared" si="115"/>
        <v>-0.10000000000000009</v>
      </c>
      <c r="FU34" s="96">
        <f t="shared" si="116"/>
        <v>0.83989501312335957</v>
      </c>
      <c r="FV34" s="96">
        <f t="shared" si="117"/>
        <v>0.82233502538071068</v>
      </c>
      <c r="FW34" s="250">
        <f t="shared" si="118"/>
        <v>1.8000000000000016</v>
      </c>
      <c r="FX34" s="96">
        <f t="shared" si="119"/>
        <v>0.14908136482939638</v>
      </c>
      <c r="FY34" s="96">
        <f t="shared" si="120"/>
        <v>0.16187253243090804</v>
      </c>
      <c r="FZ34" s="250">
        <f t="shared" si="121"/>
        <v>-1.3000000000000012</v>
      </c>
      <c r="GA34" s="96">
        <f t="shared" si="122"/>
        <v>1.1023622047244053E-2</v>
      </c>
      <c r="GB34" s="96">
        <f t="shared" si="123"/>
        <v>1.5792442188381273E-2</v>
      </c>
      <c r="GC34" s="250">
        <f t="shared" si="124"/>
        <v>-0.50000000000000011</v>
      </c>
      <c r="GD34" s="96">
        <f t="shared" si="125"/>
        <v>0.82931072839859654</v>
      </c>
      <c r="GE34" s="96">
        <f t="shared" si="126"/>
        <v>0.82810654702572595</v>
      </c>
      <c r="GF34" s="250">
        <f t="shared" si="127"/>
        <v>0.10000000000000009</v>
      </c>
      <c r="GG34" s="96">
        <f t="shared" si="128"/>
        <v>0.10295028716740307</v>
      </c>
      <c r="GH34" s="96">
        <f t="shared" si="129"/>
        <v>0.10600053625558514</v>
      </c>
      <c r="GI34" s="250">
        <f t="shared" si="130"/>
        <v>-0.30000000000000027</v>
      </c>
      <c r="GJ34" s="96">
        <f t="shared" si="131"/>
        <v>6.7738984434000393E-2</v>
      </c>
      <c r="GK34" s="96">
        <f t="shared" si="132"/>
        <v>6.589291671868891E-2</v>
      </c>
      <c r="GL34" s="250">
        <f t="shared" si="133"/>
        <v>0.20000000000000018</v>
      </c>
      <c r="GM34" s="39">
        <v>0</v>
      </c>
    </row>
    <row r="35" spans="1:195" s="15" customFormat="1" ht="13.5" customHeight="1">
      <c r="A35" s="63"/>
      <c r="B35" s="346"/>
      <c r="C35" s="343"/>
      <c r="D35" s="210"/>
      <c r="E35" s="72" t="s">
        <v>211</v>
      </c>
      <c r="F35" s="211">
        <v>0</v>
      </c>
      <c r="G35" s="126">
        <v>0</v>
      </c>
      <c r="H35" s="124" t="str">
        <f>IFERROR(G35/F35,"-")</f>
        <v>-</v>
      </c>
      <c r="I35" s="127">
        <v>0</v>
      </c>
      <c r="J35" s="125" t="str">
        <f>IFERROR(I35/G35,"-")</f>
        <v>-</v>
      </c>
      <c r="K35" s="126">
        <v>0</v>
      </c>
      <c r="L35" s="124" t="str">
        <f>IFERROR(K35/F35,"-")</f>
        <v>-</v>
      </c>
      <c r="M35" s="127">
        <v>0</v>
      </c>
      <c r="N35" s="125" t="str">
        <f>IFERROR(M35/K35,"-")</f>
        <v>-</v>
      </c>
      <c r="O35" s="211">
        <v>0</v>
      </c>
      <c r="P35" s="126">
        <v>0</v>
      </c>
      <c r="Q35" s="124" t="str">
        <f>IFERROR(P35/O35,"-")</f>
        <v>-</v>
      </c>
      <c r="R35" s="127">
        <v>0</v>
      </c>
      <c r="S35" s="125" t="str">
        <f>IFERROR(R35/P35,"-")</f>
        <v>-</v>
      </c>
      <c r="T35" s="126">
        <v>0</v>
      </c>
      <c r="U35" s="124" t="str">
        <f>IFERROR(T35/O35,"-")</f>
        <v>-</v>
      </c>
      <c r="V35" s="127">
        <v>0</v>
      </c>
      <c r="W35" s="125" t="str">
        <f>IFERROR(V35/T35,"-")</f>
        <v>-</v>
      </c>
      <c r="X35" s="211">
        <v>0</v>
      </c>
      <c r="Y35" s="126">
        <v>0</v>
      </c>
      <c r="Z35" s="124" t="str">
        <f>IFERROR(Y35/X35,"-")</f>
        <v>-</v>
      </c>
      <c r="AA35" s="127">
        <v>0</v>
      </c>
      <c r="AB35" s="125" t="str">
        <f>IFERROR(AA35/Y35,"-")</f>
        <v>-</v>
      </c>
      <c r="AC35" s="126">
        <v>0</v>
      </c>
      <c r="AD35" s="124" t="str">
        <f>IFERROR(AC35/X35,"-")</f>
        <v>-</v>
      </c>
      <c r="AE35" s="127">
        <v>0</v>
      </c>
      <c r="AF35" s="125" t="str">
        <f>IFERROR(AE35/AC35,"-")</f>
        <v>-</v>
      </c>
      <c r="AG35" s="211">
        <v>0</v>
      </c>
      <c r="AH35" s="126">
        <v>0</v>
      </c>
      <c r="AI35" s="124" t="str">
        <f>IFERROR(AH35/AG35,"-")</f>
        <v>-</v>
      </c>
      <c r="AJ35" s="127">
        <v>0</v>
      </c>
      <c r="AK35" s="125" t="str">
        <f>IFERROR(AJ35/AH35,"-")</f>
        <v>-</v>
      </c>
      <c r="AL35" s="126">
        <v>0</v>
      </c>
      <c r="AM35" s="124" t="str">
        <f>IFERROR(AL35/AG35,"-")</f>
        <v>-</v>
      </c>
      <c r="AN35" s="127">
        <v>0</v>
      </c>
      <c r="AO35" s="125" t="str">
        <f>IFERROR(AN35/AL35,"-")</f>
        <v>-</v>
      </c>
      <c r="AP35" s="211">
        <v>0</v>
      </c>
      <c r="AQ35" s="126">
        <v>0</v>
      </c>
      <c r="AR35" s="124" t="str">
        <f>IFERROR(AQ35/AP35,"-")</f>
        <v>-</v>
      </c>
      <c r="AS35" s="127">
        <v>0</v>
      </c>
      <c r="AT35" s="125" t="str">
        <f>IFERROR(AS35/AQ35,"-")</f>
        <v>-</v>
      </c>
      <c r="AU35" s="126">
        <v>0</v>
      </c>
      <c r="AV35" s="124" t="str">
        <f>IFERROR(AU35/AP35,"-")</f>
        <v>-</v>
      </c>
      <c r="AW35" s="127">
        <v>0</v>
      </c>
      <c r="AX35" s="125" t="str">
        <f>IFERROR(AW35/AU35,"-")</f>
        <v>-</v>
      </c>
      <c r="AY35" s="211">
        <v>0</v>
      </c>
      <c r="AZ35" s="126">
        <v>0</v>
      </c>
      <c r="BA35" s="124" t="str">
        <f>IFERROR(AZ35/AY35,"-")</f>
        <v>-</v>
      </c>
      <c r="BB35" s="127">
        <v>0</v>
      </c>
      <c r="BC35" s="125" t="str">
        <f>IFERROR(BB35/AZ35,"-")</f>
        <v>-</v>
      </c>
      <c r="BD35" s="126">
        <v>0</v>
      </c>
      <c r="BE35" s="124" t="str">
        <f>IFERROR(BD35/AY35,"-")</f>
        <v>-</v>
      </c>
      <c r="BF35" s="127">
        <v>0</v>
      </c>
      <c r="BG35" s="125" t="str">
        <f>IFERROR(BF35/BD35,"-")</f>
        <v>-</v>
      </c>
      <c r="BH35" s="211">
        <v>0</v>
      </c>
      <c r="BI35" s="126">
        <v>0</v>
      </c>
      <c r="BJ35" s="124" t="str">
        <f>IFERROR(BI35/BH35,"-")</f>
        <v>-</v>
      </c>
      <c r="BK35" s="127">
        <v>0</v>
      </c>
      <c r="BL35" s="125" t="str">
        <f>IFERROR(BK35/BI35,"-")</f>
        <v>-</v>
      </c>
      <c r="BM35" s="126">
        <v>0</v>
      </c>
      <c r="BN35" s="124" t="str">
        <f>IFERROR(BM35/BH35,"-")</f>
        <v>-</v>
      </c>
      <c r="BO35" s="127">
        <v>0</v>
      </c>
      <c r="BP35" s="125" t="str">
        <f>IFERROR(BO35/BM35,"-")</f>
        <v>-</v>
      </c>
      <c r="BQ35" s="212">
        <f t="shared" si="164"/>
        <v>0</v>
      </c>
      <c r="BR35" s="126">
        <f t="shared" si="165"/>
        <v>0</v>
      </c>
      <c r="BS35" s="124" t="str">
        <f>IFERROR(BR35/BQ35,"-")</f>
        <v>-</v>
      </c>
      <c r="BT35" s="127">
        <f>SUM(I35,R35,AA35,AJ35,AS35,BB35,BK35)</f>
        <v>0</v>
      </c>
      <c r="BU35" s="125" t="str">
        <f>IFERROR(BT35/BR35,"-")</f>
        <v>-</v>
      </c>
      <c r="BV35" s="126">
        <f>SUM(K35,T35,AC35,AL35,AU35,BD35,BM35)</f>
        <v>0</v>
      </c>
      <c r="BW35" s="124" t="str">
        <f>IFERROR(BV35/BQ35,"-")</f>
        <v>-</v>
      </c>
      <c r="BX35" s="127">
        <f>SUM(M35,V35,AE35,AN35,AW35,BF35,BO35)</f>
        <v>0</v>
      </c>
      <c r="BY35" s="125" t="str">
        <f>IFERROR(BX35/BV35,"-")</f>
        <v>-</v>
      </c>
      <c r="BZ35" s="82"/>
      <c r="CA35" s="113">
        <v>0</v>
      </c>
      <c r="CB35" s="105">
        <v>0</v>
      </c>
      <c r="CC35" s="86" t="s">
        <v>240</v>
      </c>
      <c r="CD35" s="105">
        <v>0</v>
      </c>
      <c r="CE35" s="105" t="s">
        <v>240</v>
      </c>
      <c r="CF35" s="105">
        <v>0</v>
      </c>
      <c r="CG35" s="86" t="s">
        <v>240</v>
      </c>
      <c r="CH35" s="105">
        <v>0</v>
      </c>
      <c r="CI35" s="105" t="s">
        <v>240</v>
      </c>
      <c r="CK35" s="86" t="str">
        <f t="shared" si="33"/>
        <v>-</v>
      </c>
      <c r="CL35" s="86" t="str">
        <f t="shared" si="34"/>
        <v>-</v>
      </c>
      <c r="CM35" s="86" t="str">
        <f t="shared" si="77"/>
        <v>-</v>
      </c>
      <c r="CN35" s="86" t="str">
        <f t="shared" si="78"/>
        <v>-</v>
      </c>
      <c r="CO35" s="59">
        <v>29</v>
      </c>
      <c r="CP35" s="14" t="s">
        <v>38</v>
      </c>
      <c r="CQ35" s="46">
        <f t="shared" si="79"/>
        <v>0.87408265739667823</v>
      </c>
      <c r="CR35" s="46">
        <f t="shared" si="80"/>
        <v>0.83695652173913049</v>
      </c>
      <c r="CS35" s="87">
        <f t="shared" si="35"/>
        <v>0.8125</v>
      </c>
      <c r="CT35" s="46">
        <f t="shared" si="36"/>
        <v>0.83205316302753085</v>
      </c>
      <c r="CU35" s="46">
        <f t="shared" si="37"/>
        <v>0.11162611046736193</v>
      </c>
      <c r="CV35" s="46">
        <f t="shared" si="38"/>
        <v>0.15217391304347816</v>
      </c>
      <c r="CW35" s="46">
        <f t="shared" si="39"/>
        <v>0.15625</v>
      </c>
      <c r="CX35" s="46">
        <f t="shared" si="40"/>
        <v>0.10434107189091224</v>
      </c>
      <c r="CY35" s="46">
        <f t="shared" si="41"/>
        <v>1.4291232135959842E-2</v>
      </c>
      <c r="CZ35" s="46">
        <f t="shared" si="42"/>
        <v>1.0869565217391353E-2</v>
      </c>
      <c r="DA35" s="46">
        <f t="shared" si="43"/>
        <v>3.125E-2</v>
      </c>
      <c r="DB35" s="46">
        <f t="shared" si="44"/>
        <v>6.3605765081556909E-2</v>
      </c>
      <c r="DC35" s="46">
        <f t="shared" si="81"/>
        <v>0.85975863503953387</v>
      </c>
      <c r="DD35" s="46">
        <f t="shared" si="82"/>
        <v>0.87804878048780488</v>
      </c>
      <c r="DE35" s="87">
        <f t="shared" si="83"/>
        <v>0.7931034482758621</v>
      </c>
      <c r="DF35" s="46">
        <f t="shared" si="84"/>
        <v>0.83121103012206898</v>
      </c>
      <c r="DG35" s="46">
        <f t="shared" si="45"/>
        <v>0.124427798585102</v>
      </c>
      <c r="DH35" s="46">
        <f t="shared" si="46"/>
        <v>9.7560975609756073E-2</v>
      </c>
      <c r="DI35" s="87">
        <f t="shared" si="47"/>
        <v>0.2068965517241379</v>
      </c>
      <c r="DJ35" s="46">
        <f t="shared" si="48"/>
        <v>0.10415385966452972</v>
      </c>
      <c r="DK35" s="46">
        <f t="shared" si="49"/>
        <v>1.581356637536413E-2</v>
      </c>
      <c r="DL35" s="46">
        <f t="shared" si="50"/>
        <v>2.4390243902439046E-2</v>
      </c>
      <c r="DM35" s="87">
        <f t="shared" si="51"/>
        <v>0</v>
      </c>
      <c r="DN35" s="46">
        <f t="shared" si="52"/>
        <v>6.4635110213401292E-2</v>
      </c>
      <c r="DP35" s="37" t="s">
        <v>50</v>
      </c>
      <c r="DQ35" s="96">
        <f t="shared" si="53"/>
        <v>0.8664868509777478</v>
      </c>
      <c r="DR35" s="96">
        <f t="shared" si="54"/>
        <v>0.85358919687277901</v>
      </c>
      <c r="DS35" s="250">
        <f t="shared" si="85"/>
        <v>1.2000000000000011</v>
      </c>
      <c r="DT35" s="96">
        <f t="shared" si="55"/>
        <v>0.1240728253540121</v>
      </c>
      <c r="DU35" s="96">
        <f t="shared" si="56"/>
        <v>0.13290689410092393</v>
      </c>
      <c r="DV35" s="250">
        <f t="shared" si="86"/>
        <v>-0.9000000000000008</v>
      </c>
      <c r="DW35" s="96">
        <f t="shared" si="57"/>
        <v>9.4403236682401026E-3</v>
      </c>
      <c r="DX35" s="96">
        <f t="shared" si="58"/>
        <v>1.3503909026297056E-2</v>
      </c>
      <c r="DY35" s="250">
        <f t="shared" si="87"/>
        <v>-0.50000000000000011</v>
      </c>
      <c r="DZ35" s="96">
        <f t="shared" si="59"/>
        <v>0.85786802030456855</v>
      </c>
      <c r="EA35" s="96">
        <f t="shared" si="60"/>
        <v>0.83536585365853655</v>
      </c>
      <c r="EB35" s="250">
        <f t="shared" si="88"/>
        <v>2.300000000000002</v>
      </c>
      <c r="EC35" s="96">
        <f t="shared" si="61"/>
        <v>0.13705583756345174</v>
      </c>
      <c r="ED35" s="96">
        <f t="shared" si="89"/>
        <v>0.15853658536585369</v>
      </c>
      <c r="EE35" s="250">
        <f t="shared" si="90"/>
        <v>-2.1999999999999993</v>
      </c>
      <c r="EF35" s="96">
        <f t="shared" si="62"/>
        <v>5.0761421319797106E-3</v>
      </c>
      <c r="EG35" s="96">
        <f t="shared" si="63"/>
        <v>6.0975609756097615E-3</v>
      </c>
      <c r="EH35" s="250">
        <f t="shared" si="91"/>
        <v>-0.1</v>
      </c>
      <c r="EI35" s="96">
        <f t="shared" si="64"/>
        <v>0.73333333333333328</v>
      </c>
      <c r="EJ35" s="96">
        <f t="shared" si="65"/>
        <v>0.90476190476190477</v>
      </c>
      <c r="EK35" s="250">
        <f t="shared" si="92"/>
        <v>-17.200000000000003</v>
      </c>
      <c r="EL35" s="96">
        <f t="shared" si="66"/>
        <v>0.26666666666666672</v>
      </c>
      <c r="EM35" s="96">
        <f t="shared" si="67"/>
        <v>9.5238095238095233E-2</v>
      </c>
      <c r="EN35" s="250">
        <f t="shared" si="93"/>
        <v>17.200000000000003</v>
      </c>
      <c r="EO35" s="96">
        <f t="shared" si="68"/>
        <v>0</v>
      </c>
      <c r="EP35" s="96">
        <f t="shared" si="69"/>
        <v>0</v>
      </c>
      <c r="EQ35" s="250">
        <f t="shared" si="94"/>
        <v>0</v>
      </c>
      <c r="ER35" s="96">
        <f t="shared" si="70"/>
        <v>0.83186855177684371</v>
      </c>
      <c r="ES35" s="96">
        <f t="shared" si="71"/>
        <v>0.8330929592238101</v>
      </c>
      <c r="ET35" s="250">
        <f t="shared" si="95"/>
        <v>-0.10000000000000009</v>
      </c>
      <c r="EU35" s="96">
        <f t="shared" si="72"/>
        <v>0.10610113361355245</v>
      </c>
      <c r="EV35" s="96">
        <f t="shared" si="73"/>
        <v>0.11000393339451953</v>
      </c>
      <c r="EW35" s="250">
        <f t="shared" si="96"/>
        <v>-0.40000000000000036</v>
      </c>
      <c r="EX35" s="96">
        <f t="shared" si="74"/>
        <v>6.2030314609603843E-2</v>
      </c>
      <c r="EY35" s="96">
        <f t="shared" si="75"/>
        <v>5.690310738167037E-2</v>
      </c>
      <c r="EZ35" s="250">
        <f t="shared" si="97"/>
        <v>0.49999999999999978</v>
      </c>
      <c r="FC35" s="96">
        <f t="shared" si="98"/>
        <v>0.87281848885540492</v>
      </c>
      <c r="FD35" s="96">
        <f t="shared" si="99"/>
        <v>0.86643310806229235</v>
      </c>
      <c r="FE35" s="250">
        <f t="shared" si="100"/>
        <v>0.70000000000000062</v>
      </c>
      <c r="FF35" s="96">
        <f t="shared" si="101"/>
        <v>0.11478055399788534</v>
      </c>
      <c r="FG35" s="96">
        <f t="shared" si="102"/>
        <v>0.12086431751915561</v>
      </c>
      <c r="FH35" s="250">
        <f t="shared" si="103"/>
        <v>-0.5999999999999992</v>
      </c>
      <c r="FI35" s="96">
        <f t="shared" si="104"/>
        <v>1.2400957146709746E-2</v>
      </c>
      <c r="FJ35" s="96">
        <f t="shared" si="105"/>
        <v>1.2702574418552048E-2</v>
      </c>
      <c r="FK35" s="250">
        <f t="shared" si="106"/>
        <v>-9.9999999999999922E-2</v>
      </c>
      <c r="FL35" s="96">
        <f t="shared" si="107"/>
        <v>0.83829787234042552</v>
      </c>
      <c r="FM35" s="96">
        <f t="shared" si="108"/>
        <v>0.8310385523210071</v>
      </c>
      <c r="FN35" s="250">
        <f t="shared" si="109"/>
        <v>0.70000000000000062</v>
      </c>
      <c r="FO35" s="96">
        <f t="shared" si="110"/>
        <v>0.15319148936170213</v>
      </c>
      <c r="FP35" s="96">
        <f t="shared" si="111"/>
        <v>0.15932336742722264</v>
      </c>
      <c r="FQ35" s="250">
        <f t="shared" si="112"/>
        <v>-0.60000000000000053</v>
      </c>
      <c r="FR35" s="96">
        <f t="shared" si="113"/>
        <v>8.5106382978723527E-3</v>
      </c>
      <c r="FS35" s="96">
        <f t="shared" si="114"/>
        <v>9.6380802517702646E-3</v>
      </c>
      <c r="FT35" s="250">
        <f t="shared" si="115"/>
        <v>-0.10000000000000009</v>
      </c>
      <c r="FU35" s="96">
        <f t="shared" si="116"/>
        <v>0.83989501312335957</v>
      </c>
      <c r="FV35" s="96">
        <f t="shared" si="117"/>
        <v>0.82233502538071068</v>
      </c>
      <c r="FW35" s="250">
        <f t="shared" si="118"/>
        <v>1.8000000000000016</v>
      </c>
      <c r="FX35" s="96">
        <f t="shared" si="119"/>
        <v>0.14908136482939638</v>
      </c>
      <c r="FY35" s="96">
        <f t="shared" si="120"/>
        <v>0.16187253243090804</v>
      </c>
      <c r="FZ35" s="250">
        <f t="shared" si="121"/>
        <v>-1.3000000000000012</v>
      </c>
      <c r="GA35" s="96">
        <f t="shared" si="122"/>
        <v>1.1023622047244053E-2</v>
      </c>
      <c r="GB35" s="96">
        <f t="shared" si="123"/>
        <v>1.5792442188381273E-2</v>
      </c>
      <c r="GC35" s="250">
        <f t="shared" si="124"/>
        <v>-0.50000000000000011</v>
      </c>
      <c r="GD35" s="96">
        <f t="shared" si="125"/>
        <v>0.82931072839859654</v>
      </c>
      <c r="GE35" s="96">
        <f t="shared" si="126"/>
        <v>0.82810654702572595</v>
      </c>
      <c r="GF35" s="250">
        <f t="shared" si="127"/>
        <v>0.10000000000000009</v>
      </c>
      <c r="GG35" s="96">
        <f t="shared" si="128"/>
        <v>0.10295028716740307</v>
      </c>
      <c r="GH35" s="96">
        <f t="shared" si="129"/>
        <v>0.10600053625558514</v>
      </c>
      <c r="GI35" s="250">
        <f t="shared" si="130"/>
        <v>-0.30000000000000027</v>
      </c>
      <c r="GJ35" s="96">
        <f t="shared" si="131"/>
        <v>6.7738984434000393E-2</v>
      </c>
      <c r="GK35" s="96">
        <f t="shared" si="132"/>
        <v>6.589291671868891E-2</v>
      </c>
      <c r="GL35" s="250">
        <f t="shared" si="133"/>
        <v>0.20000000000000018</v>
      </c>
      <c r="GM35" s="39">
        <v>0</v>
      </c>
    </row>
    <row r="36" spans="1:195" s="15" customFormat="1" ht="13.5" customHeight="1">
      <c r="A36" s="63"/>
      <c r="B36" s="347"/>
      <c r="C36" s="344"/>
      <c r="D36" s="338" t="s">
        <v>204</v>
      </c>
      <c r="E36" s="339"/>
      <c r="F36" s="144">
        <v>17</v>
      </c>
      <c r="G36" s="60">
        <v>17</v>
      </c>
      <c r="H36" s="80">
        <f t="shared" si="136"/>
        <v>1</v>
      </c>
      <c r="I36" s="93">
        <v>31447530</v>
      </c>
      <c r="J36" s="100">
        <f t="shared" si="137"/>
        <v>1849854.705882353</v>
      </c>
      <c r="K36" s="60">
        <v>14</v>
      </c>
      <c r="L36" s="80">
        <f t="shared" si="138"/>
        <v>0.82352941176470584</v>
      </c>
      <c r="M36" s="93">
        <v>19658110</v>
      </c>
      <c r="N36" s="100">
        <f t="shared" si="139"/>
        <v>1404150.7142857143</v>
      </c>
      <c r="O36" s="144">
        <v>50</v>
      </c>
      <c r="P36" s="60">
        <v>47</v>
      </c>
      <c r="Q36" s="80">
        <f t="shared" si="140"/>
        <v>0.94</v>
      </c>
      <c r="R36" s="93">
        <v>86241750</v>
      </c>
      <c r="S36" s="100">
        <f t="shared" si="141"/>
        <v>1834930.8510638298</v>
      </c>
      <c r="T36" s="60">
        <v>39</v>
      </c>
      <c r="U36" s="80">
        <f t="shared" si="142"/>
        <v>0.78</v>
      </c>
      <c r="V36" s="93">
        <v>47654480</v>
      </c>
      <c r="W36" s="100">
        <f t="shared" si="143"/>
        <v>1221909.7435897435</v>
      </c>
      <c r="X36" s="144">
        <v>2446</v>
      </c>
      <c r="Y36" s="60">
        <v>2238</v>
      </c>
      <c r="Z36" s="80">
        <f t="shared" si="144"/>
        <v>0.91496320523303354</v>
      </c>
      <c r="AA36" s="93">
        <v>1719217620</v>
      </c>
      <c r="AB36" s="100">
        <f t="shared" si="145"/>
        <v>768193.75335120643</v>
      </c>
      <c r="AC36" s="60">
        <v>1945</v>
      </c>
      <c r="AD36" s="80">
        <f t="shared" si="146"/>
        <v>0.79517579721995091</v>
      </c>
      <c r="AE36" s="93">
        <v>405380033</v>
      </c>
      <c r="AF36" s="100">
        <f t="shared" si="147"/>
        <v>208421.61079691516</v>
      </c>
      <c r="AG36" s="144">
        <v>2055</v>
      </c>
      <c r="AH36" s="60">
        <v>1925</v>
      </c>
      <c r="AI36" s="80">
        <f t="shared" si="148"/>
        <v>0.93673965936739656</v>
      </c>
      <c r="AJ36" s="93">
        <v>1647417440</v>
      </c>
      <c r="AK36" s="100">
        <f t="shared" si="149"/>
        <v>855801.26753246749</v>
      </c>
      <c r="AL36" s="60">
        <v>1754</v>
      </c>
      <c r="AM36" s="80">
        <f t="shared" si="150"/>
        <v>0.85352798053527978</v>
      </c>
      <c r="AN36" s="93">
        <v>358504544</v>
      </c>
      <c r="AO36" s="100">
        <f t="shared" si="151"/>
        <v>204392.55644241732</v>
      </c>
      <c r="AP36" s="144">
        <v>1437</v>
      </c>
      <c r="AQ36" s="60">
        <v>1353</v>
      </c>
      <c r="AR36" s="80">
        <f t="shared" si="152"/>
        <v>0.94154488517745305</v>
      </c>
      <c r="AS36" s="93">
        <v>1423643620</v>
      </c>
      <c r="AT36" s="100">
        <f t="shared" si="153"/>
        <v>1052212.5794530672</v>
      </c>
      <c r="AU36" s="60">
        <v>1261</v>
      </c>
      <c r="AV36" s="80">
        <f t="shared" si="154"/>
        <v>0.87752261656228259</v>
      </c>
      <c r="AW36" s="93">
        <v>291033311</v>
      </c>
      <c r="AX36" s="100">
        <f t="shared" si="155"/>
        <v>230795.64710547184</v>
      </c>
      <c r="AY36" s="144">
        <v>674</v>
      </c>
      <c r="AZ36" s="60">
        <v>606</v>
      </c>
      <c r="BA36" s="80">
        <f t="shared" si="156"/>
        <v>0.89910979228486643</v>
      </c>
      <c r="BB36" s="93">
        <v>654099520</v>
      </c>
      <c r="BC36" s="100">
        <f t="shared" si="157"/>
        <v>1079372.1452145216</v>
      </c>
      <c r="BD36" s="60">
        <v>560</v>
      </c>
      <c r="BE36" s="80">
        <f t="shared" si="158"/>
        <v>0.83086053412462912</v>
      </c>
      <c r="BF36" s="93">
        <v>131689156</v>
      </c>
      <c r="BG36" s="100">
        <f t="shared" si="159"/>
        <v>235159.20714285714</v>
      </c>
      <c r="BH36" s="144">
        <v>296</v>
      </c>
      <c r="BI36" s="60">
        <v>235</v>
      </c>
      <c r="BJ36" s="80">
        <f t="shared" si="160"/>
        <v>0.79391891891891897</v>
      </c>
      <c r="BK36" s="93">
        <v>240380710</v>
      </c>
      <c r="BL36" s="100">
        <f t="shared" si="161"/>
        <v>1022896.6382978724</v>
      </c>
      <c r="BM36" s="60">
        <v>211</v>
      </c>
      <c r="BN36" s="80">
        <f t="shared" si="162"/>
        <v>0.71283783783783783</v>
      </c>
      <c r="BO36" s="93">
        <v>40521131</v>
      </c>
      <c r="BP36" s="100">
        <f t="shared" si="163"/>
        <v>192043.27488151658</v>
      </c>
      <c r="BQ36" s="98">
        <f t="shared" si="164"/>
        <v>6975</v>
      </c>
      <c r="BR36" s="60">
        <f t="shared" si="165"/>
        <v>6421</v>
      </c>
      <c r="BS36" s="80">
        <f t="shared" si="166"/>
        <v>0.920573476702509</v>
      </c>
      <c r="BT36" s="93">
        <f t="shared" si="167"/>
        <v>5802448190</v>
      </c>
      <c r="BU36" s="100">
        <f t="shared" si="168"/>
        <v>903667.37112599285</v>
      </c>
      <c r="BV36" s="60">
        <f t="shared" si="169"/>
        <v>5784</v>
      </c>
      <c r="BW36" s="80">
        <f t="shared" si="170"/>
        <v>0.82924731182795697</v>
      </c>
      <c r="BX36" s="93">
        <f t="shared" si="171"/>
        <v>1294440765</v>
      </c>
      <c r="BY36" s="100">
        <f t="shared" si="172"/>
        <v>223796.81275933611</v>
      </c>
      <c r="BZ36" s="82"/>
      <c r="CA36" s="113">
        <v>6803</v>
      </c>
      <c r="CB36" s="105">
        <v>6298</v>
      </c>
      <c r="CC36" s="86">
        <v>0.92576804351021613</v>
      </c>
      <c r="CD36" s="105">
        <v>5788952670</v>
      </c>
      <c r="CE36" s="105">
        <v>919173.17719911085</v>
      </c>
      <c r="CF36" s="105">
        <v>5683</v>
      </c>
      <c r="CG36" s="86">
        <v>0.83536674996325155</v>
      </c>
      <c r="CH36" s="105">
        <v>1292053922</v>
      </c>
      <c r="CI36" s="105">
        <v>227354.20059827555</v>
      </c>
      <c r="CK36" s="86">
        <f t="shared" si="33"/>
        <v>9.1326164874552029E-2</v>
      </c>
      <c r="CL36" s="86">
        <f t="shared" si="34"/>
        <v>7.9426523297491003E-2</v>
      </c>
      <c r="CM36" s="86">
        <f t="shared" si="77"/>
        <v>9.0401293546964578E-2</v>
      </c>
      <c r="CN36" s="86">
        <f t="shared" si="78"/>
        <v>7.4231956489783868E-2</v>
      </c>
      <c r="CO36" s="59">
        <v>30</v>
      </c>
      <c r="CP36" s="14" t="s">
        <v>39</v>
      </c>
      <c r="CQ36" s="46">
        <f t="shared" si="79"/>
        <v>0.87224806201550387</v>
      </c>
      <c r="CR36" s="46">
        <f t="shared" si="80"/>
        <v>0.84337349397590367</v>
      </c>
      <c r="CS36" s="87">
        <f t="shared" si="35"/>
        <v>0.7441860465116279</v>
      </c>
      <c r="CT36" s="46">
        <f t="shared" si="36"/>
        <v>0.82862403962156328</v>
      </c>
      <c r="CU36" s="46">
        <f t="shared" si="37"/>
        <v>0.11782945736434114</v>
      </c>
      <c r="CV36" s="46">
        <f t="shared" si="38"/>
        <v>0.1506024096385542</v>
      </c>
      <c r="CW36" s="46">
        <f t="shared" si="39"/>
        <v>0.2558139534883721</v>
      </c>
      <c r="CX36" s="46">
        <f t="shared" si="40"/>
        <v>0.10318115435900688</v>
      </c>
      <c r="CY36" s="46">
        <f t="shared" si="41"/>
        <v>9.9224806201549942E-3</v>
      </c>
      <c r="CZ36" s="46">
        <f t="shared" si="42"/>
        <v>6.0240963855421326E-3</v>
      </c>
      <c r="DA36" s="46">
        <f t="shared" si="43"/>
        <v>0</v>
      </c>
      <c r="DB36" s="46">
        <f t="shared" si="44"/>
        <v>6.8194806019429843E-2</v>
      </c>
      <c r="DC36" s="46">
        <f t="shared" si="81"/>
        <v>0.84977344022307422</v>
      </c>
      <c r="DD36" s="46">
        <f t="shared" si="82"/>
        <v>0.78169014084507038</v>
      </c>
      <c r="DE36" s="87">
        <f t="shared" si="83"/>
        <v>0.78</v>
      </c>
      <c r="DF36" s="46">
        <f t="shared" si="84"/>
        <v>0.82532807550585041</v>
      </c>
      <c r="DG36" s="46">
        <f t="shared" si="45"/>
        <v>0.14116416869989545</v>
      </c>
      <c r="DH36" s="46">
        <f t="shared" si="46"/>
        <v>0.21830985915492962</v>
      </c>
      <c r="DI36" s="87">
        <f t="shared" si="47"/>
        <v>0.21999999999999997</v>
      </c>
      <c r="DJ36" s="46">
        <f t="shared" si="48"/>
        <v>0.10873359622470746</v>
      </c>
      <c r="DK36" s="46">
        <f t="shared" si="49"/>
        <v>9.0623910770303295E-3</v>
      </c>
      <c r="DL36" s="46">
        <f t="shared" si="50"/>
        <v>0</v>
      </c>
      <c r="DM36" s="87">
        <f t="shared" si="51"/>
        <v>0</v>
      </c>
      <c r="DN36" s="46">
        <f t="shared" si="52"/>
        <v>6.5938328269442126E-2</v>
      </c>
      <c r="DP36" s="37" t="s">
        <v>18</v>
      </c>
      <c r="DQ36" s="96">
        <f t="shared" si="53"/>
        <v>0.86273291925465834</v>
      </c>
      <c r="DR36" s="96">
        <f t="shared" si="54"/>
        <v>0.86696371737746658</v>
      </c>
      <c r="DS36" s="250">
        <f t="shared" si="85"/>
        <v>-0.40000000000000036</v>
      </c>
      <c r="DT36" s="96">
        <f t="shared" si="55"/>
        <v>0.12546583850931681</v>
      </c>
      <c r="DU36" s="96">
        <f t="shared" si="56"/>
        <v>0.11775938892425208</v>
      </c>
      <c r="DV36" s="250">
        <f t="shared" si="86"/>
        <v>0.70000000000000062</v>
      </c>
      <c r="DW36" s="96">
        <f t="shared" si="57"/>
        <v>1.1801242236024856E-2</v>
      </c>
      <c r="DX36" s="96">
        <f t="shared" si="58"/>
        <v>1.5276893698281335E-2</v>
      </c>
      <c r="DY36" s="250">
        <f t="shared" si="87"/>
        <v>-0.29999999999999993</v>
      </c>
      <c r="DZ36" s="96">
        <f t="shared" si="59"/>
        <v>0.86538461538461542</v>
      </c>
      <c r="EA36" s="96">
        <f t="shared" si="60"/>
        <v>0.875</v>
      </c>
      <c r="EB36" s="250">
        <f t="shared" si="88"/>
        <v>-1.0000000000000009</v>
      </c>
      <c r="EC36" s="96">
        <f t="shared" si="61"/>
        <v>0.13461538461538458</v>
      </c>
      <c r="ED36" s="96">
        <f t="shared" si="89"/>
        <v>0.125</v>
      </c>
      <c r="EE36" s="250">
        <f t="shared" si="90"/>
        <v>1.0000000000000009</v>
      </c>
      <c r="EF36" s="96">
        <f t="shared" si="62"/>
        <v>0</v>
      </c>
      <c r="EG36" s="96">
        <f t="shared" si="63"/>
        <v>0</v>
      </c>
      <c r="EH36" s="250">
        <f t="shared" si="91"/>
        <v>0</v>
      </c>
      <c r="EI36" s="96">
        <f t="shared" si="64"/>
        <v>0.8</v>
      </c>
      <c r="EJ36" s="96">
        <f t="shared" si="65"/>
        <v>0.90909090909090906</v>
      </c>
      <c r="EK36" s="250">
        <f t="shared" si="92"/>
        <v>-10.899999999999999</v>
      </c>
      <c r="EL36" s="96">
        <f t="shared" si="66"/>
        <v>0.19999999999999996</v>
      </c>
      <c r="EM36" s="96">
        <f t="shared" si="67"/>
        <v>0</v>
      </c>
      <c r="EN36" s="250">
        <f t="shared" si="93"/>
        <v>20</v>
      </c>
      <c r="EO36" s="96">
        <f t="shared" si="68"/>
        <v>0</v>
      </c>
      <c r="EP36" s="96">
        <f t="shared" si="69"/>
        <v>9.0909090909090939E-2</v>
      </c>
      <c r="EQ36" s="250">
        <f t="shared" si="94"/>
        <v>-9.1</v>
      </c>
      <c r="ER36" s="96">
        <f t="shared" si="70"/>
        <v>0.82701637355973312</v>
      </c>
      <c r="ES36" s="96">
        <f t="shared" si="71"/>
        <v>0.82699016809387882</v>
      </c>
      <c r="ET36" s="250">
        <f t="shared" si="95"/>
        <v>0</v>
      </c>
      <c r="EU36" s="96">
        <f t="shared" si="72"/>
        <v>0.10900545785324445</v>
      </c>
      <c r="EV36" s="96">
        <f t="shared" si="73"/>
        <v>0.10957817951157633</v>
      </c>
      <c r="EW36" s="250">
        <f t="shared" si="96"/>
        <v>-0.10000000000000009</v>
      </c>
      <c r="EX36" s="96">
        <f t="shared" si="74"/>
        <v>6.3978168587022433E-2</v>
      </c>
      <c r="EY36" s="96">
        <f t="shared" si="75"/>
        <v>6.3431652394544846E-2</v>
      </c>
      <c r="EZ36" s="250">
        <f t="shared" si="97"/>
        <v>0.10000000000000009</v>
      </c>
      <c r="FC36" s="96">
        <f t="shared" si="98"/>
        <v>0.87281848885540492</v>
      </c>
      <c r="FD36" s="96">
        <f t="shared" si="99"/>
        <v>0.86643310806229235</v>
      </c>
      <c r="FE36" s="250">
        <f t="shared" si="100"/>
        <v>0.70000000000000062</v>
      </c>
      <c r="FF36" s="96">
        <f t="shared" si="101"/>
        <v>0.11478055399788534</v>
      </c>
      <c r="FG36" s="96">
        <f t="shared" si="102"/>
        <v>0.12086431751915561</v>
      </c>
      <c r="FH36" s="250">
        <f t="shared" si="103"/>
        <v>-0.5999999999999992</v>
      </c>
      <c r="FI36" s="96">
        <f t="shared" si="104"/>
        <v>1.2400957146709746E-2</v>
      </c>
      <c r="FJ36" s="96">
        <f t="shared" si="105"/>
        <v>1.2702574418552048E-2</v>
      </c>
      <c r="FK36" s="250">
        <f t="shared" si="106"/>
        <v>-9.9999999999999922E-2</v>
      </c>
      <c r="FL36" s="96">
        <f t="shared" si="107"/>
        <v>0.83829787234042552</v>
      </c>
      <c r="FM36" s="96">
        <f t="shared" si="108"/>
        <v>0.8310385523210071</v>
      </c>
      <c r="FN36" s="250">
        <f t="shared" si="109"/>
        <v>0.70000000000000062</v>
      </c>
      <c r="FO36" s="96">
        <f t="shared" si="110"/>
        <v>0.15319148936170213</v>
      </c>
      <c r="FP36" s="96">
        <f t="shared" si="111"/>
        <v>0.15932336742722264</v>
      </c>
      <c r="FQ36" s="250">
        <f t="shared" si="112"/>
        <v>-0.60000000000000053</v>
      </c>
      <c r="FR36" s="96">
        <f t="shared" si="113"/>
        <v>8.5106382978723527E-3</v>
      </c>
      <c r="FS36" s="96">
        <f t="shared" si="114"/>
        <v>9.6380802517702646E-3</v>
      </c>
      <c r="FT36" s="250">
        <f t="shared" si="115"/>
        <v>-0.10000000000000009</v>
      </c>
      <c r="FU36" s="96">
        <f t="shared" si="116"/>
        <v>0.83989501312335957</v>
      </c>
      <c r="FV36" s="96">
        <f t="shared" si="117"/>
        <v>0.82233502538071068</v>
      </c>
      <c r="FW36" s="250">
        <f t="shared" si="118"/>
        <v>1.8000000000000016</v>
      </c>
      <c r="FX36" s="96">
        <f t="shared" si="119"/>
        <v>0.14908136482939638</v>
      </c>
      <c r="FY36" s="96">
        <f t="shared" si="120"/>
        <v>0.16187253243090804</v>
      </c>
      <c r="FZ36" s="250">
        <f t="shared" si="121"/>
        <v>-1.3000000000000012</v>
      </c>
      <c r="GA36" s="96">
        <f t="shared" si="122"/>
        <v>1.1023622047244053E-2</v>
      </c>
      <c r="GB36" s="96">
        <f t="shared" si="123"/>
        <v>1.5792442188381273E-2</v>
      </c>
      <c r="GC36" s="250">
        <f t="shared" si="124"/>
        <v>-0.50000000000000011</v>
      </c>
      <c r="GD36" s="96">
        <f t="shared" si="125"/>
        <v>0.82931072839859654</v>
      </c>
      <c r="GE36" s="96">
        <f t="shared" si="126"/>
        <v>0.82810654702572595</v>
      </c>
      <c r="GF36" s="250">
        <f t="shared" si="127"/>
        <v>0.10000000000000009</v>
      </c>
      <c r="GG36" s="96">
        <f t="shared" si="128"/>
        <v>0.10295028716740307</v>
      </c>
      <c r="GH36" s="96">
        <f t="shared" si="129"/>
        <v>0.10600053625558514</v>
      </c>
      <c r="GI36" s="250">
        <f t="shared" si="130"/>
        <v>-0.30000000000000027</v>
      </c>
      <c r="GJ36" s="96">
        <f t="shared" si="131"/>
        <v>6.7738984434000393E-2</v>
      </c>
      <c r="GK36" s="96">
        <f t="shared" si="132"/>
        <v>6.589291671868891E-2</v>
      </c>
      <c r="GL36" s="250">
        <f t="shared" si="133"/>
        <v>0.20000000000000018</v>
      </c>
      <c r="GM36" s="39">
        <v>0</v>
      </c>
    </row>
    <row r="37" spans="1:195" s="15" customFormat="1" ht="13.5" customHeight="1">
      <c r="A37" s="63"/>
      <c r="B37" s="345">
        <v>6</v>
      </c>
      <c r="C37" s="342" t="s">
        <v>118</v>
      </c>
      <c r="D37" s="331" t="s">
        <v>153</v>
      </c>
      <c r="E37" s="320"/>
      <c r="F37" s="144">
        <v>3</v>
      </c>
      <c r="G37" s="60">
        <v>3</v>
      </c>
      <c r="H37" s="80">
        <f t="shared" si="136"/>
        <v>1</v>
      </c>
      <c r="I37" s="93">
        <v>1824400</v>
      </c>
      <c r="J37" s="100">
        <f t="shared" si="137"/>
        <v>608133.33333333337</v>
      </c>
      <c r="K37" s="60">
        <v>3</v>
      </c>
      <c r="L37" s="80">
        <f t="shared" si="138"/>
        <v>1</v>
      </c>
      <c r="M37" s="93">
        <v>265561</v>
      </c>
      <c r="N37" s="100">
        <f t="shared" si="139"/>
        <v>88520.333333333328</v>
      </c>
      <c r="O37" s="144">
        <v>5</v>
      </c>
      <c r="P37" s="60">
        <v>5</v>
      </c>
      <c r="Q37" s="80">
        <f t="shared" si="140"/>
        <v>1</v>
      </c>
      <c r="R37" s="93">
        <v>8105490</v>
      </c>
      <c r="S37" s="100">
        <f t="shared" si="141"/>
        <v>1621098</v>
      </c>
      <c r="T37" s="60">
        <v>4</v>
      </c>
      <c r="U37" s="80">
        <f t="shared" si="142"/>
        <v>0.8</v>
      </c>
      <c r="V37" s="93">
        <v>591978</v>
      </c>
      <c r="W37" s="100">
        <f t="shared" si="143"/>
        <v>147994.5</v>
      </c>
      <c r="X37" s="144">
        <v>499</v>
      </c>
      <c r="Y37" s="60">
        <v>483</v>
      </c>
      <c r="Z37" s="80">
        <f t="shared" si="144"/>
        <v>0.96793587174348694</v>
      </c>
      <c r="AA37" s="93">
        <v>209051270</v>
      </c>
      <c r="AB37" s="100">
        <f t="shared" si="145"/>
        <v>432818.36438923393</v>
      </c>
      <c r="AC37" s="60">
        <v>407</v>
      </c>
      <c r="AD37" s="80">
        <f t="shared" si="146"/>
        <v>0.81563126252505014</v>
      </c>
      <c r="AE37" s="93">
        <v>43580762</v>
      </c>
      <c r="AF37" s="100">
        <f t="shared" si="147"/>
        <v>107078.03931203931</v>
      </c>
      <c r="AG37" s="144">
        <v>360</v>
      </c>
      <c r="AH37" s="60">
        <v>357</v>
      </c>
      <c r="AI37" s="80">
        <f t="shared" si="148"/>
        <v>0.9916666666666667</v>
      </c>
      <c r="AJ37" s="93">
        <v>210331600</v>
      </c>
      <c r="AK37" s="100">
        <f t="shared" si="149"/>
        <v>589164.14565826335</v>
      </c>
      <c r="AL37" s="60">
        <v>320</v>
      </c>
      <c r="AM37" s="80">
        <f t="shared" si="150"/>
        <v>0.88888888888888884</v>
      </c>
      <c r="AN37" s="93">
        <v>37966693</v>
      </c>
      <c r="AO37" s="100">
        <f t="shared" si="151"/>
        <v>118645.91562499999</v>
      </c>
      <c r="AP37" s="144">
        <v>187</v>
      </c>
      <c r="AQ37" s="60">
        <v>184</v>
      </c>
      <c r="AR37" s="80">
        <f t="shared" si="152"/>
        <v>0.98395721925133695</v>
      </c>
      <c r="AS37" s="93">
        <v>112653580</v>
      </c>
      <c r="AT37" s="100">
        <f t="shared" si="153"/>
        <v>612247.71739130432</v>
      </c>
      <c r="AU37" s="60">
        <v>172</v>
      </c>
      <c r="AV37" s="80">
        <f t="shared" si="154"/>
        <v>0.9197860962566845</v>
      </c>
      <c r="AW37" s="93">
        <v>22026027</v>
      </c>
      <c r="AX37" s="100">
        <f t="shared" si="155"/>
        <v>128058.29651162791</v>
      </c>
      <c r="AY37" s="144">
        <v>55</v>
      </c>
      <c r="AZ37" s="60">
        <v>55</v>
      </c>
      <c r="BA37" s="80">
        <f t="shared" si="156"/>
        <v>1</v>
      </c>
      <c r="BB37" s="93">
        <v>42307440</v>
      </c>
      <c r="BC37" s="100">
        <f t="shared" si="157"/>
        <v>769226.18181818177</v>
      </c>
      <c r="BD37" s="60">
        <v>51</v>
      </c>
      <c r="BE37" s="80">
        <f t="shared" si="158"/>
        <v>0.92727272727272725</v>
      </c>
      <c r="BF37" s="93">
        <v>6198053</v>
      </c>
      <c r="BG37" s="100">
        <f t="shared" si="159"/>
        <v>121530.45098039215</v>
      </c>
      <c r="BH37" s="144">
        <v>16</v>
      </c>
      <c r="BI37" s="60">
        <v>16</v>
      </c>
      <c r="BJ37" s="80">
        <f t="shared" si="160"/>
        <v>1</v>
      </c>
      <c r="BK37" s="93">
        <v>9174800</v>
      </c>
      <c r="BL37" s="100">
        <f t="shared" si="161"/>
        <v>573425</v>
      </c>
      <c r="BM37" s="60">
        <v>15</v>
      </c>
      <c r="BN37" s="80">
        <f t="shared" si="162"/>
        <v>0.9375</v>
      </c>
      <c r="BO37" s="93">
        <v>2119791</v>
      </c>
      <c r="BP37" s="100">
        <f t="shared" si="163"/>
        <v>141319.4</v>
      </c>
      <c r="BQ37" s="98">
        <f t="shared" si="164"/>
        <v>1125</v>
      </c>
      <c r="BR37" s="60">
        <f t="shared" si="165"/>
        <v>1103</v>
      </c>
      <c r="BS37" s="80">
        <f t="shared" si="166"/>
        <v>0.98044444444444445</v>
      </c>
      <c r="BT37" s="93">
        <f t="shared" si="167"/>
        <v>593448580</v>
      </c>
      <c r="BU37" s="100">
        <f t="shared" si="168"/>
        <v>538031.35086128744</v>
      </c>
      <c r="BV37" s="60">
        <f t="shared" si="169"/>
        <v>972</v>
      </c>
      <c r="BW37" s="80">
        <f t="shared" si="170"/>
        <v>0.86399999999999999</v>
      </c>
      <c r="BX37" s="93">
        <f t="shared" si="171"/>
        <v>112748865</v>
      </c>
      <c r="BY37" s="100">
        <f t="shared" si="172"/>
        <v>115996.77469135802</v>
      </c>
      <c r="BZ37" s="82"/>
      <c r="CA37" s="113">
        <v>966</v>
      </c>
      <c r="CB37" s="105">
        <v>944</v>
      </c>
      <c r="CC37" s="86">
        <v>0.97722567287784678</v>
      </c>
      <c r="CD37" s="105">
        <v>543979570</v>
      </c>
      <c r="CE37" s="105">
        <v>576249.54449152539</v>
      </c>
      <c r="CF37" s="105">
        <v>827</v>
      </c>
      <c r="CG37" s="86">
        <v>0.85610766045548659</v>
      </c>
      <c r="CH37" s="105">
        <v>113057211</v>
      </c>
      <c r="CI37" s="105">
        <v>136707.63119709794</v>
      </c>
      <c r="CK37" s="86">
        <f t="shared" si="33"/>
        <v>0.11644444444444446</v>
      </c>
      <c r="CL37" s="86">
        <f t="shared" si="34"/>
        <v>1.9555555555555548E-2</v>
      </c>
      <c r="CM37" s="86">
        <f t="shared" si="77"/>
        <v>0.1211180124223602</v>
      </c>
      <c r="CN37" s="86">
        <f t="shared" si="78"/>
        <v>2.2774327122153215E-2</v>
      </c>
      <c r="CO37" s="59">
        <v>31</v>
      </c>
      <c r="CP37" s="14" t="s">
        <v>40</v>
      </c>
      <c r="CQ37" s="46">
        <f t="shared" si="79"/>
        <v>0.82542616553707127</v>
      </c>
      <c r="CR37" s="46">
        <f t="shared" si="80"/>
        <v>0.84384384384384381</v>
      </c>
      <c r="CS37" s="87">
        <f t="shared" si="35"/>
        <v>0.79090909090909089</v>
      </c>
      <c r="CT37" s="46">
        <f t="shared" si="36"/>
        <v>0.80390069205826842</v>
      </c>
      <c r="CU37" s="46">
        <f t="shared" si="37"/>
        <v>0.15855411788868345</v>
      </c>
      <c r="CV37" s="46">
        <f t="shared" si="38"/>
        <v>0.15315315315315314</v>
      </c>
      <c r="CW37" s="46">
        <f t="shared" si="39"/>
        <v>0.20000000000000007</v>
      </c>
      <c r="CX37" s="46">
        <f t="shared" si="40"/>
        <v>0.12568358902385901</v>
      </c>
      <c r="CY37" s="46">
        <f t="shared" si="41"/>
        <v>1.601971657424528E-2</v>
      </c>
      <c r="CZ37" s="46">
        <f t="shared" si="42"/>
        <v>3.0030030030030463E-3</v>
      </c>
      <c r="DA37" s="46">
        <f t="shared" si="43"/>
        <v>9.0909090909090384E-3</v>
      </c>
      <c r="DB37" s="46">
        <f t="shared" si="44"/>
        <v>7.0415718917872572E-2</v>
      </c>
      <c r="DC37" s="46">
        <f t="shared" si="81"/>
        <v>0.80928875925510435</v>
      </c>
      <c r="DD37" s="46">
        <f t="shared" si="82"/>
        <v>0.8321917808219178</v>
      </c>
      <c r="DE37" s="87">
        <f t="shared" si="83"/>
        <v>0.74285714285714288</v>
      </c>
      <c r="DF37" s="46">
        <f t="shared" si="84"/>
        <v>0.80456140350877192</v>
      </c>
      <c r="DG37" s="46">
        <f t="shared" si="45"/>
        <v>0.17096701817365945</v>
      </c>
      <c r="DH37" s="46">
        <f t="shared" si="46"/>
        <v>0.15410958904109584</v>
      </c>
      <c r="DI37" s="87">
        <f t="shared" si="47"/>
        <v>0.24285714285714288</v>
      </c>
      <c r="DJ37" s="46">
        <f t="shared" si="48"/>
        <v>0.12601503759398502</v>
      </c>
      <c r="DK37" s="46">
        <f t="shared" si="49"/>
        <v>1.9744222571236203E-2</v>
      </c>
      <c r="DL37" s="46">
        <f t="shared" si="50"/>
        <v>1.3698630136986356E-2</v>
      </c>
      <c r="DM37" s="87">
        <f t="shared" si="51"/>
        <v>1.4285714285714235E-2</v>
      </c>
      <c r="DN37" s="46">
        <f t="shared" si="52"/>
        <v>6.9423558897243054E-2</v>
      </c>
      <c r="DP37" s="37" t="s">
        <v>19</v>
      </c>
      <c r="DQ37" s="96">
        <f t="shared" si="53"/>
        <v>0.83736489963973237</v>
      </c>
      <c r="DR37" s="96">
        <f t="shared" si="54"/>
        <v>0.82512451577199775</v>
      </c>
      <c r="DS37" s="250">
        <f t="shared" si="85"/>
        <v>1.2000000000000011</v>
      </c>
      <c r="DT37" s="96">
        <f t="shared" si="55"/>
        <v>0.14770972722593922</v>
      </c>
      <c r="DU37" s="96">
        <f t="shared" si="56"/>
        <v>0.15993359158826792</v>
      </c>
      <c r="DV37" s="250">
        <f t="shared" si="86"/>
        <v>-1.2000000000000011</v>
      </c>
      <c r="DW37" s="96">
        <f t="shared" si="57"/>
        <v>1.4925373134328401E-2</v>
      </c>
      <c r="DX37" s="96">
        <f t="shared" si="58"/>
        <v>1.4941892639734333E-2</v>
      </c>
      <c r="DY37" s="250">
        <f t="shared" si="87"/>
        <v>0</v>
      </c>
      <c r="DZ37" s="96">
        <f t="shared" si="59"/>
        <v>0.84883720930232553</v>
      </c>
      <c r="EA37" s="96">
        <f t="shared" si="60"/>
        <v>0.83333333333333337</v>
      </c>
      <c r="EB37" s="250">
        <f t="shared" si="88"/>
        <v>1.6000000000000014</v>
      </c>
      <c r="EC37" s="96">
        <f t="shared" si="61"/>
        <v>0.15116279069767447</v>
      </c>
      <c r="ED37" s="96">
        <f t="shared" si="89"/>
        <v>0.16666666666666663</v>
      </c>
      <c r="EE37" s="250">
        <f t="shared" si="90"/>
        <v>-1.6000000000000014</v>
      </c>
      <c r="EF37" s="96">
        <f t="shared" si="62"/>
        <v>0</v>
      </c>
      <c r="EG37" s="96">
        <f t="shared" si="63"/>
        <v>0</v>
      </c>
      <c r="EH37" s="250">
        <f t="shared" si="91"/>
        <v>0</v>
      </c>
      <c r="EI37" s="96">
        <f t="shared" si="64"/>
        <v>0.83333333333333337</v>
      </c>
      <c r="EJ37" s="96">
        <f t="shared" si="65"/>
        <v>0.74285714285714288</v>
      </c>
      <c r="EK37" s="250">
        <f t="shared" si="92"/>
        <v>8.9999999999999964</v>
      </c>
      <c r="EL37" s="96">
        <f t="shared" si="66"/>
        <v>0.16666666666666663</v>
      </c>
      <c r="EM37" s="96">
        <f t="shared" si="67"/>
        <v>0.22857142857142854</v>
      </c>
      <c r="EN37" s="250">
        <f t="shared" si="93"/>
        <v>-6.2</v>
      </c>
      <c r="EO37" s="96">
        <f t="shared" si="68"/>
        <v>0</v>
      </c>
      <c r="EP37" s="96">
        <f t="shared" si="69"/>
        <v>2.8571428571428581E-2</v>
      </c>
      <c r="EQ37" s="250">
        <f t="shared" si="94"/>
        <v>-2.9000000000000004</v>
      </c>
      <c r="ER37" s="96">
        <f t="shared" si="70"/>
        <v>0.82478549141965674</v>
      </c>
      <c r="ES37" s="96">
        <f t="shared" si="71"/>
        <v>0.83199195171026152</v>
      </c>
      <c r="ET37" s="250">
        <f t="shared" si="95"/>
        <v>-0.70000000000000062</v>
      </c>
      <c r="EU37" s="96">
        <f t="shared" si="72"/>
        <v>0.11329953198127929</v>
      </c>
      <c r="EV37" s="96">
        <f t="shared" si="73"/>
        <v>0.11096579476861168</v>
      </c>
      <c r="EW37" s="250">
        <f t="shared" si="96"/>
        <v>0.20000000000000018</v>
      </c>
      <c r="EX37" s="96">
        <f t="shared" si="74"/>
        <v>6.1914976599063976E-2</v>
      </c>
      <c r="EY37" s="96">
        <f t="shared" si="75"/>
        <v>5.7042253521126796E-2</v>
      </c>
      <c r="EZ37" s="250">
        <f t="shared" si="97"/>
        <v>0.49999999999999978</v>
      </c>
      <c r="FC37" s="96">
        <f t="shared" si="98"/>
        <v>0.87281848885540492</v>
      </c>
      <c r="FD37" s="96">
        <f t="shared" si="99"/>
        <v>0.86643310806229235</v>
      </c>
      <c r="FE37" s="250">
        <f t="shared" si="100"/>
        <v>0.70000000000000062</v>
      </c>
      <c r="FF37" s="96">
        <f t="shared" si="101"/>
        <v>0.11478055399788534</v>
      </c>
      <c r="FG37" s="96">
        <f t="shared" si="102"/>
        <v>0.12086431751915561</v>
      </c>
      <c r="FH37" s="250">
        <f t="shared" si="103"/>
        <v>-0.5999999999999992</v>
      </c>
      <c r="FI37" s="96">
        <f t="shared" si="104"/>
        <v>1.2400957146709746E-2</v>
      </c>
      <c r="FJ37" s="96">
        <f t="shared" si="105"/>
        <v>1.2702574418552048E-2</v>
      </c>
      <c r="FK37" s="250">
        <f t="shared" si="106"/>
        <v>-9.9999999999999922E-2</v>
      </c>
      <c r="FL37" s="96">
        <f t="shared" si="107"/>
        <v>0.83829787234042552</v>
      </c>
      <c r="FM37" s="96">
        <f t="shared" si="108"/>
        <v>0.8310385523210071</v>
      </c>
      <c r="FN37" s="250">
        <f t="shared" si="109"/>
        <v>0.70000000000000062</v>
      </c>
      <c r="FO37" s="96">
        <f t="shared" si="110"/>
        <v>0.15319148936170213</v>
      </c>
      <c r="FP37" s="96">
        <f t="shared" si="111"/>
        <v>0.15932336742722264</v>
      </c>
      <c r="FQ37" s="250">
        <f t="shared" si="112"/>
        <v>-0.60000000000000053</v>
      </c>
      <c r="FR37" s="96">
        <f t="shared" si="113"/>
        <v>8.5106382978723527E-3</v>
      </c>
      <c r="FS37" s="96">
        <f t="shared" si="114"/>
        <v>9.6380802517702646E-3</v>
      </c>
      <c r="FT37" s="250">
        <f t="shared" si="115"/>
        <v>-0.10000000000000009</v>
      </c>
      <c r="FU37" s="96">
        <f t="shared" si="116"/>
        <v>0.83989501312335957</v>
      </c>
      <c r="FV37" s="96">
        <f t="shared" si="117"/>
        <v>0.82233502538071068</v>
      </c>
      <c r="FW37" s="250">
        <f t="shared" si="118"/>
        <v>1.8000000000000016</v>
      </c>
      <c r="FX37" s="96">
        <f t="shared" si="119"/>
        <v>0.14908136482939638</v>
      </c>
      <c r="FY37" s="96">
        <f t="shared" si="120"/>
        <v>0.16187253243090804</v>
      </c>
      <c r="FZ37" s="250">
        <f t="shared" si="121"/>
        <v>-1.3000000000000012</v>
      </c>
      <c r="GA37" s="96">
        <f t="shared" si="122"/>
        <v>1.1023622047244053E-2</v>
      </c>
      <c r="GB37" s="96">
        <f t="shared" si="123"/>
        <v>1.5792442188381273E-2</v>
      </c>
      <c r="GC37" s="250">
        <f t="shared" si="124"/>
        <v>-0.50000000000000011</v>
      </c>
      <c r="GD37" s="96">
        <f t="shared" si="125"/>
        <v>0.82931072839859654</v>
      </c>
      <c r="GE37" s="96">
        <f t="shared" si="126"/>
        <v>0.82810654702572595</v>
      </c>
      <c r="GF37" s="250">
        <f t="shared" si="127"/>
        <v>0.10000000000000009</v>
      </c>
      <c r="GG37" s="96">
        <f t="shared" si="128"/>
        <v>0.10295028716740307</v>
      </c>
      <c r="GH37" s="96">
        <f t="shared" si="129"/>
        <v>0.10600053625558514</v>
      </c>
      <c r="GI37" s="250">
        <f t="shared" si="130"/>
        <v>-0.30000000000000027</v>
      </c>
      <c r="GJ37" s="96">
        <f t="shared" si="131"/>
        <v>6.7738984434000393E-2</v>
      </c>
      <c r="GK37" s="96">
        <f t="shared" si="132"/>
        <v>6.589291671868891E-2</v>
      </c>
      <c r="GL37" s="250">
        <f t="shared" si="133"/>
        <v>0.20000000000000018</v>
      </c>
      <c r="GM37" s="39">
        <v>0</v>
      </c>
    </row>
    <row r="38" spans="1:195" s="15" customFormat="1" ht="13.5" customHeight="1">
      <c r="A38" s="63"/>
      <c r="B38" s="346"/>
      <c r="C38" s="343"/>
      <c r="D38" s="319" t="s">
        <v>164</v>
      </c>
      <c r="E38" s="320"/>
      <c r="F38" s="144">
        <v>0</v>
      </c>
      <c r="G38" s="60">
        <v>0</v>
      </c>
      <c r="H38" s="80" t="str">
        <f t="shared" si="136"/>
        <v>-</v>
      </c>
      <c r="I38" s="93">
        <v>0</v>
      </c>
      <c r="J38" s="100" t="str">
        <f t="shared" si="137"/>
        <v>-</v>
      </c>
      <c r="K38" s="60">
        <v>0</v>
      </c>
      <c r="L38" s="80" t="str">
        <f t="shared" si="138"/>
        <v>-</v>
      </c>
      <c r="M38" s="93">
        <v>0</v>
      </c>
      <c r="N38" s="100" t="str">
        <f t="shared" si="139"/>
        <v>-</v>
      </c>
      <c r="O38" s="144">
        <v>0</v>
      </c>
      <c r="P38" s="60">
        <v>0</v>
      </c>
      <c r="Q38" s="80" t="str">
        <f t="shared" si="140"/>
        <v>-</v>
      </c>
      <c r="R38" s="93">
        <v>0</v>
      </c>
      <c r="S38" s="100" t="str">
        <f t="shared" si="141"/>
        <v>-</v>
      </c>
      <c r="T38" s="60">
        <v>0</v>
      </c>
      <c r="U38" s="80" t="str">
        <f t="shared" si="142"/>
        <v>-</v>
      </c>
      <c r="V38" s="93">
        <v>0</v>
      </c>
      <c r="W38" s="100" t="str">
        <f t="shared" si="143"/>
        <v>-</v>
      </c>
      <c r="X38" s="144">
        <v>32</v>
      </c>
      <c r="Y38" s="60">
        <v>31</v>
      </c>
      <c r="Z38" s="80">
        <f t="shared" si="144"/>
        <v>0.96875</v>
      </c>
      <c r="AA38" s="93">
        <v>21041820</v>
      </c>
      <c r="AB38" s="100">
        <f t="shared" si="145"/>
        <v>678768.38709677418</v>
      </c>
      <c r="AC38" s="60">
        <v>25</v>
      </c>
      <c r="AD38" s="80">
        <f t="shared" si="146"/>
        <v>0.78125</v>
      </c>
      <c r="AE38" s="93">
        <v>4590796</v>
      </c>
      <c r="AF38" s="100">
        <f t="shared" si="147"/>
        <v>183631.84</v>
      </c>
      <c r="AG38" s="144">
        <v>9</v>
      </c>
      <c r="AH38" s="60">
        <v>9</v>
      </c>
      <c r="AI38" s="80">
        <f t="shared" si="148"/>
        <v>1</v>
      </c>
      <c r="AJ38" s="93">
        <v>6282590</v>
      </c>
      <c r="AK38" s="100">
        <f t="shared" si="149"/>
        <v>698065.5555555555</v>
      </c>
      <c r="AL38" s="60">
        <v>8</v>
      </c>
      <c r="AM38" s="80">
        <f t="shared" si="150"/>
        <v>0.88888888888888884</v>
      </c>
      <c r="AN38" s="93">
        <v>933222</v>
      </c>
      <c r="AO38" s="100">
        <f t="shared" si="151"/>
        <v>116652.75</v>
      </c>
      <c r="AP38" s="144">
        <v>1</v>
      </c>
      <c r="AQ38" s="60">
        <v>1</v>
      </c>
      <c r="AR38" s="80">
        <f t="shared" si="152"/>
        <v>1</v>
      </c>
      <c r="AS38" s="93">
        <v>563870</v>
      </c>
      <c r="AT38" s="100">
        <f t="shared" si="153"/>
        <v>563870</v>
      </c>
      <c r="AU38" s="60">
        <v>1</v>
      </c>
      <c r="AV38" s="80">
        <f t="shared" si="154"/>
        <v>1</v>
      </c>
      <c r="AW38" s="93">
        <v>42124</v>
      </c>
      <c r="AX38" s="100">
        <f t="shared" si="155"/>
        <v>42124</v>
      </c>
      <c r="AY38" s="144">
        <v>0</v>
      </c>
      <c r="AZ38" s="60">
        <v>0</v>
      </c>
      <c r="BA38" s="80" t="str">
        <f t="shared" si="156"/>
        <v>-</v>
      </c>
      <c r="BB38" s="93">
        <v>0</v>
      </c>
      <c r="BC38" s="100" t="str">
        <f t="shared" si="157"/>
        <v>-</v>
      </c>
      <c r="BD38" s="60">
        <v>0</v>
      </c>
      <c r="BE38" s="80" t="str">
        <f t="shared" si="158"/>
        <v>-</v>
      </c>
      <c r="BF38" s="93">
        <v>0</v>
      </c>
      <c r="BG38" s="100" t="str">
        <f t="shared" si="159"/>
        <v>-</v>
      </c>
      <c r="BH38" s="144">
        <v>0</v>
      </c>
      <c r="BI38" s="60">
        <v>0</v>
      </c>
      <c r="BJ38" s="80" t="str">
        <f t="shared" si="160"/>
        <v>-</v>
      </c>
      <c r="BK38" s="93">
        <v>0</v>
      </c>
      <c r="BL38" s="100" t="str">
        <f t="shared" si="161"/>
        <v>-</v>
      </c>
      <c r="BM38" s="60">
        <v>0</v>
      </c>
      <c r="BN38" s="80" t="str">
        <f t="shared" si="162"/>
        <v>-</v>
      </c>
      <c r="BO38" s="93">
        <v>0</v>
      </c>
      <c r="BP38" s="100" t="str">
        <f t="shared" si="163"/>
        <v>-</v>
      </c>
      <c r="BQ38" s="98">
        <f t="shared" si="164"/>
        <v>42</v>
      </c>
      <c r="BR38" s="60">
        <f t="shared" si="165"/>
        <v>41</v>
      </c>
      <c r="BS38" s="80">
        <f t="shared" si="166"/>
        <v>0.97619047619047616</v>
      </c>
      <c r="BT38" s="93">
        <f t="shared" si="167"/>
        <v>27888280</v>
      </c>
      <c r="BU38" s="100">
        <f t="shared" si="168"/>
        <v>680201.95121951215</v>
      </c>
      <c r="BV38" s="60">
        <f t="shared" si="169"/>
        <v>34</v>
      </c>
      <c r="BW38" s="80">
        <f t="shared" si="170"/>
        <v>0.80952380952380953</v>
      </c>
      <c r="BX38" s="93">
        <f t="shared" si="171"/>
        <v>5566142</v>
      </c>
      <c r="BY38" s="100">
        <f t="shared" si="172"/>
        <v>163710.0588235294</v>
      </c>
      <c r="BZ38" s="82"/>
      <c r="CA38" s="113">
        <v>41</v>
      </c>
      <c r="CB38" s="105">
        <v>41</v>
      </c>
      <c r="CC38" s="86">
        <v>1</v>
      </c>
      <c r="CD38" s="105">
        <v>19365720</v>
      </c>
      <c r="CE38" s="105">
        <v>472334.63414634147</v>
      </c>
      <c r="CF38" s="105">
        <v>34</v>
      </c>
      <c r="CG38" s="86">
        <v>0.82926829268292679</v>
      </c>
      <c r="CH38" s="105">
        <v>4319261</v>
      </c>
      <c r="CI38" s="105">
        <v>127037.08823529411</v>
      </c>
      <c r="CK38" s="86">
        <f t="shared" si="33"/>
        <v>0.16666666666666663</v>
      </c>
      <c r="CL38" s="86">
        <f t="shared" si="34"/>
        <v>2.3809523809523836E-2</v>
      </c>
      <c r="CM38" s="86">
        <f t="shared" si="77"/>
        <v>0.17073170731707321</v>
      </c>
      <c r="CN38" s="86">
        <f t="shared" si="78"/>
        <v>0</v>
      </c>
      <c r="CO38" s="59">
        <v>32</v>
      </c>
      <c r="CP38" s="14" t="s">
        <v>41</v>
      </c>
      <c r="CQ38" s="46">
        <f t="shared" si="79"/>
        <v>0.8412612122859473</v>
      </c>
      <c r="CR38" s="46">
        <f t="shared" si="80"/>
        <v>0.77862595419847325</v>
      </c>
      <c r="CS38" s="87">
        <f t="shared" si="35"/>
        <v>0.84375</v>
      </c>
      <c r="CT38" s="46">
        <f t="shared" si="36"/>
        <v>0.82000226911731333</v>
      </c>
      <c r="CU38" s="46">
        <f t="shared" si="37"/>
        <v>0.14215819516172867</v>
      </c>
      <c r="CV38" s="46">
        <f t="shared" si="38"/>
        <v>0.2137404580152672</v>
      </c>
      <c r="CW38" s="46">
        <f t="shared" si="39"/>
        <v>0.15625</v>
      </c>
      <c r="CX38" s="46">
        <f t="shared" si="40"/>
        <v>0.11226457907873844</v>
      </c>
      <c r="CY38" s="46">
        <f t="shared" si="41"/>
        <v>1.6580592552324025E-2</v>
      </c>
      <c r="CZ38" s="46">
        <f t="shared" si="42"/>
        <v>7.6335877862595547E-3</v>
      </c>
      <c r="DA38" s="46">
        <f t="shared" si="43"/>
        <v>0</v>
      </c>
      <c r="DB38" s="46">
        <f t="shared" si="44"/>
        <v>6.7733151803948233E-2</v>
      </c>
      <c r="DC38" s="46">
        <f t="shared" si="81"/>
        <v>0.83569979716024345</v>
      </c>
      <c r="DD38" s="46">
        <f t="shared" si="82"/>
        <v>0.78861788617886175</v>
      </c>
      <c r="DE38" s="87">
        <f t="shared" si="83"/>
        <v>0.70370370370370372</v>
      </c>
      <c r="DF38" s="46">
        <f t="shared" si="84"/>
        <v>0.81909489725236662</v>
      </c>
      <c r="DG38" s="46">
        <f t="shared" si="45"/>
        <v>0.15010141987829606</v>
      </c>
      <c r="DH38" s="46">
        <f t="shared" si="46"/>
        <v>0.2032520325203252</v>
      </c>
      <c r="DI38" s="87">
        <f t="shared" si="47"/>
        <v>0.29629629629629628</v>
      </c>
      <c r="DJ38" s="46">
        <f t="shared" si="48"/>
        <v>0.11556222581389985</v>
      </c>
      <c r="DK38" s="46">
        <f t="shared" si="49"/>
        <v>1.4198782961460488E-2</v>
      </c>
      <c r="DL38" s="46">
        <f t="shared" si="50"/>
        <v>8.1300813008130524E-3</v>
      </c>
      <c r="DM38" s="87">
        <f t="shared" si="51"/>
        <v>0</v>
      </c>
      <c r="DN38" s="46">
        <f t="shared" si="52"/>
        <v>6.5342876933733529E-2</v>
      </c>
      <c r="DP38" s="37" t="s">
        <v>30</v>
      </c>
      <c r="DQ38" s="96">
        <f t="shared" si="53"/>
        <v>0.87361111111111112</v>
      </c>
      <c r="DR38" s="96">
        <f t="shared" si="54"/>
        <v>0.87901349464867384</v>
      </c>
      <c r="DS38" s="250">
        <f t="shared" si="85"/>
        <v>-0.50000000000000044</v>
      </c>
      <c r="DT38" s="96">
        <f t="shared" si="55"/>
        <v>0.11018518518518516</v>
      </c>
      <c r="DU38" s="96">
        <f t="shared" si="56"/>
        <v>0.10981852024197292</v>
      </c>
      <c r="DV38" s="250">
        <f t="shared" si="86"/>
        <v>0</v>
      </c>
      <c r="DW38" s="96">
        <f t="shared" si="57"/>
        <v>1.620370370370372E-2</v>
      </c>
      <c r="DX38" s="96">
        <f t="shared" si="58"/>
        <v>1.116798510935324E-2</v>
      </c>
      <c r="DY38" s="250">
        <f t="shared" si="87"/>
        <v>0.50000000000000011</v>
      </c>
      <c r="DZ38" s="96">
        <f t="shared" si="59"/>
        <v>1</v>
      </c>
      <c r="EA38" s="96">
        <f t="shared" si="60"/>
        <v>0.82608695652173914</v>
      </c>
      <c r="EB38" s="250">
        <f t="shared" si="88"/>
        <v>17.400000000000006</v>
      </c>
      <c r="EC38" s="96">
        <f t="shared" si="61"/>
        <v>0</v>
      </c>
      <c r="ED38" s="96">
        <f t="shared" si="89"/>
        <v>0.13043478260869568</v>
      </c>
      <c r="EE38" s="250">
        <f t="shared" si="90"/>
        <v>-13</v>
      </c>
      <c r="EF38" s="96">
        <f t="shared" si="62"/>
        <v>0</v>
      </c>
      <c r="EG38" s="96">
        <f t="shared" si="63"/>
        <v>4.3478260869565188E-2</v>
      </c>
      <c r="EH38" s="250">
        <f t="shared" si="91"/>
        <v>-4.3</v>
      </c>
      <c r="EI38" s="96">
        <f t="shared" si="64"/>
        <v>0.7857142857142857</v>
      </c>
      <c r="EJ38" s="96">
        <f t="shared" si="65"/>
        <v>0.88235294117647056</v>
      </c>
      <c r="EK38" s="250">
        <f t="shared" si="92"/>
        <v>-9.5999999999999979</v>
      </c>
      <c r="EL38" s="96">
        <f t="shared" si="66"/>
        <v>0.2142857142857143</v>
      </c>
      <c r="EM38" s="96">
        <f t="shared" si="67"/>
        <v>0.11764705882352944</v>
      </c>
      <c r="EN38" s="250">
        <f t="shared" si="93"/>
        <v>9.6</v>
      </c>
      <c r="EO38" s="96">
        <f t="shared" si="68"/>
        <v>0</v>
      </c>
      <c r="EP38" s="96">
        <f t="shared" si="69"/>
        <v>0</v>
      </c>
      <c r="EQ38" s="250">
        <f t="shared" si="94"/>
        <v>0</v>
      </c>
      <c r="ER38" s="96">
        <f t="shared" si="70"/>
        <v>0.82076322115384615</v>
      </c>
      <c r="ES38" s="96">
        <f t="shared" si="71"/>
        <v>0.81607929515418498</v>
      </c>
      <c r="ET38" s="250">
        <f t="shared" si="95"/>
        <v>0.50000000000000044</v>
      </c>
      <c r="EU38" s="96">
        <f t="shared" si="72"/>
        <v>0.11944110576923073</v>
      </c>
      <c r="EV38" s="96">
        <f t="shared" si="73"/>
        <v>0.12083071113908117</v>
      </c>
      <c r="EW38" s="250">
        <f t="shared" si="96"/>
        <v>-0.20000000000000018</v>
      </c>
      <c r="EX38" s="96">
        <f t="shared" si="74"/>
        <v>5.9795673076923128E-2</v>
      </c>
      <c r="EY38" s="96">
        <f t="shared" si="75"/>
        <v>6.3089993706733849E-2</v>
      </c>
      <c r="EZ38" s="250">
        <f t="shared" si="97"/>
        <v>-0.30000000000000027</v>
      </c>
      <c r="FC38" s="96">
        <f t="shared" si="98"/>
        <v>0.87281848885540492</v>
      </c>
      <c r="FD38" s="96">
        <f t="shared" si="99"/>
        <v>0.86643310806229235</v>
      </c>
      <c r="FE38" s="250">
        <f t="shared" si="100"/>
        <v>0.70000000000000062</v>
      </c>
      <c r="FF38" s="96">
        <f t="shared" si="101"/>
        <v>0.11478055399788534</v>
      </c>
      <c r="FG38" s="96">
        <f t="shared" si="102"/>
        <v>0.12086431751915561</v>
      </c>
      <c r="FH38" s="250">
        <f t="shared" si="103"/>
        <v>-0.5999999999999992</v>
      </c>
      <c r="FI38" s="96">
        <f t="shared" si="104"/>
        <v>1.2400957146709746E-2</v>
      </c>
      <c r="FJ38" s="96">
        <f t="shared" si="105"/>
        <v>1.2702574418552048E-2</v>
      </c>
      <c r="FK38" s="250">
        <f t="shared" si="106"/>
        <v>-9.9999999999999922E-2</v>
      </c>
      <c r="FL38" s="96">
        <f t="shared" si="107"/>
        <v>0.83829787234042552</v>
      </c>
      <c r="FM38" s="96">
        <f t="shared" si="108"/>
        <v>0.8310385523210071</v>
      </c>
      <c r="FN38" s="250">
        <f t="shared" si="109"/>
        <v>0.70000000000000062</v>
      </c>
      <c r="FO38" s="96">
        <f t="shared" si="110"/>
        <v>0.15319148936170213</v>
      </c>
      <c r="FP38" s="96">
        <f t="shared" si="111"/>
        <v>0.15932336742722264</v>
      </c>
      <c r="FQ38" s="250">
        <f t="shared" si="112"/>
        <v>-0.60000000000000053</v>
      </c>
      <c r="FR38" s="96">
        <f t="shared" si="113"/>
        <v>8.5106382978723527E-3</v>
      </c>
      <c r="FS38" s="96">
        <f t="shared" si="114"/>
        <v>9.6380802517702646E-3</v>
      </c>
      <c r="FT38" s="250">
        <f t="shared" si="115"/>
        <v>-0.10000000000000009</v>
      </c>
      <c r="FU38" s="96">
        <f t="shared" si="116"/>
        <v>0.83989501312335957</v>
      </c>
      <c r="FV38" s="96">
        <f t="shared" si="117"/>
        <v>0.82233502538071068</v>
      </c>
      <c r="FW38" s="250">
        <f t="shared" si="118"/>
        <v>1.8000000000000016</v>
      </c>
      <c r="FX38" s="96">
        <f t="shared" si="119"/>
        <v>0.14908136482939638</v>
      </c>
      <c r="FY38" s="96">
        <f t="shared" si="120"/>
        <v>0.16187253243090804</v>
      </c>
      <c r="FZ38" s="250">
        <f t="shared" si="121"/>
        <v>-1.3000000000000012</v>
      </c>
      <c r="GA38" s="96">
        <f t="shared" si="122"/>
        <v>1.1023622047244053E-2</v>
      </c>
      <c r="GB38" s="96">
        <f t="shared" si="123"/>
        <v>1.5792442188381273E-2</v>
      </c>
      <c r="GC38" s="250">
        <f t="shared" si="124"/>
        <v>-0.50000000000000011</v>
      </c>
      <c r="GD38" s="96">
        <f t="shared" si="125"/>
        <v>0.82931072839859654</v>
      </c>
      <c r="GE38" s="96">
        <f t="shared" si="126"/>
        <v>0.82810654702572595</v>
      </c>
      <c r="GF38" s="250">
        <f t="shared" si="127"/>
        <v>0.10000000000000009</v>
      </c>
      <c r="GG38" s="96">
        <f t="shared" si="128"/>
        <v>0.10295028716740307</v>
      </c>
      <c r="GH38" s="96">
        <f t="shared" si="129"/>
        <v>0.10600053625558514</v>
      </c>
      <c r="GI38" s="250">
        <f t="shared" si="130"/>
        <v>-0.30000000000000027</v>
      </c>
      <c r="GJ38" s="96">
        <f t="shared" si="131"/>
        <v>6.7738984434000393E-2</v>
      </c>
      <c r="GK38" s="96">
        <f t="shared" si="132"/>
        <v>6.589291671868891E-2</v>
      </c>
      <c r="GL38" s="250">
        <f t="shared" si="133"/>
        <v>0.20000000000000018</v>
      </c>
      <c r="GM38" s="39">
        <v>0</v>
      </c>
    </row>
    <row r="39" spans="1:195" s="15" customFormat="1" ht="13.5" customHeight="1">
      <c r="A39" s="63"/>
      <c r="B39" s="346"/>
      <c r="C39" s="343"/>
      <c r="D39" s="81"/>
      <c r="E39" s="71" t="s">
        <v>160</v>
      </c>
      <c r="F39" s="168">
        <v>0</v>
      </c>
      <c r="G39" s="62">
        <v>0</v>
      </c>
      <c r="H39" s="79" t="str">
        <f t="shared" si="136"/>
        <v>-</v>
      </c>
      <c r="I39" s="101">
        <v>0</v>
      </c>
      <c r="J39" s="102" t="str">
        <f t="shared" si="137"/>
        <v>-</v>
      </c>
      <c r="K39" s="62">
        <v>0</v>
      </c>
      <c r="L39" s="79" t="str">
        <f t="shared" si="138"/>
        <v>-</v>
      </c>
      <c r="M39" s="101">
        <v>0</v>
      </c>
      <c r="N39" s="102" t="str">
        <f t="shared" si="139"/>
        <v>-</v>
      </c>
      <c r="O39" s="168">
        <v>0</v>
      </c>
      <c r="P39" s="62">
        <v>0</v>
      </c>
      <c r="Q39" s="79" t="str">
        <f t="shared" si="140"/>
        <v>-</v>
      </c>
      <c r="R39" s="101">
        <v>0</v>
      </c>
      <c r="S39" s="102" t="str">
        <f t="shared" si="141"/>
        <v>-</v>
      </c>
      <c r="T39" s="62">
        <v>0</v>
      </c>
      <c r="U39" s="79" t="str">
        <f t="shared" si="142"/>
        <v>-</v>
      </c>
      <c r="V39" s="101">
        <v>0</v>
      </c>
      <c r="W39" s="102" t="str">
        <f t="shared" si="143"/>
        <v>-</v>
      </c>
      <c r="X39" s="168">
        <v>24</v>
      </c>
      <c r="Y39" s="62">
        <v>24</v>
      </c>
      <c r="Z39" s="79">
        <f t="shared" si="144"/>
        <v>1</v>
      </c>
      <c r="AA39" s="101">
        <v>14240110</v>
      </c>
      <c r="AB39" s="102">
        <f t="shared" si="145"/>
        <v>593337.91666666663</v>
      </c>
      <c r="AC39" s="62">
        <v>19</v>
      </c>
      <c r="AD39" s="79">
        <f t="shared" si="146"/>
        <v>0.79166666666666663</v>
      </c>
      <c r="AE39" s="101">
        <v>2037254</v>
      </c>
      <c r="AF39" s="102">
        <f t="shared" si="147"/>
        <v>107223.89473684211</v>
      </c>
      <c r="AG39" s="168">
        <v>8</v>
      </c>
      <c r="AH39" s="62">
        <v>8</v>
      </c>
      <c r="AI39" s="79">
        <f t="shared" si="148"/>
        <v>1</v>
      </c>
      <c r="AJ39" s="101">
        <v>6141770</v>
      </c>
      <c r="AK39" s="102">
        <f t="shared" si="149"/>
        <v>767721.25</v>
      </c>
      <c r="AL39" s="62">
        <v>7</v>
      </c>
      <c r="AM39" s="79">
        <f t="shared" si="150"/>
        <v>0.875</v>
      </c>
      <c r="AN39" s="101">
        <v>911603</v>
      </c>
      <c r="AO39" s="102">
        <f t="shared" si="151"/>
        <v>130229</v>
      </c>
      <c r="AP39" s="168">
        <v>1</v>
      </c>
      <c r="AQ39" s="62">
        <v>1</v>
      </c>
      <c r="AR39" s="79">
        <f t="shared" si="152"/>
        <v>1</v>
      </c>
      <c r="AS39" s="101">
        <v>563870</v>
      </c>
      <c r="AT39" s="102">
        <f t="shared" si="153"/>
        <v>563870</v>
      </c>
      <c r="AU39" s="62">
        <v>1</v>
      </c>
      <c r="AV39" s="79">
        <f t="shared" si="154"/>
        <v>1</v>
      </c>
      <c r="AW39" s="101">
        <v>42124</v>
      </c>
      <c r="AX39" s="102">
        <f t="shared" si="155"/>
        <v>42124</v>
      </c>
      <c r="AY39" s="168">
        <v>0</v>
      </c>
      <c r="AZ39" s="62">
        <v>0</v>
      </c>
      <c r="BA39" s="79" t="str">
        <f t="shared" si="156"/>
        <v>-</v>
      </c>
      <c r="BB39" s="101">
        <v>0</v>
      </c>
      <c r="BC39" s="102" t="str">
        <f t="shared" si="157"/>
        <v>-</v>
      </c>
      <c r="BD39" s="62">
        <v>0</v>
      </c>
      <c r="BE39" s="79" t="str">
        <f t="shared" si="158"/>
        <v>-</v>
      </c>
      <c r="BF39" s="101">
        <v>0</v>
      </c>
      <c r="BG39" s="102" t="str">
        <f t="shared" si="159"/>
        <v>-</v>
      </c>
      <c r="BH39" s="168">
        <v>0</v>
      </c>
      <c r="BI39" s="62">
        <v>0</v>
      </c>
      <c r="BJ39" s="79" t="str">
        <f t="shared" si="160"/>
        <v>-</v>
      </c>
      <c r="BK39" s="101">
        <v>0</v>
      </c>
      <c r="BL39" s="102" t="str">
        <f t="shared" si="161"/>
        <v>-</v>
      </c>
      <c r="BM39" s="62">
        <v>0</v>
      </c>
      <c r="BN39" s="79" t="str">
        <f t="shared" si="162"/>
        <v>-</v>
      </c>
      <c r="BO39" s="101">
        <v>0</v>
      </c>
      <c r="BP39" s="102" t="str">
        <f t="shared" si="163"/>
        <v>-</v>
      </c>
      <c r="BQ39" s="99">
        <f t="shared" si="164"/>
        <v>33</v>
      </c>
      <c r="BR39" s="62">
        <f t="shared" si="165"/>
        <v>33</v>
      </c>
      <c r="BS39" s="79">
        <f t="shared" si="166"/>
        <v>1</v>
      </c>
      <c r="BT39" s="101">
        <f t="shared" si="167"/>
        <v>20945750</v>
      </c>
      <c r="BU39" s="102">
        <f t="shared" si="168"/>
        <v>634719.69696969702</v>
      </c>
      <c r="BV39" s="62">
        <f t="shared" si="169"/>
        <v>27</v>
      </c>
      <c r="BW39" s="79">
        <f t="shared" si="170"/>
        <v>0.81818181818181823</v>
      </c>
      <c r="BX39" s="101">
        <f t="shared" si="171"/>
        <v>2990981</v>
      </c>
      <c r="BY39" s="102">
        <f t="shared" si="172"/>
        <v>110777.07407407407</v>
      </c>
      <c r="BZ39" s="82"/>
      <c r="CA39" s="113">
        <v>32</v>
      </c>
      <c r="CB39" s="105">
        <v>32</v>
      </c>
      <c r="CC39" s="86">
        <v>1</v>
      </c>
      <c r="CD39" s="105">
        <v>16180670</v>
      </c>
      <c r="CE39" s="105">
        <v>505645.9375</v>
      </c>
      <c r="CF39" s="105">
        <v>27</v>
      </c>
      <c r="CG39" s="86">
        <v>0.84375</v>
      </c>
      <c r="CH39" s="105">
        <v>3680387</v>
      </c>
      <c r="CI39" s="105">
        <v>136310.62962962964</v>
      </c>
      <c r="CK39" s="86">
        <f t="shared" ref="CK39:CK70" si="173">IFERROR(BS39-BW39,"-")</f>
        <v>0.18181818181818177</v>
      </c>
      <c r="CL39" s="86">
        <f t="shared" ref="CL39:CL70" si="174">IFERROR(1-BS39,"-")</f>
        <v>0</v>
      </c>
      <c r="CM39" s="86">
        <f t="shared" si="77"/>
        <v>0.15625</v>
      </c>
      <c r="CN39" s="86">
        <f t="shared" si="78"/>
        <v>0</v>
      </c>
      <c r="CO39" s="59">
        <v>33</v>
      </c>
      <c r="CP39" s="14" t="s">
        <v>42</v>
      </c>
      <c r="CQ39" s="46">
        <f t="shared" si="79"/>
        <v>0.8657407407407407</v>
      </c>
      <c r="CR39" s="46">
        <f t="shared" ref="CR39:CR70" si="175">INDEX($BW:$BW,(ROW()+(CO39*5)-3))</f>
        <v>0.88235294117647056</v>
      </c>
      <c r="CS39" s="87">
        <f t="shared" ref="CS39:CS70" si="176">INDEX($BW:$BW,(ROW()+(CO39*5)-2))</f>
        <v>0.77777777777777779</v>
      </c>
      <c r="CT39" s="46">
        <f t="shared" ref="CT39:CT70" si="177">INDEX($BW:$BW,(ROW()+(CO39*5)))</f>
        <v>0.81769326167837952</v>
      </c>
      <c r="CU39" s="46">
        <f t="shared" ref="CU39:CU70" si="178">INDEX($CK:$CK,(ROW()+(CO39*5)-5))</f>
        <v>0.11882716049382724</v>
      </c>
      <c r="CV39" s="46">
        <f t="shared" ref="CV39:CV70" si="179">INDEX($CK:$CK,(ROW()+(CO39*5)-3))</f>
        <v>0.11764705882352944</v>
      </c>
      <c r="CW39" s="46">
        <f t="shared" ref="CW39:CW70" si="180">INDEX($CK:$CK,(ROW()+(CO39*5)-2))</f>
        <v>0.22222222222222221</v>
      </c>
      <c r="CX39" s="46">
        <f t="shared" ref="CX39:CX70" si="181">INDEX($CK:$CK,(ROW()+(CO39*5)))</f>
        <v>0.11285655229433644</v>
      </c>
      <c r="CY39" s="46">
        <f t="shared" ref="CY39:CY70" si="182">INDEX($CL:$CL,(ROW()+(CO39*5)-5))</f>
        <v>1.5432098765432056E-2</v>
      </c>
      <c r="CZ39" s="46">
        <f t="shared" ref="CZ39:CZ70" si="183">INDEX($CL:$CL,(ROW()+(CO39*5)-3))</f>
        <v>0</v>
      </c>
      <c r="DA39" s="46">
        <f t="shared" ref="DA39:DA70" si="184">INDEX($CL:$CL,(ROW()+(CO39*5)-2))</f>
        <v>0</v>
      </c>
      <c r="DB39" s="46">
        <f t="shared" ref="DB39:DB70" si="185">INDEX($CL:$CL,(ROW()+(CO39*5)))</f>
        <v>6.9450186027284033E-2</v>
      </c>
      <c r="DC39" s="46">
        <f t="shared" si="81"/>
        <v>0.86887835703001581</v>
      </c>
      <c r="DD39" s="46">
        <f t="shared" si="82"/>
        <v>0.77272727272727271</v>
      </c>
      <c r="DE39" s="87">
        <f t="shared" si="83"/>
        <v>0.8</v>
      </c>
      <c r="DF39" s="46">
        <f t="shared" si="84"/>
        <v>0.8163884673748103</v>
      </c>
      <c r="DG39" s="46">
        <f t="shared" ref="DG39:DG70" si="186">INDEX($CM:$CM,(ROW()+(CO39*5)-5))</f>
        <v>0.12401263823064768</v>
      </c>
      <c r="DH39" s="46">
        <f t="shared" ref="DH39:DH70" si="187">INDEX($CM:$CM,(ROW()+(CO39*5)-3))</f>
        <v>0.20454545454545459</v>
      </c>
      <c r="DI39" s="87">
        <f t="shared" ref="DI39:DI70" si="188">INDEX($CM:$CM,(ROW()+(CO39*5)-2))</f>
        <v>0.19999999999999996</v>
      </c>
      <c r="DJ39" s="46">
        <f t="shared" ref="DJ39:DJ70" si="189">INDEX($CM:$CM,(ROW()+(CO39*5)))</f>
        <v>0.11359202254498157</v>
      </c>
      <c r="DK39" s="46">
        <f t="shared" ref="DK39:DK70" si="190">INDEX($CN:$CN,(ROW()+(CO39*5)-5))</f>
        <v>7.1090047393365108E-3</v>
      </c>
      <c r="DL39" s="46">
        <f t="shared" ref="DL39:DL70" si="191">INDEX($CN:$CN,(ROW()+(CO39*5)-3))</f>
        <v>2.2727272727272707E-2</v>
      </c>
      <c r="DM39" s="87">
        <f t="shared" ref="DM39:DM70" si="192">INDEX($CN:$CN,(ROW()+(CO39*5)-2))</f>
        <v>0</v>
      </c>
      <c r="DN39" s="46">
        <f t="shared" ref="DN39:DN70" si="193">INDEX($CN:$CN,(ROW()+(CO39*5)))</f>
        <v>7.0019510080208125E-2</v>
      </c>
      <c r="DP39" s="37" t="s">
        <v>51</v>
      </c>
      <c r="DQ39" s="96">
        <f t="shared" si="53"/>
        <v>0.83378256963162622</v>
      </c>
      <c r="DR39" s="96">
        <f t="shared" si="54"/>
        <v>0.82397716460513792</v>
      </c>
      <c r="DS39" s="250">
        <f t="shared" si="85"/>
        <v>1.0000000000000009</v>
      </c>
      <c r="DT39" s="96">
        <f t="shared" si="55"/>
        <v>0.14645103324348607</v>
      </c>
      <c r="DU39" s="96">
        <f t="shared" si="56"/>
        <v>0.15413891531874413</v>
      </c>
      <c r="DV39" s="250">
        <f t="shared" si="86"/>
        <v>-0.80000000000000071</v>
      </c>
      <c r="DW39" s="96">
        <f t="shared" si="57"/>
        <v>1.9766397124887702E-2</v>
      </c>
      <c r="DX39" s="96">
        <f t="shared" si="58"/>
        <v>2.1883920076117946E-2</v>
      </c>
      <c r="DY39" s="250">
        <f t="shared" si="87"/>
        <v>-0.19999999999999984</v>
      </c>
      <c r="DZ39" s="96">
        <f t="shared" si="59"/>
        <v>0.82692307692307687</v>
      </c>
      <c r="EA39" s="96">
        <f t="shared" si="60"/>
        <v>0.7857142857142857</v>
      </c>
      <c r="EB39" s="250">
        <f t="shared" si="88"/>
        <v>4.0999999999999925</v>
      </c>
      <c r="EC39" s="96">
        <f t="shared" si="61"/>
        <v>0.17307692307692313</v>
      </c>
      <c r="ED39" s="96">
        <f t="shared" si="89"/>
        <v>0.1964285714285714</v>
      </c>
      <c r="EE39" s="250">
        <f t="shared" si="90"/>
        <v>-2.300000000000002</v>
      </c>
      <c r="EF39" s="96">
        <f t="shared" si="62"/>
        <v>0</v>
      </c>
      <c r="EG39" s="96">
        <f t="shared" si="63"/>
        <v>1.7857142857142905E-2</v>
      </c>
      <c r="EH39" s="250">
        <f t="shared" si="91"/>
        <v>-1.7999999999999998</v>
      </c>
      <c r="EI39" s="96">
        <f t="shared" si="64"/>
        <v>0.77777777777777779</v>
      </c>
      <c r="EJ39" s="96">
        <f t="shared" si="65"/>
        <v>0.88888888888888884</v>
      </c>
      <c r="EK39" s="250">
        <f t="shared" si="92"/>
        <v>-11.099999999999998</v>
      </c>
      <c r="EL39" s="96">
        <f t="shared" si="66"/>
        <v>0.22222222222222221</v>
      </c>
      <c r="EM39" s="96">
        <f t="shared" si="67"/>
        <v>0.11111111111111116</v>
      </c>
      <c r="EN39" s="250">
        <f t="shared" si="93"/>
        <v>11.1</v>
      </c>
      <c r="EO39" s="96">
        <f t="shared" si="68"/>
        <v>0</v>
      </c>
      <c r="EP39" s="96">
        <f t="shared" si="69"/>
        <v>0</v>
      </c>
      <c r="EQ39" s="250">
        <f t="shared" si="94"/>
        <v>0</v>
      </c>
      <c r="ER39" s="96">
        <f t="shared" si="70"/>
        <v>0.85318833415719231</v>
      </c>
      <c r="ES39" s="96">
        <f t="shared" si="71"/>
        <v>0.8495541401273885</v>
      </c>
      <c r="ET39" s="250">
        <f t="shared" si="95"/>
        <v>0.30000000000000027</v>
      </c>
      <c r="EU39" s="96">
        <f t="shared" si="72"/>
        <v>9.2560553633218023E-2</v>
      </c>
      <c r="EV39" s="96">
        <f t="shared" si="73"/>
        <v>9.7070063694267517E-2</v>
      </c>
      <c r="EW39" s="250">
        <f t="shared" si="96"/>
        <v>-0.40000000000000036</v>
      </c>
      <c r="EX39" s="96">
        <f t="shared" si="74"/>
        <v>5.4251112209589669E-2</v>
      </c>
      <c r="EY39" s="96">
        <f t="shared" si="75"/>
        <v>5.3375796178343982E-2</v>
      </c>
      <c r="EZ39" s="250">
        <f t="shared" si="97"/>
        <v>0.10000000000000009</v>
      </c>
      <c r="FC39" s="96">
        <f t="shared" si="98"/>
        <v>0.87281848885540492</v>
      </c>
      <c r="FD39" s="96">
        <f t="shared" si="99"/>
        <v>0.86643310806229235</v>
      </c>
      <c r="FE39" s="250">
        <f t="shared" si="100"/>
        <v>0.70000000000000062</v>
      </c>
      <c r="FF39" s="96">
        <f t="shared" si="101"/>
        <v>0.11478055399788534</v>
      </c>
      <c r="FG39" s="96">
        <f t="shared" si="102"/>
        <v>0.12086431751915561</v>
      </c>
      <c r="FH39" s="250">
        <f t="shared" si="103"/>
        <v>-0.5999999999999992</v>
      </c>
      <c r="FI39" s="96">
        <f t="shared" si="104"/>
        <v>1.2400957146709746E-2</v>
      </c>
      <c r="FJ39" s="96">
        <f t="shared" si="105"/>
        <v>1.2702574418552048E-2</v>
      </c>
      <c r="FK39" s="250">
        <f t="shared" si="106"/>
        <v>-9.9999999999999922E-2</v>
      </c>
      <c r="FL39" s="96">
        <f t="shared" si="107"/>
        <v>0.83829787234042552</v>
      </c>
      <c r="FM39" s="96">
        <f t="shared" si="108"/>
        <v>0.8310385523210071</v>
      </c>
      <c r="FN39" s="250">
        <f t="shared" si="109"/>
        <v>0.70000000000000062</v>
      </c>
      <c r="FO39" s="96">
        <f t="shared" si="110"/>
        <v>0.15319148936170213</v>
      </c>
      <c r="FP39" s="96">
        <f t="shared" si="111"/>
        <v>0.15932336742722264</v>
      </c>
      <c r="FQ39" s="250">
        <f t="shared" si="112"/>
        <v>-0.60000000000000053</v>
      </c>
      <c r="FR39" s="96">
        <f t="shared" si="113"/>
        <v>8.5106382978723527E-3</v>
      </c>
      <c r="FS39" s="96">
        <f t="shared" si="114"/>
        <v>9.6380802517702646E-3</v>
      </c>
      <c r="FT39" s="250">
        <f t="shared" si="115"/>
        <v>-0.10000000000000009</v>
      </c>
      <c r="FU39" s="96">
        <f t="shared" si="116"/>
        <v>0.83989501312335957</v>
      </c>
      <c r="FV39" s="96">
        <f t="shared" si="117"/>
        <v>0.82233502538071068</v>
      </c>
      <c r="FW39" s="250">
        <f t="shared" si="118"/>
        <v>1.8000000000000016</v>
      </c>
      <c r="FX39" s="96">
        <f t="shared" si="119"/>
        <v>0.14908136482939638</v>
      </c>
      <c r="FY39" s="96">
        <f t="shared" si="120"/>
        <v>0.16187253243090804</v>
      </c>
      <c r="FZ39" s="250">
        <f t="shared" si="121"/>
        <v>-1.3000000000000012</v>
      </c>
      <c r="GA39" s="96">
        <f t="shared" si="122"/>
        <v>1.1023622047244053E-2</v>
      </c>
      <c r="GB39" s="96">
        <f t="shared" si="123"/>
        <v>1.5792442188381273E-2</v>
      </c>
      <c r="GC39" s="250">
        <f t="shared" si="124"/>
        <v>-0.50000000000000011</v>
      </c>
      <c r="GD39" s="96">
        <f t="shared" si="125"/>
        <v>0.82931072839859654</v>
      </c>
      <c r="GE39" s="96">
        <f t="shared" si="126"/>
        <v>0.82810654702572595</v>
      </c>
      <c r="GF39" s="250">
        <f t="shared" si="127"/>
        <v>0.10000000000000009</v>
      </c>
      <c r="GG39" s="96">
        <f t="shared" si="128"/>
        <v>0.10295028716740307</v>
      </c>
      <c r="GH39" s="96">
        <f t="shared" si="129"/>
        <v>0.10600053625558514</v>
      </c>
      <c r="GI39" s="250">
        <f t="shared" si="130"/>
        <v>-0.30000000000000027</v>
      </c>
      <c r="GJ39" s="96">
        <f t="shared" si="131"/>
        <v>6.7738984434000393E-2</v>
      </c>
      <c r="GK39" s="96">
        <f t="shared" si="132"/>
        <v>6.589291671868891E-2</v>
      </c>
      <c r="GL39" s="250">
        <f t="shared" si="133"/>
        <v>0.20000000000000018</v>
      </c>
      <c r="GM39" s="39">
        <v>0</v>
      </c>
    </row>
    <row r="40" spans="1:195" s="15" customFormat="1" ht="13.5" customHeight="1">
      <c r="A40" s="63"/>
      <c r="B40" s="346"/>
      <c r="C40" s="343"/>
      <c r="D40" s="81"/>
      <c r="E40" s="198" t="s">
        <v>161</v>
      </c>
      <c r="F40" s="213">
        <v>0</v>
      </c>
      <c r="G40" s="214">
        <v>0</v>
      </c>
      <c r="H40" s="215" t="str">
        <f t="shared" si="136"/>
        <v>-</v>
      </c>
      <c r="I40" s="216">
        <v>0</v>
      </c>
      <c r="J40" s="217" t="str">
        <f t="shared" si="137"/>
        <v>-</v>
      </c>
      <c r="K40" s="214">
        <v>0</v>
      </c>
      <c r="L40" s="215" t="str">
        <f t="shared" si="138"/>
        <v>-</v>
      </c>
      <c r="M40" s="216">
        <v>0</v>
      </c>
      <c r="N40" s="217" t="str">
        <f t="shared" si="139"/>
        <v>-</v>
      </c>
      <c r="O40" s="213">
        <v>0</v>
      </c>
      <c r="P40" s="214">
        <v>0</v>
      </c>
      <c r="Q40" s="215" t="str">
        <f t="shared" si="140"/>
        <v>-</v>
      </c>
      <c r="R40" s="216">
        <v>0</v>
      </c>
      <c r="S40" s="217" t="str">
        <f t="shared" si="141"/>
        <v>-</v>
      </c>
      <c r="T40" s="214">
        <v>0</v>
      </c>
      <c r="U40" s="215" t="str">
        <f t="shared" si="142"/>
        <v>-</v>
      </c>
      <c r="V40" s="216">
        <v>0</v>
      </c>
      <c r="W40" s="217" t="str">
        <f t="shared" si="143"/>
        <v>-</v>
      </c>
      <c r="X40" s="213">
        <v>8</v>
      </c>
      <c r="Y40" s="214">
        <v>7</v>
      </c>
      <c r="Z40" s="215">
        <f t="shared" si="144"/>
        <v>0.875</v>
      </c>
      <c r="AA40" s="216">
        <v>6801710</v>
      </c>
      <c r="AB40" s="217">
        <f t="shared" si="145"/>
        <v>971672.85714285716</v>
      </c>
      <c r="AC40" s="214">
        <v>6</v>
      </c>
      <c r="AD40" s="215">
        <f t="shared" si="146"/>
        <v>0.75</v>
      </c>
      <c r="AE40" s="216">
        <v>2553542</v>
      </c>
      <c r="AF40" s="217">
        <f t="shared" si="147"/>
        <v>425590.33333333331</v>
      </c>
      <c r="AG40" s="213">
        <v>1</v>
      </c>
      <c r="AH40" s="214">
        <v>1</v>
      </c>
      <c r="AI40" s="215">
        <f t="shared" si="148"/>
        <v>1</v>
      </c>
      <c r="AJ40" s="216">
        <v>140820</v>
      </c>
      <c r="AK40" s="217">
        <f t="shared" si="149"/>
        <v>140820</v>
      </c>
      <c r="AL40" s="214">
        <v>1</v>
      </c>
      <c r="AM40" s="215">
        <f t="shared" si="150"/>
        <v>1</v>
      </c>
      <c r="AN40" s="216">
        <v>21619</v>
      </c>
      <c r="AO40" s="217">
        <f t="shared" si="151"/>
        <v>21619</v>
      </c>
      <c r="AP40" s="213">
        <v>0</v>
      </c>
      <c r="AQ40" s="214">
        <v>0</v>
      </c>
      <c r="AR40" s="215" t="str">
        <f t="shared" si="152"/>
        <v>-</v>
      </c>
      <c r="AS40" s="216">
        <v>0</v>
      </c>
      <c r="AT40" s="217" t="str">
        <f t="shared" si="153"/>
        <v>-</v>
      </c>
      <c r="AU40" s="214">
        <v>0</v>
      </c>
      <c r="AV40" s="215" t="str">
        <f t="shared" si="154"/>
        <v>-</v>
      </c>
      <c r="AW40" s="216">
        <v>0</v>
      </c>
      <c r="AX40" s="217" t="str">
        <f t="shared" si="155"/>
        <v>-</v>
      </c>
      <c r="AY40" s="213">
        <v>0</v>
      </c>
      <c r="AZ40" s="214">
        <v>0</v>
      </c>
      <c r="BA40" s="215" t="str">
        <f t="shared" si="156"/>
        <v>-</v>
      </c>
      <c r="BB40" s="216">
        <v>0</v>
      </c>
      <c r="BC40" s="217" t="str">
        <f t="shared" si="157"/>
        <v>-</v>
      </c>
      <c r="BD40" s="214">
        <v>0</v>
      </c>
      <c r="BE40" s="215" t="str">
        <f t="shared" si="158"/>
        <v>-</v>
      </c>
      <c r="BF40" s="216">
        <v>0</v>
      </c>
      <c r="BG40" s="217" t="str">
        <f t="shared" si="159"/>
        <v>-</v>
      </c>
      <c r="BH40" s="213">
        <v>0</v>
      </c>
      <c r="BI40" s="214">
        <v>0</v>
      </c>
      <c r="BJ40" s="215" t="str">
        <f t="shared" si="160"/>
        <v>-</v>
      </c>
      <c r="BK40" s="216">
        <v>0</v>
      </c>
      <c r="BL40" s="217" t="str">
        <f t="shared" si="161"/>
        <v>-</v>
      </c>
      <c r="BM40" s="214">
        <v>0</v>
      </c>
      <c r="BN40" s="215" t="str">
        <f t="shared" si="162"/>
        <v>-</v>
      </c>
      <c r="BO40" s="216">
        <v>0</v>
      </c>
      <c r="BP40" s="217" t="str">
        <f t="shared" si="163"/>
        <v>-</v>
      </c>
      <c r="BQ40" s="218">
        <f t="shared" si="164"/>
        <v>9</v>
      </c>
      <c r="BR40" s="214">
        <f t="shared" si="165"/>
        <v>8</v>
      </c>
      <c r="BS40" s="215">
        <f t="shared" si="166"/>
        <v>0.88888888888888884</v>
      </c>
      <c r="BT40" s="216">
        <f t="shared" si="167"/>
        <v>6942530</v>
      </c>
      <c r="BU40" s="217">
        <f t="shared" si="168"/>
        <v>867816.25</v>
      </c>
      <c r="BV40" s="214">
        <f t="shared" si="169"/>
        <v>7</v>
      </c>
      <c r="BW40" s="215">
        <f t="shared" si="170"/>
        <v>0.77777777777777779</v>
      </c>
      <c r="BX40" s="216">
        <f t="shared" si="171"/>
        <v>2575161</v>
      </c>
      <c r="BY40" s="217">
        <f t="shared" si="172"/>
        <v>367880.14285714284</v>
      </c>
      <c r="BZ40" s="82"/>
      <c r="CA40" s="113">
        <v>9</v>
      </c>
      <c r="CB40" s="105">
        <v>9</v>
      </c>
      <c r="CC40" s="86">
        <v>1</v>
      </c>
      <c r="CD40" s="105">
        <v>3185050</v>
      </c>
      <c r="CE40" s="105">
        <v>353894.44444444444</v>
      </c>
      <c r="CF40" s="105">
        <v>7</v>
      </c>
      <c r="CG40" s="86">
        <v>0.77777777777777779</v>
      </c>
      <c r="CH40" s="105">
        <v>638874</v>
      </c>
      <c r="CI40" s="105">
        <v>91267.71428571429</v>
      </c>
      <c r="CK40" s="86">
        <f t="shared" si="173"/>
        <v>0.11111111111111105</v>
      </c>
      <c r="CL40" s="86">
        <f t="shared" si="174"/>
        <v>0.11111111111111116</v>
      </c>
      <c r="CM40" s="86">
        <f t="shared" si="77"/>
        <v>0.22222222222222221</v>
      </c>
      <c r="CN40" s="86">
        <f t="shared" si="78"/>
        <v>0</v>
      </c>
      <c r="CO40" s="59">
        <v>34</v>
      </c>
      <c r="CP40" s="14" t="s">
        <v>44</v>
      </c>
      <c r="CQ40" s="46">
        <f t="shared" si="79"/>
        <v>0.88922788077915982</v>
      </c>
      <c r="CR40" s="46">
        <f t="shared" si="175"/>
        <v>0.79333333333333333</v>
      </c>
      <c r="CS40" s="87">
        <f t="shared" si="176"/>
        <v>0.94117647058823528</v>
      </c>
      <c r="CT40" s="46">
        <f t="shared" si="177"/>
        <v>0.84450940185855761</v>
      </c>
      <c r="CU40" s="46">
        <f t="shared" si="178"/>
        <v>9.762966439802867E-2</v>
      </c>
      <c r="CV40" s="46">
        <f t="shared" si="179"/>
        <v>0.17333333333333334</v>
      </c>
      <c r="CW40" s="46">
        <f t="shared" si="180"/>
        <v>5.8823529411764719E-2</v>
      </c>
      <c r="CX40" s="46">
        <f t="shared" si="181"/>
        <v>0.10056280267004059</v>
      </c>
      <c r="CY40" s="46">
        <f t="shared" si="182"/>
        <v>1.3142454822811511E-2</v>
      </c>
      <c r="CZ40" s="46">
        <f t="shared" si="183"/>
        <v>3.3333333333333326E-2</v>
      </c>
      <c r="DA40" s="46">
        <f t="shared" si="184"/>
        <v>0</v>
      </c>
      <c r="DB40" s="46">
        <f t="shared" si="185"/>
        <v>5.4927795471401808E-2</v>
      </c>
      <c r="DC40" s="46">
        <f t="shared" si="81"/>
        <v>0.87700908455625437</v>
      </c>
      <c r="DD40" s="46">
        <f t="shared" si="82"/>
        <v>0.83333333333333337</v>
      </c>
      <c r="DE40" s="87">
        <f t="shared" si="83"/>
        <v>0.875</v>
      </c>
      <c r="DF40" s="46">
        <f t="shared" si="84"/>
        <v>0.84319113473579888</v>
      </c>
      <c r="DG40" s="46">
        <f t="shared" si="186"/>
        <v>0.10971348707197759</v>
      </c>
      <c r="DH40" s="46">
        <f t="shared" si="187"/>
        <v>0.14393939393939392</v>
      </c>
      <c r="DI40" s="87">
        <f t="shared" si="188"/>
        <v>0.125</v>
      </c>
      <c r="DJ40" s="46">
        <f t="shared" si="189"/>
        <v>0.10293256452993382</v>
      </c>
      <c r="DK40" s="46">
        <f t="shared" si="190"/>
        <v>1.3277428371768041E-2</v>
      </c>
      <c r="DL40" s="46">
        <f t="shared" si="191"/>
        <v>2.2727272727272707E-2</v>
      </c>
      <c r="DM40" s="87">
        <f t="shared" si="192"/>
        <v>0</v>
      </c>
      <c r="DN40" s="46">
        <f t="shared" si="193"/>
        <v>5.3876300734267302E-2</v>
      </c>
      <c r="DP40" s="37" t="s">
        <v>11</v>
      </c>
      <c r="DQ40" s="96">
        <f t="shared" si="53"/>
        <v>0.82328042328042328</v>
      </c>
      <c r="DR40" s="96">
        <f t="shared" si="54"/>
        <v>0.83293269230769229</v>
      </c>
      <c r="DS40" s="250">
        <f t="shared" si="85"/>
        <v>-1.0000000000000009</v>
      </c>
      <c r="DT40" s="96">
        <f t="shared" si="55"/>
        <v>0.16825396825396821</v>
      </c>
      <c r="DU40" s="96">
        <f t="shared" si="56"/>
        <v>0.15625</v>
      </c>
      <c r="DV40" s="250">
        <f t="shared" si="86"/>
        <v>1.2000000000000011</v>
      </c>
      <c r="DW40" s="96">
        <f t="shared" si="57"/>
        <v>8.4656084656085095E-3</v>
      </c>
      <c r="DX40" s="96">
        <f t="shared" si="58"/>
        <v>1.0817307692307709E-2</v>
      </c>
      <c r="DY40" s="250">
        <f t="shared" si="87"/>
        <v>-0.29999999999999993</v>
      </c>
      <c r="DZ40" s="96">
        <f t="shared" si="59"/>
        <v>0.93333333333333335</v>
      </c>
      <c r="EA40" s="96">
        <f t="shared" si="60"/>
        <v>0.88888888888888884</v>
      </c>
      <c r="EB40" s="250">
        <f t="shared" si="88"/>
        <v>4.4000000000000039</v>
      </c>
      <c r="EC40" s="96">
        <f t="shared" si="61"/>
        <v>6.6666666666666652E-2</v>
      </c>
      <c r="ED40" s="96">
        <f t="shared" si="89"/>
        <v>0</v>
      </c>
      <c r="EE40" s="250">
        <f t="shared" si="90"/>
        <v>6.7</v>
      </c>
      <c r="EF40" s="96">
        <f t="shared" si="62"/>
        <v>0</v>
      </c>
      <c r="EG40" s="96">
        <f t="shared" si="63"/>
        <v>0.11111111111111116</v>
      </c>
      <c r="EH40" s="250">
        <f t="shared" si="91"/>
        <v>-11.1</v>
      </c>
      <c r="EI40" s="96">
        <f t="shared" si="64"/>
        <v>1</v>
      </c>
      <c r="EJ40" s="96">
        <f t="shared" si="65"/>
        <v>0.8571428571428571</v>
      </c>
      <c r="EK40" s="250">
        <f t="shared" si="92"/>
        <v>14.3</v>
      </c>
      <c r="EL40" s="96">
        <f t="shared" si="66"/>
        <v>0</v>
      </c>
      <c r="EM40" s="96">
        <f t="shared" si="67"/>
        <v>0.1428571428571429</v>
      </c>
      <c r="EN40" s="250">
        <f t="shared" si="93"/>
        <v>-14.299999999999999</v>
      </c>
      <c r="EO40" s="96">
        <f t="shared" si="68"/>
        <v>0</v>
      </c>
      <c r="EP40" s="96">
        <f t="shared" si="69"/>
        <v>0</v>
      </c>
      <c r="EQ40" s="250">
        <f t="shared" si="94"/>
        <v>0</v>
      </c>
      <c r="ER40" s="96">
        <f t="shared" si="70"/>
        <v>0.81790881790881786</v>
      </c>
      <c r="ES40" s="96">
        <f t="shared" si="71"/>
        <v>0.8225534308211474</v>
      </c>
      <c r="ET40" s="250">
        <f t="shared" si="95"/>
        <v>-0.50000000000000044</v>
      </c>
      <c r="EU40" s="96">
        <f t="shared" si="72"/>
        <v>0.11766311766311766</v>
      </c>
      <c r="EV40" s="96">
        <f t="shared" si="73"/>
        <v>0.12148481439820014</v>
      </c>
      <c r="EW40" s="250">
        <f t="shared" si="96"/>
        <v>-0.30000000000000027</v>
      </c>
      <c r="EX40" s="96">
        <f t="shared" si="74"/>
        <v>6.442806442806448E-2</v>
      </c>
      <c r="EY40" s="96">
        <f t="shared" si="75"/>
        <v>5.5961754780652462E-2</v>
      </c>
      <c r="EZ40" s="250">
        <f t="shared" si="97"/>
        <v>0.8</v>
      </c>
      <c r="FC40" s="96">
        <f t="shared" si="98"/>
        <v>0.87281848885540492</v>
      </c>
      <c r="FD40" s="96">
        <f t="shared" si="99"/>
        <v>0.86643310806229235</v>
      </c>
      <c r="FE40" s="250">
        <f t="shared" si="100"/>
        <v>0.70000000000000062</v>
      </c>
      <c r="FF40" s="96">
        <f t="shared" si="101"/>
        <v>0.11478055399788534</v>
      </c>
      <c r="FG40" s="96">
        <f t="shared" si="102"/>
        <v>0.12086431751915561</v>
      </c>
      <c r="FH40" s="250">
        <f t="shared" si="103"/>
        <v>-0.5999999999999992</v>
      </c>
      <c r="FI40" s="96">
        <f t="shared" si="104"/>
        <v>1.2400957146709746E-2</v>
      </c>
      <c r="FJ40" s="96">
        <f t="shared" si="105"/>
        <v>1.2702574418552048E-2</v>
      </c>
      <c r="FK40" s="250">
        <f t="shared" si="106"/>
        <v>-9.9999999999999922E-2</v>
      </c>
      <c r="FL40" s="96">
        <f t="shared" si="107"/>
        <v>0.83829787234042552</v>
      </c>
      <c r="FM40" s="96">
        <f t="shared" si="108"/>
        <v>0.8310385523210071</v>
      </c>
      <c r="FN40" s="250">
        <f t="shared" si="109"/>
        <v>0.70000000000000062</v>
      </c>
      <c r="FO40" s="96">
        <f t="shared" si="110"/>
        <v>0.15319148936170213</v>
      </c>
      <c r="FP40" s="96">
        <f t="shared" si="111"/>
        <v>0.15932336742722264</v>
      </c>
      <c r="FQ40" s="250">
        <f t="shared" si="112"/>
        <v>-0.60000000000000053</v>
      </c>
      <c r="FR40" s="96">
        <f t="shared" si="113"/>
        <v>8.5106382978723527E-3</v>
      </c>
      <c r="FS40" s="96">
        <f t="shared" si="114"/>
        <v>9.6380802517702646E-3</v>
      </c>
      <c r="FT40" s="250">
        <f t="shared" si="115"/>
        <v>-0.10000000000000009</v>
      </c>
      <c r="FU40" s="96">
        <f t="shared" si="116"/>
        <v>0.83989501312335957</v>
      </c>
      <c r="FV40" s="96">
        <f t="shared" si="117"/>
        <v>0.82233502538071068</v>
      </c>
      <c r="FW40" s="250">
        <f t="shared" si="118"/>
        <v>1.8000000000000016</v>
      </c>
      <c r="FX40" s="96">
        <f t="shared" si="119"/>
        <v>0.14908136482939638</v>
      </c>
      <c r="FY40" s="96">
        <f t="shared" si="120"/>
        <v>0.16187253243090804</v>
      </c>
      <c r="FZ40" s="250">
        <f t="shared" si="121"/>
        <v>-1.3000000000000012</v>
      </c>
      <c r="GA40" s="96">
        <f t="shared" si="122"/>
        <v>1.1023622047244053E-2</v>
      </c>
      <c r="GB40" s="96">
        <f t="shared" si="123"/>
        <v>1.5792442188381273E-2</v>
      </c>
      <c r="GC40" s="250">
        <f t="shared" si="124"/>
        <v>-0.50000000000000011</v>
      </c>
      <c r="GD40" s="96">
        <f t="shared" si="125"/>
        <v>0.82931072839859654</v>
      </c>
      <c r="GE40" s="96">
        <f t="shared" si="126"/>
        <v>0.82810654702572595</v>
      </c>
      <c r="GF40" s="250">
        <f t="shared" si="127"/>
        <v>0.10000000000000009</v>
      </c>
      <c r="GG40" s="96">
        <f t="shared" si="128"/>
        <v>0.10295028716740307</v>
      </c>
      <c r="GH40" s="96">
        <f t="shared" si="129"/>
        <v>0.10600053625558514</v>
      </c>
      <c r="GI40" s="250">
        <f t="shared" si="130"/>
        <v>-0.30000000000000027</v>
      </c>
      <c r="GJ40" s="96">
        <f t="shared" si="131"/>
        <v>6.7738984434000393E-2</v>
      </c>
      <c r="GK40" s="96">
        <f t="shared" si="132"/>
        <v>6.589291671868891E-2</v>
      </c>
      <c r="GL40" s="250">
        <f t="shared" si="133"/>
        <v>0.20000000000000018</v>
      </c>
      <c r="GM40" s="39">
        <v>0</v>
      </c>
    </row>
    <row r="41" spans="1:195" s="15" customFormat="1" ht="13.5" customHeight="1">
      <c r="A41" s="63"/>
      <c r="B41" s="346"/>
      <c r="C41" s="343"/>
      <c r="D41" s="210"/>
      <c r="E41" s="72" t="s">
        <v>211</v>
      </c>
      <c r="F41" s="211">
        <v>0</v>
      </c>
      <c r="G41" s="126">
        <v>0</v>
      </c>
      <c r="H41" s="124" t="str">
        <f>IFERROR(G41/F41,"-")</f>
        <v>-</v>
      </c>
      <c r="I41" s="127">
        <v>0</v>
      </c>
      <c r="J41" s="125" t="str">
        <f>IFERROR(I41/G41,"-")</f>
        <v>-</v>
      </c>
      <c r="K41" s="126">
        <v>0</v>
      </c>
      <c r="L41" s="124" t="str">
        <f>IFERROR(K41/F41,"-")</f>
        <v>-</v>
      </c>
      <c r="M41" s="127">
        <v>0</v>
      </c>
      <c r="N41" s="125" t="str">
        <f>IFERROR(M41/K41,"-")</f>
        <v>-</v>
      </c>
      <c r="O41" s="211">
        <v>0</v>
      </c>
      <c r="P41" s="126">
        <v>0</v>
      </c>
      <c r="Q41" s="124" t="str">
        <f>IFERROR(P41/O41,"-")</f>
        <v>-</v>
      </c>
      <c r="R41" s="127">
        <v>0</v>
      </c>
      <c r="S41" s="125" t="str">
        <f>IFERROR(R41/P41,"-")</f>
        <v>-</v>
      </c>
      <c r="T41" s="126">
        <v>0</v>
      </c>
      <c r="U41" s="124" t="str">
        <f>IFERROR(T41/O41,"-")</f>
        <v>-</v>
      </c>
      <c r="V41" s="127">
        <v>0</v>
      </c>
      <c r="W41" s="125" t="str">
        <f>IFERROR(V41/T41,"-")</f>
        <v>-</v>
      </c>
      <c r="X41" s="211">
        <v>0</v>
      </c>
      <c r="Y41" s="126">
        <v>0</v>
      </c>
      <c r="Z41" s="124" t="str">
        <f>IFERROR(Y41/X41,"-")</f>
        <v>-</v>
      </c>
      <c r="AA41" s="127">
        <v>0</v>
      </c>
      <c r="AB41" s="125" t="str">
        <f>IFERROR(AA41/Y41,"-")</f>
        <v>-</v>
      </c>
      <c r="AC41" s="126">
        <v>0</v>
      </c>
      <c r="AD41" s="124" t="str">
        <f>IFERROR(AC41/X41,"-")</f>
        <v>-</v>
      </c>
      <c r="AE41" s="127">
        <v>0</v>
      </c>
      <c r="AF41" s="125" t="str">
        <f>IFERROR(AE41/AC41,"-")</f>
        <v>-</v>
      </c>
      <c r="AG41" s="211">
        <v>0</v>
      </c>
      <c r="AH41" s="126">
        <v>0</v>
      </c>
      <c r="AI41" s="124" t="str">
        <f>IFERROR(AH41/AG41,"-")</f>
        <v>-</v>
      </c>
      <c r="AJ41" s="127">
        <v>0</v>
      </c>
      <c r="AK41" s="125" t="str">
        <f>IFERROR(AJ41/AH41,"-")</f>
        <v>-</v>
      </c>
      <c r="AL41" s="126">
        <v>0</v>
      </c>
      <c r="AM41" s="124" t="str">
        <f>IFERROR(AL41/AG41,"-")</f>
        <v>-</v>
      </c>
      <c r="AN41" s="127">
        <v>0</v>
      </c>
      <c r="AO41" s="125" t="str">
        <f>IFERROR(AN41/AL41,"-")</f>
        <v>-</v>
      </c>
      <c r="AP41" s="211">
        <v>0</v>
      </c>
      <c r="AQ41" s="126">
        <v>0</v>
      </c>
      <c r="AR41" s="124" t="str">
        <f>IFERROR(AQ41/AP41,"-")</f>
        <v>-</v>
      </c>
      <c r="AS41" s="127">
        <v>0</v>
      </c>
      <c r="AT41" s="125" t="str">
        <f>IFERROR(AS41/AQ41,"-")</f>
        <v>-</v>
      </c>
      <c r="AU41" s="126">
        <v>0</v>
      </c>
      <c r="AV41" s="124" t="str">
        <f>IFERROR(AU41/AP41,"-")</f>
        <v>-</v>
      </c>
      <c r="AW41" s="127">
        <v>0</v>
      </c>
      <c r="AX41" s="125" t="str">
        <f>IFERROR(AW41/AU41,"-")</f>
        <v>-</v>
      </c>
      <c r="AY41" s="211">
        <v>0</v>
      </c>
      <c r="AZ41" s="126">
        <v>0</v>
      </c>
      <c r="BA41" s="124" t="str">
        <f>IFERROR(AZ41/AY41,"-")</f>
        <v>-</v>
      </c>
      <c r="BB41" s="127">
        <v>0</v>
      </c>
      <c r="BC41" s="125" t="str">
        <f>IFERROR(BB41/AZ41,"-")</f>
        <v>-</v>
      </c>
      <c r="BD41" s="126">
        <v>0</v>
      </c>
      <c r="BE41" s="124" t="str">
        <f>IFERROR(BD41/AY41,"-")</f>
        <v>-</v>
      </c>
      <c r="BF41" s="127">
        <v>0</v>
      </c>
      <c r="BG41" s="125" t="str">
        <f>IFERROR(BF41/BD41,"-")</f>
        <v>-</v>
      </c>
      <c r="BH41" s="211">
        <v>0</v>
      </c>
      <c r="BI41" s="126">
        <v>0</v>
      </c>
      <c r="BJ41" s="124" t="str">
        <f>IFERROR(BI41/BH41,"-")</f>
        <v>-</v>
      </c>
      <c r="BK41" s="127">
        <v>0</v>
      </c>
      <c r="BL41" s="125" t="str">
        <f>IFERROR(BK41/BI41,"-")</f>
        <v>-</v>
      </c>
      <c r="BM41" s="126">
        <v>0</v>
      </c>
      <c r="BN41" s="124" t="str">
        <f>IFERROR(BM41/BH41,"-")</f>
        <v>-</v>
      </c>
      <c r="BO41" s="127">
        <v>0</v>
      </c>
      <c r="BP41" s="125" t="str">
        <f>IFERROR(BO41/BM41,"-")</f>
        <v>-</v>
      </c>
      <c r="BQ41" s="212">
        <f t="shared" si="164"/>
        <v>0</v>
      </c>
      <c r="BR41" s="126">
        <f t="shared" si="165"/>
        <v>0</v>
      </c>
      <c r="BS41" s="124" t="str">
        <f>IFERROR(BR41/BQ41,"-")</f>
        <v>-</v>
      </c>
      <c r="BT41" s="127">
        <f>SUM(I41,R41,AA41,AJ41,AS41,BB41,BK41)</f>
        <v>0</v>
      </c>
      <c r="BU41" s="125" t="str">
        <f>IFERROR(BT41/BR41,"-")</f>
        <v>-</v>
      </c>
      <c r="BV41" s="126">
        <f>SUM(K41,T41,AC41,AL41,AU41,BD41,BM41)</f>
        <v>0</v>
      </c>
      <c r="BW41" s="124" t="str">
        <f>IFERROR(BV41/BQ41,"-")</f>
        <v>-</v>
      </c>
      <c r="BX41" s="127">
        <f>SUM(M41,V41,AE41,AN41,AW41,BF41,BO41)</f>
        <v>0</v>
      </c>
      <c r="BY41" s="125" t="str">
        <f>IFERROR(BX41/BV41,"-")</f>
        <v>-</v>
      </c>
      <c r="BZ41" s="82"/>
      <c r="CA41" s="113">
        <v>0</v>
      </c>
      <c r="CB41" s="105">
        <v>0</v>
      </c>
      <c r="CC41" s="86" t="s">
        <v>240</v>
      </c>
      <c r="CD41" s="105">
        <v>0</v>
      </c>
      <c r="CE41" s="105" t="s">
        <v>240</v>
      </c>
      <c r="CF41" s="105">
        <v>0</v>
      </c>
      <c r="CG41" s="86" t="s">
        <v>240</v>
      </c>
      <c r="CH41" s="105">
        <v>0</v>
      </c>
      <c r="CI41" s="105" t="s">
        <v>240</v>
      </c>
      <c r="CK41" s="86" t="str">
        <f t="shared" si="173"/>
        <v>-</v>
      </c>
      <c r="CL41" s="86" t="str">
        <f t="shared" si="174"/>
        <v>-</v>
      </c>
      <c r="CM41" s="86" t="str">
        <f t="shared" si="77"/>
        <v>-</v>
      </c>
      <c r="CN41" s="86" t="str">
        <f t="shared" si="78"/>
        <v>-</v>
      </c>
      <c r="CO41" s="59">
        <v>35</v>
      </c>
      <c r="CP41" s="14" t="s">
        <v>1</v>
      </c>
      <c r="CQ41" s="46">
        <f t="shared" si="79"/>
        <v>0.86603616711702347</v>
      </c>
      <c r="CR41" s="46">
        <f t="shared" si="175"/>
        <v>0.86956521739130432</v>
      </c>
      <c r="CS41" s="87">
        <f t="shared" si="176"/>
        <v>0.84848484848484851</v>
      </c>
      <c r="CT41" s="46">
        <f t="shared" si="177"/>
        <v>0.82259043983690461</v>
      </c>
      <c r="CU41" s="46">
        <f t="shared" si="178"/>
        <v>0.12429848264394094</v>
      </c>
      <c r="CV41" s="46">
        <f t="shared" si="179"/>
        <v>0.13043478260869568</v>
      </c>
      <c r="CW41" s="46">
        <f t="shared" si="180"/>
        <v>0.13636363636363635</v>
      </c>
      <c r="CX41" s="46">
        <f t="shared" si="181"/>
        <v>0.11499089095167869</v>
      </c>
      <c r="CY41" s="46">
        <f t="shared" si="182"/>
        <v>9.6653502390355861E-3</v>
      </c>
      <c r="CZ41" s="46">
        <f t="shared" si="183"/>
        <v>0</v>
      </c>
      <c r="DA41" s="46">
        <f t="shared" si="184"/>
        <v>1.5151515151515138E-2</v>
      </c>
      <c r="DB41" s="46">
        <f t="shared" si="185"/>
        <v>6.24186692114167E-2</v>
      </c>
      <c r="DC41" s="46">
        <f t="shared" si="81"/>
        <v>0.85857530812617511</v>
      </c>
      <c r="DD41" s="46">
        <f t="shared" si="82"/>
        <v>0.82272727272727275</v>
      </c>
      <c r="DE41" s="87">
        <f t="shared" si="83"/>
        <v>0.84677419354838712</v>
      </c>
      <c r="DF41" s="46">
        <f t="shared" si="84"/>
        <v>0.81540441674569841</v>
      </c>
      <c r="DG41" s="46">
        <f t="shared" si="186"/>
        <v>0.12889074576979309</v>
      </c>
      <c r="DH41" s="46">
        <f t="shared" si="187"/>
        <v>0.16818181818181821</v>
      </c>
      <c r="DI41" s="87">
        <f t="shared" si="188"/>
        <v>0.12903225806451613</v>
      </c>
      <c r="DJ41" s="46">
        <f t="shared" si="189"/>
        <v>0.12200243869394389</v>
      </c>
      <c r="DK41" s="46">
        <f t="shared" si="190"/>
        <v>1.2533946104031801E-2</v>
      </c>
      <c r="DL41" s="46">
        <f t="shared" si="191"/>
        <v>9.0909090909090384E-3</v>
      </c>
      <c r="DM41" s="87">
        <f t="shared" si="192"/>
        <v>2.4193548387096753E-2</v>
      </c>
      <c r="DN41" s="46">
        <f t="shared" si="193"/>
        <v>6.2593144560357694E-2</v>
      </c>
      <c r="DP41" s="37" t="s">
        <v>5</v>
      </c>
      <c r="DQ41" s="96">
        <f t="shared" si="53"/>
        <v>0.82986425339366521</v>
      </c>
      <c r="DR41" s="96">
        <f t="shared" si="54"/>
        <v>0.83826986365773393</v>
      </c>
      <c r="DS41" s="250">
        <f t="shared" si="85"/>
        <v>-0.80000000000000071</v>
      </c>
      <c r="DT41" s="96">
        <f t="shared" si="55"/>
        <v>0.15339366515837094</v>
      </c>
      <c r="DU41" s="96">
        <f t="shared" si="56"/>
        <v>0.14574518100611189</v>
      </c>
      <c r="DV41" s="250">
        <f t="shared" si="86"/>
        <v>0.70000000000000062</v>
      </c>
      <c r="DW41" s="96">
        <f t="shared" si="57"/>
        <v>1.6742081447963852E-2</v>
      </c>
      <c r="DX41" s="96">
        <f t="shared" si="58"/>
        <v>1.5984955336154183E-2</v>
      </c>
      <c r="DY41" s="250">
        <f t="shared" si="87"/>
        <v>0.10000000000000009</v>
      </c>
      <c r="DZ41" s="96">
        <f t="shared" si="59"/>
        <v>0.79411764705882348</v>
      </c>
      <c r="EA41" s="96">
        <f t="shared" si="60"/>
        <v>0.7142857142857143</v>
      </c>
      <c r="EB41" s="250">
        <f t="shared" si="88"/>
        <v>8.0000000000000071</v>
      </c>
      <c r="EC41" s="96">
        <f t="shared" si="61"/>
        <v>0.17647058823529416</v>
      </c>
      <c r="ED41" s="96">
        <f t="shared" si="89"/>
        <v>0.2857142857142857</v>
      </c>
      <c r="EE41" s="250">
        <f t="shared" si="90"/>
        <v>-10.999999999999998</v>
      </c>
      <c r="EF41" s="96">
        <f t="shared" si="62"/>
        <v>2.9411764705882359E-2</v>
      </c>
      <c r="EG41" s="96">
        <f t="shared" si="63"/>
        <v>0</v>
      </c>
      <c r="EH41" s="250">
        <f t="shared" si="91"/>
        <v>2.9000000000000004</v>
      </c>
      <c r="EI41" s="96">
        <f t="shared" si="64"/>
        <v>1</v>
      </c>
      <c r="EJ41" s="96">
        <f t="shared" si="65"/>
        <v>0.72727272727272729</v>
      </c>
      <c r="EK41" s="250">
        <f t="shared" si="92"/>
        <v>27.3</v>
      </c>
      <c r="EL41" s="96">
        <f t="shared" si="66"/>
        <v>0</v>
      </c>
      <c r="EM41" s="96">
        <f t="shared" si="67"/>
        <v>0.18181818181818177</v>
      </c>
      <c r="EN41" s="250">
        <f t="shared" si="93"/>
        <v>-18.2</v>
      </c>
      <c r="EO41" s="96">
        <f t="shared" si="68"/>
        <v>0</v>
      </c>
      <c r="EP41" s="96">
        <f t="shared" si="69"/>
        <v>9.0909090909090939E-2</v>
      </c>
      <c r="EQ41" s="250">
        <f t="shared" si="94"/>
        <v>-9.1</v>
      </c>
      <c r="ER41" s="96">
        <f t="shared" si="70"/>
        <v>0.76239181746656182</v>
      </c>
      <c r="ES41" s="96">
        <f t="shared" si="71"/>
        <v>0.75511055486024192</v>
      </c>
      <c r="ET41" s="250">
        <f t="shared" si="95"/>
        <v>0.70000000000000062</v>
      </c>
      <c r="EU41" s="96">
        <f t="shared" si="72"/>
        <v>0.15342250196695506</v>
      </c>
      <c r="EV41" s="96">
        <f t="shared" si="73"/>
        <v>0.15435961618690031</v>
      </c>
      <c r="EW41" s="250">
        <f t="shared" si="96"/>
        <v>-0.10000000000000009</v>
      </c>
      <c r="EX41" s="96">
        <f t="shared" si="74"/>
        <v>8.4185680566483123E-2</v>
      </c>
      <c r="EY41" s="96">
        <f t="shared" si="75"/>
        <v>9.0529828952857772E-2</v>
      </c>
      <c r="EZ41" s="250">
        <f t="shared" si="97"/>
        <v>-0.69999999999999929</v>
      </c>
      <c r="FC41" s="96">
        <f t="shared" si="98"/>
        <v>0.87281848885540492</v>
      </c>
      <c r="FD41" s="96">
        <f t="shared" si="99"/>
        <v>0.86643310806229235</v>
      </c>
      <c r="FE41" s="250">
        <f t="shared" si="100"/>
        <v>0.70000000000000062</v>
      </c>
      <c r="FF41" s="96">
        <f t="shared" si="101"/>
        <v>0.11478055399788534</v>
      </c>
      <c r="FG41" s="96">
        <f t="shared" si="102"/>
        <v>0.12086431751915561</v>
      </c>
      <c r="FH41" s="250">
        <f t="shared" si="103"/>
        <v>-0.5999999999999992</v>
      </c>
      <c r="FI41" s="96">
        <f t="shared" si="104"/>
        <v>1.2400957146709746E-2</v>
      </c>
      <c r="FJ41" s="96">
        <f t="shared" si="105"/>
        <v>1.2702574418552048E-2</v>
      </c>
      <c r="FK41" s="250">
        <f t="shared" si="106"/>
        <v>-9.9999999999999922E-2</v>
      </c>
      <c r="FL41" s="96">
        <f t="shared" si="107"/>
        <v>0.83829787234042552</v>
      </c>
      <c r="FM41" s="96">
        <f t="shared" si="108"/>
        <v>0.8310385523210071</v>
      </c>
      <c r="FN41" s="250">
        <f t="shared" si="109"/>
        <v>0.70000000000000062</v>
      </c>
      <c r="FO41" s="96">
        <f t="shared" si="110"/>
        <v>0.15319148936170213</v>
      </c>
      <c r="FP41" s="96">
        <f t="shared" si="111"/>
        <v>0.15932336742722264</v>
      </c>
      <c r="FQ41" s="250">
        <f t="shared" si="112"/>
        <v>-0.60000000000000053</v>
      </c>
      <c r="FR41" s="96">
        <f t="shared" si="113"/>
        <v>8.5106382978723527E-3</v>
      </c>
      <c r="FS41" s="96">
        <f t="shared" si="114"/>
        <v>9.6380802517702646E-3</v>
      </c>
      <c r="FT41" s="250">
        <f t="shared" si="115"/>
        <v>-0.10000000000000009</v>
      </c>
      <c r="FU41" s="96">
        <f t="shared" si="116"/>
        <v>0.83989501312335957</v>
      </c>
      <c r="FV41" s="96">
        <f t="shared" si="117"/>
        <v>0.82233502538071068</v>
      </c>
      <c r="FW41" s="250">
        <f t="shared" si="118"/>
        <v>1.8000000000000016</v>
      </c>
      <c r="FX41" s="96">
        <f t="shared" si="119"/>
        <v>0.14908136482939638</v>
      </c>
      <c r="FY41" s="96">
        <f t="shared" si="120"/>
        <v>0.16187253243090804</v>
      </c>
      <c r="FZ41" s="250">
        <f t="shared" si="121"/>
        <v>-1.3000000000000012</v>
      </c>
      <c r="GA41" s="96">
        <f t="shared" si="122"/>
        <v>1.1023622047244053E-2</v>
      </c>
      <c r="GB41" s="96">
        <f t="shared" si="123"/>
        <v>1.5792442188381273E-2</v>
      </c>
      <c r="GC41" s="250">
        <f t="shared" si="124"/>
        <v>-0.50000000000000011</v>
      </c>
      <c r="GD41" s="96">
        <f t="shared" si="125"/>
        <v>0.82931072839859654</v>
      </c>
      <c r="GE41" s="96">
        <f t="shared" si="126"/>
        <v>0.82810654702572595</v>
      </c>
      <c r="GF41" s="250">
        <f t="shared" si="127"/>
        <v>0.10000000000000009</v>
      </c>
      <c r="GG41" s="96">
        <f t="shared" si="128"/>
        <v>0.10295028716740307</v>
      </c>
      <c r="GH41" s="96">
        <f t="shared" si="129"/>
        <v>0.10600053625558514</v>
      </c>
      <c r="GI41" s="250">
        <f t="shared" si="130"/>
        <v>-0.30000000000000027</v>
      </c>
      <c r="GJ41" s="96">
        <f t="shared" si="131"/>
        <v>6.7738984434000393E-2</v>
      </c>
      <c r="GK41" s="96">
        <f t="shared" si="132"/>
        <v>6.589291671868891E-2</v>
      </c>
      <c r="GL41" s="250">
        <f t="shared" si="133"/>
        <v>0.20000000000000018</v>
      </c>
      <c r="GM41" s="39">
        <v>0</v>
      </c>
    </row>
    <row r="42" spans="1:195" s="15" customFormat="1" ht="13.5" customHeight="1">
      <c r="A42" s="63"/>
      <c r="B42" s="347"/>
      <c r="C42" s="344"/>
      <c r="D42" s="338" t="s">
        <v>204</v>
      </c>
      <c r="E42" s="339"/>
      <c r="F42" s="144">
        <v>23</v>
      </c>
      <c r="G42" s="60">
        <v>22</v>
      </c>
      <c r="H42" s="80">
        <f t="shared" si="136"/>
        <v>0.95652173913043481</v>
      </c>
      <c r="I42" s="93">
        <v>34671680</v>
      </c>
      <c r="J42" s="100">
        <f t="shared" si="137"/>
        <v>1575985.4545454546</v>
      </c>
      <c r="K42" s="60">
        <v>21</v>
      </c>
      <c r="L42" s="80">
        <f t="shared" si="138"/>
        <v>0.91304347826086951</v>
      </c>
      <c r="M42" s="93">
        <v>14240730</v>
      </c>
      <c r="N42" s="100">
        <f t="shared" si="139"/>
        <v>678130</v>
      </c>
      <c r="O42" s="144">
        <v>112</v>
      </c>
      <c r="P42" s="60">
        <v>105</v>
      </c>
      <c r="Q42" s="80">
        <f t="shared" si="140"/>
        <v>0.9375</v>
      </c>
      <c r="R42" s="93">
        <v>255704360</v>
      </c>
      <c r="S42" s="100">
        <f t="shared" si="141"/>
        <v>2435279.6190476189</v>
      </c>
      <c r="T42" s="60">
        <v>94</v>
      </c>
      <c r="U42" s="80">
        <f t="shared" si="142"/>
        <v>0.8392857142857143</v>
      </c>
      <c r="V42" s="93">
        <v>129467003</v>
      </c>
      <c r="W42" s="100">
        <f t="shared" si="143"/>
        <v>1377308.5425531915</v>
      </c>
      <c r="X42" s="144">
        <v>3311</v>
      </c>
      <c r="Y42" s="60">
        <v>3015</v>
      </c>
      <c r="Z42" s="80">
        <f t="shared" si="144"/>
        <v>0.9106010268800967</v>
      </c>
      <c r="AA42" s="93">
        <v>2271762920</v>
      </c>
      <c r="AB42" s="100">
        <f t="shared" si="145"/>
        <v>753486.87230514095</v>
      </c>
      <c r="AC42" s="60">
        <v>2646</v>
      </c>
      <c r="AD42" s="80">
        <f t="shared" si="146"/>
        <v>0.79915433403805491</v>
      </c>
      <c r="AE42" s="93">
        <v>515455867</v>
      </c>
      <c r="AF42" s="100">
        <f t="shared" si="147"/>
        <v>194805.69425547996</v>
      </c>
      <c r="AG42" s="144">
        <v>3124</v>
      </c>
      <c r="AH42" s="60">
        <v>2968</v>
      </c>
      <c r="AI42" s="80">
        <f t="shared" si="148"/>
        <v>0.95006402048655569</v>
      </c>
      <c r="AJ42" s="93">
        <v>2658486300</v>
      </c>
      <c r="AK42" s="100">
        <f t="shared" si="149"/>
        <v>895716.4083557952</v>
      </c>
      <c r="AL42" s="60">
        <v>2740</v>
      </c>
      <c r="AM42" s="80">
        <f t="shared" si="150"/>
        <v>0.87708066581306021</v>
      </c>
      <c r="AN42" s="93">
        <v>582944055</v>
      </c>
      <c r="AO42" s="100">
        <f t="shared" si="151"/>
        <v>212753.30474452555</v>
      </c>
      <c r="AP42" s="144">
        <v>2131</v>
      </c>
      <c r="AQ42" s="60">
        <v>2001</v>
      </c>
      <c r="AR42" s="80">
        <f t="shared" si="152"/>
        <v>0.93899577663068978</v>
      </c>
      <c r="AS42" s="93">
        <v>2016919910</v>
      </c>
      <c r="AT42" s="100">
        <f t="shared" si="153"/>
        <v>1007955.9770114942</v>
      </c>
      <c r="AU42" s="60">
        <v>1838</v>
      </c>
      <c r="AV42" s="80">
        <f t="shared" si="154"/>
        <v>0.86250586579070854</v>
      </c>
      <c r="AW42" s="93">
        <v>430317395</v>
      </c>
      <c r="AX42" s="100">
        <f t="shared" si="155"/>
        <v>234122.63057671383</v>
      </c>
      <c r="AY42" s="144">
        <v>947</v>
      </c>
      <c r="AZ42" s="60">
        <v>869</v>
      </c>
      <c r="BA42" s="80">
        <f t="shared" si="156"/>
        <v>0.91763463569165782</v>
      </c>
      <c r="BB42" s="93">
        <v>1004168440</v>
      </c>
      <c r="BC42" s="100">
        <f t="shared" si="157"/>
        <v>1155544.8101265824</v>
      </c>
      <c r="BD42" s="60">
        <v>802</v>
      </c>
      <c r="BE42" s="80">
        <f t="shared" si="158"/>
        <v>0.84688489968321012</v>
      </c>
      <c r="BF42" s="93">
        <v>207920001</v>
      </c>
      <c r="BG42" s="100">
        <f t="shared" si="159"/>
        <v>259251.87157107232</v>
      </c>
      <c r="BH42" s="144">
        <v>329</v>
      </c>
      <c r="BI42" s="60">
        <v>269</v>
      </c>
      <c r="BJ42" s="80">
        <f t="shared" si="160"/>
        <v>0.81762917933130697</v>
      </c>
      <c r="BK42" s="93">
        <v>330514080</v>
      </c>
      <c r="BL42" s="100">
        <f t="shared" si="161"/>
        <v>1228676.87732342</v>
      </c>
      <c r="BM42" s="60">
        <v>235</v>
      </c>
      <c r="BN42" s="80">
        <f t="shared" si="162"/>
        <v>0.7142857142857143</v>
      </c>
      <c r="BO42" s="93">
        <v>74373065</v>
      </c>
      <c r="BP42" s="100">
        <f t="shared" si="163"/>
        <v>316481.12765957444</v>
      </c>
      <c r="BQ42" s="98">
        <f t="shared" si="164"/>
        <v>9977</v>
      </c>
      <c r="BR42" s="60">
        <f t="shared" si="165"/>
        <v>9249</v>
      </c>
      <c r="BS42" s="80">
        <f t="shared" si="166"/>
        <v>0.92703217400020044</v>
      </c>
      <c r="BT42" s="93">
        <f t="shared" si="167"/>
        <v>8572227690</v>
      </c>
      <c r="BU42" s="100">
        <f t="shared" si="168"/>
        <v>926827.51540707098</v>
      </c>
      <c r="BV42" s="60">
        <f t="shared" si="169"/>
        <v>8376</v>
      </c>
      <c r="BW42" s="80">
        <f t="shared" si="170"/>
        <v>0.83953092111857275</v>
      </c>
      <c r="BX42" s="93">
        <f t="shared" si="171"/>
        <v>1954718116</v>
      </c>
      <c r="BY42" s="100">
        <f t="shared" si="172"/>
        <v>233371.31279847183</v>
      </c>
      <c r="BZ42" s="82"/>
      <c r="CA42" s="113">
        <v>9963</v>
      </c>
      <c r="CB42" s="105">
        <v>9254</v>
      </c>
      <c r="CC42" s="86">
        <v>0.92883669577436512</v>
      </c>
      <c r="CD42" s="105">
        <v>8628919100</v>
      </c>
      <c r="CE42" s="105">
        <v>932452.89604495349</v>
      </c>
      <c r="CF42" s="105">
        <v>8384</v>
      </c>
      <c r="CG42" s="86">
        <v>0.84151360032118838</v>
      </c>
      <c r="CH42" s="105">
        <v>1884317394</v>
      </c>
      <c r="CI42" s="105">
        <v>224751.59756679391</v>
      </c>
      <c r="CK42" s="86">
        <f t="shared" si="173"/>
        <v>8.7501252881627689E-2</v>
      </c>
      <c r="CL42" s="86">
        <f t="shared" si="174"/>
        <v>7.2967825999799563E-2</v>
      </c>
      <c r="CM42" s="86">
        <f t="shared" si="77"/>
        <v>8.7323095453176736E-2</v>
      </c>
      <c r="CN42" s="86">
        <f t="shared" si="78"/>
        <v>7.1163304225634882E-2</v>
      </c>
      <c r="CO42" s="59">
        <v>36</v>
      </c>
      <c r="CP42" s="14" t="s">
        <v>2</v>
      </c>
      <c r="CQ42" s="46">
        <f t="shared" si="79"/>
        <v>0.90055248618784534</v>
      </c>
      <c r="CR42" s="46">
        <f t="shared" si="175"/>
        <v>0.81578947368421051</v>
      </c>
      <c r="CS42" s="87">
        <f t="shared" si="176"/>
        <v>0.875</v>
      </c>
      <c r="CT42" s="46">
        <f t="shared" si="177"/>
        <v>0.79100281162136832</v>
      </c>
      <c r="CU42" s="46">
        <f t="shared" si="178"/>
        <v>9.1913611250627802E-2</v>
      </c>
      <c r="CV42" s="46">
        <f t="shared" si="179"/>
        <v>0.18421052631578949</v>
      </c>
      <c r="CW42" s="46">
        <f t="shared" si="180"/>
        <v>8.333333333333337E-2</v>
      </c>
      <c r="CX42" s="46">
        <f t="shared" si="181"/>
        <v>0.1296469853170884</v>
      </c>
      <c r="CY42" s="46">
        <f t="shared" si="182"/>
        <v>7.5339025615268618E-3</v>
      </c>
      <c r="CZ42" s="46">
        <f t="shared" si="183"/>
        <v>0</v>
      </c>
      <c r="DA42" s="46">
        <f t="shared" si="184"/>
        <v>4.166666666666663E-2</v>
      </c>
      <c r="DB42" s="46">
        <f t="shared" si="185"/>
        <v>7.9350203061543279E-2</v>
      </c>
      <c r="DC42" s="46">
        <f t="shared" si="81"/>
        <v>0.89358727939891669</v>
      </c>
      <c r="DD42" s="46">
        <f t="shared" si="82"/>
        <v>0.74193548387096775</v>
      </c>
      <c r="DE42" s="87">
        <f t="shared" si="83"/>
        <v>0.95652173913043481</v>
      </c>
      <c r="DF42" s="46">
        <f t="shared" si="84"/>
        <v>0.79056300268096513</v>
      </c>
      <c r="DG42" s="46">
        <f t="shared" si="186"/>
        <v>9.5404508125109144E-2</v>
      </c>
      <c r="DH42" s="46">
        <f t="shared" si="187"/>
        <v>0.25806451612903225</v>
      </c>
      <c r="DI42" s="87">
        <f t="shared" si="188"/>
        <v>4.3478260869565188E-2</v>
      </c>
      <c r="DJ42" s="46">
        <f t="shared" si="189"/>
        <v>0.13319034852546918</v>
      </c>
      <c r="DK42" s="46">
        <f t="shared" si="190"/>
        <v>1.1008212475974166E-2</v>
      </c>
      <c r="DL42" s="46">
        <f t="shared" si="191"/>
        <v>0</v>
      </c>
      <c r="DM42" s="87">
        <f t="shared" si="192"/>
        <v>0</v>
      </c>
      <c r="DN42" s="46">
        <f t="shared" si="193"/>
        <v>7.6246648793565686E-2</v>
      </c>
      <c r="DP42" s="37" t="s">
        <v>6</v>
      </c>
      <c r="DQ42" s="96">
        <f t="shared" si="53"/>
        <v>0.85</v>
      </c>
      <c r="DR42" s="96">
        <f t="shared" si="54"/>
        <v>0.83689839572192515</v>
      </c>
      <c r="DS42" s="250">
        <f t="shared" si="85"/>
        <v>1.3000000000000012</v>
      </c>
      <c r="DT42" s="96">
        <f t="shared" si="55"/>
        <v>0.13684210526315788</v>
      </c>
      <c r="DU42" s="96">
        <f t="shared" si="56"/>
        <v>0.1470588235294118</v>
      </c>
      <c r="DV42" s="250">
        <f t="shared" si="86"/>
        <v>-0.99999999999999811</v>
      </c>
      <c r="DW42" s="96">
        <f t="shared" si="57"/>
        <v>1.3157894736842146E-2</v>
      </c>
      <c r="DX42" s="96">
        <f t="shared" si="58"/>
        <v>1.6042780748663055E-2</v>
      </c>
      <c r="DY42" s="250">
        <f t="shared" si="87"/>
        <v>-0.3000000000000001</v>
      </c>
      <c r="DZ42" s="96">
        <f t="shared" si="59"/>
        <v>1</v>
      </c>
      <c r="EA42" s="96">
        <f t="shared" si="60"/>
        <v>1</v>
      </c>
      <c r="EB42" s="250">
        <f t="shared" si="88"/>
        <v>0</v>
      </c>
      <c r="EC42" s="96">
        <f t="shared" si="61"/>
        <v>0</v>
      </c>
      <c r="ED42" s="96">
        <f t="shared" si="89"/>
        <v>0</v>
      </c>
      <c r="EE42" s="250">
        <f t="shared" si="90"/>
        <v>0</v>
      </c>
      <c r="EF42" s="96">
        <f t="shared" si="62"/>
        <v>0</v>
      </c>
      <c r="EG42" s="96">
        <f t="shared" si="63"/>
        <v>0</v>
      </c>
      <c r="EH42" s="250">
        <f t="shared" si="91"/>
        <v>0</v>
      </c>
      <c r="EI42" s="96">
        <f t="shared" si="64"/>
        <v>1</v>
      </c>
      <c r="EJ42" s="96">
        <f t="shared" si="65"/>
        <v>0</v>
      </c>
      <c r="EK42" s="250">
        <f t="shared" si="92"/>
        <v>100</v>
      </c>
      <c r="EL42" s="96">
        <f t="shared" si="66"/>
        <v>0</v>
      </c>
      <c r="EM42" s="96">
        <f t="shared" si="67"/>
        <v>1</v>
      </c>
      <c r="EN42" s="250">
        <f t="shared" si="93"/>
        <v>-100</v>
      </c>
      <c r="EO42" s="96">
        <f t="shared" si="68"/>
        <v>0</v>
      </c>
      <c r="EP42" s="96">
        <f t="shared" si="69"/>
        <v>0</v>
      </c>
      <c r="EQ42" s="250">
        <f t="shared" si="94"/>
        <v>0</v>
      </c>
      <c r="ER42" s="96">
        <f t="shared" si="70"/>
        <v>0.79791154791154795</v>
      </c>
      <c r="ES42" s="96">
        <f t="shared" si="71"/>
        <v>0.79987373737373735</v>
      </c>
      <c r="ET42" s="250">
        <f t="shared" si="95"/>
        <v>-0.20000000000000018</v>
      </c>
      <c r="EU42" s="96">
        <f t="shared" si="72"/>
        <v>0.13513513513513509</v>
      </c>
      <c r="EV42" s="96">
        <f t="shared" si="73"/>
        <v>0.1275252525252526</v>
      </c>
      <c r="EW42" s="250">
        <f t="shared" si="96"/>
        <v>0.70000000000000062</v>
      </c>
      <c r="EX42" s="96">
        <f t="shared" si="74"/>
        <v>6.6953316953316966E-2</v>
      </c>
      <c r="EY42" s="96">
        <f t="shared" si="75"/>
        <v>7.2601010101010055E-2</v>
      </c>
      <c r="EZ42" s="250">
        <f t="shared" si="97"/>
        <v>-0.5999999999999992</v>
      </c>
      <c r="FC42" s="96">
        <f t="shared" si="98"/>
        <v>0.87281848885540492</v>
      </c>
      <c r="FD42" s="96">
        <f t="shared" si="99"/>
        <v>0.86643310806229235</v>
      </c>
      <c r="FE42" s="250">
        <f t="shared" si="100"/>
        <v>0.70000000000000062</v>
      </c>
      <c r="FF42" s="96">
        <f t="shared" si="101"/>
        <v>0.11478055399788534</v>
      </c>
      <c r="FG42" s="96">
        <f t="shared" si="102"/>
        <v>0.12086431751915561</v>
      </c>
      <c r="FH42" s="250">
        <f t="shared" si="103"/>
        <v>-0.5999999999999992</v>
      </c>
      <c r="FI42" s="96">
        <f t="shared" si="104"/>
        <v>1.2400957146709746E-2</v>
      </c>
      <c r="FJ42" s="96">
        <f t="shared" si="105"/>
        <v>1.2702574418552048E-2</v>
      </c>
      <c r="FK42" s="250">
        <f t="shared" si="106"/>
        <v>-9.9999999999999922E-2</v>
      </c>
      <c r="FL42" s="96">
        <f t="shared" si="107"/>
        <v>0.83829787234042552</v>
      </c>
      <c r="FM42" s="96">
        <f t="shared" si="108"/>
        <v>0.8310385523210071</v>
      </c>
      <c r="FN42" s="250">
        <f t="shared" si="109"/>
        <v>0.70000000000000062</v>
      </c>
      <c r="FO42" s="96">
        <f t="shared" si="110"/>
        <v>0.15319148936170213</v>
      </c>
      <c r="FP42" s="96">
        <f t="shared" si="111"/>
        <v>0.15932336742722264</v>
      </c>
      <c r="FQ42" s="250">
        <f t="shared" si="112"/>
        <v>-0.60000000000000053</v>
      </c>
      <c r="FR42" s="96">
        <f t="shared" si="113"/>
        <v>8.5106382978723527E-3</v>
      </c>
      <c r="FS42" s="96">
        <f t="shared" si="114"/>
        <v>9.6380802517702646E-3</v>
      </c>
      <c r="FT42" s="250">
        <f t="shared" si="115"/>
        <v>-0.10000000000000009</v>
      </c>
      <c r="FU42" s="96">
        <f t="shared" si="116"/>
        <v>0.83989501312335957</v>
      </c>
      <c r="FV42" s="96">
        <f t="shared" si="117"/>
        <v>0.82233502538071068</v>
      </c>
      <c r="FW42" s="250">
        <f t="shared" si="118"/>
        <v>1.8000000000000016</v>
      </c>
      <c r="FX42" s="96">
        <f t="shared" si="119"/>
        <v>0.14908136482939638</v>
      </c>
      <c r="FY42" s="96">
        <f t="shared" si="120"/>
        <v>0.16187253243090804</v>
      </c>
      <c r="FZ42" s="250">
        <f t="shared" si="121"/>
        <v>-1.3000000000000012</v>
      </c>
      <c r="GA42" s="96">
        <f t="shared" si="122"/>
        <v>1.1023622047244053E-2</v>
      </c>
      <c r="GB42" s="96">
        <f t="shared" si="123"/>
        <v>1.5792442188381273E-2</v>
      </c>
      <c r="GC42" s="250">
        <f t="shared" si="124"/>
        <v>-0.50000000000000011</v>
      </c>
      <c r="GD42" s="96">
        <f t="shared" si="125"/>
        <v>0.82931072839859654</v>
      </c>
      <c r="GE42" s="96">
        <f t="shared" si="126"/>
        <v>0.82810654702572595</v>
      </c>
      <c r="GF42" s="250">
        <f t="shared" si="127"/>
        <v>0.10000000000000009</v>
      </c>
      <c r="GG42" s="96">
        <f t="shared" si="128"/>
        <v>0.10295028716740307</v>
      </c>
      <c r="GH42" s="96">
        <f t="shared" si="129"/>
        <v>0.10600053625558514</v>
      </c>
      <c r="GI42" s="250">
        <f t="shared" si="130"/>
        <v>-0.30000000000000027</v>
      </c>
      <c r="GJ42" s="96">
        <f t="shared" si="131"/>
        <v>6.7738984434000393E-2</v>
      </c>
      <c r="GK42" s="96">
        <f t="shared" si="132"/>
        <v>6.589291671868891E-2</v>
      </c>
      <c r="GL42" s="250">
        <f t="shared" si="133"/>
        <v>0.20000000000000018</v>
      </c>
      <c r="GM42" s="39">
        <v>0</v>
      </c>
    </row>
    <row r="43" spans="1:195" s="15" customFormat="1" ht="13.5" customHeight="1">
      <c r="A43" s="63"/>
      <c r="B43" s="345">
        <v>7</v>
      </c>
      <c r="C43" s="342" t="s">
        <v>119</v>
      </c>
      <c r="D43" s="331" t="s">
        <v>153</v>
      </c>
      <c r="E43" s="320"/>
      <c r="F43" s="144">
        <v>4</v>
      </c>
      <c r="G43" s="60">
        <v>4</v>
      </c>
      <c r="H43" s="80">
        <f t="shared" si="136"/>
        <v>1</v>
      </c>
      <c r="I43" s="93">
        <v>1957280</v>
      </c>
      <c r="J43" s="100">
        <f t="shared" si="137"/>
        <v>489320</v>
      </c>
      <c r="K43" s="60">
        <v>3</v>
      </c>
      <c r="L43" s="80">
        <f t="shared" si="138"/>
        <v>0.75</v>
      </c>
      <c r="M43" s="93">
        <v>237461</v>
      </c>
      <c r="N43" s="100">
        <f t="shared" si="139"/>
        <v>79153.666666666672</v>
      </c>
      <c r="O43" s="144">
        <v>11</v>
      </c>
      <c r="P43" s="60">
        <v>11</v>
      </c>
      <c r="Q43" s="80">
        <f t="shared" si="140"/>
        <v>1</v>
      </c>
      <c r="R43" s="93">
        <v>9023580</v>
      </c>
      <c r="S43" s="100">
        <f t="shared" si="141"/>
        <v>820325.45454545459</v>
      </c>
      <c r="T43" s="60">
        <v>10</v>
      </c>
      <c r="U43" s="80">
        <f t="shared" si="142"/>
        <v>0.90909090909090906</v>
      </c>
      <c r="V43" s="93">
        <v>1041842</v>
      </c>
      <c r="W43" s="100">
        <f t="shared" si="143"/>
        <v>104184.2</v>
      </c>
      <c r="X43" s="144">
        <v>635</v>
      </c>
      <c r="Y43" s="60">
        <v>622</v>
      </c>
      <c r="Z43" s="80">
        <f t="shared" si="144"/>
        <v>0.97952755905511812</v>
      </c>
      <c r="AA43" s="93">
        <v>247486350</v>
      </c>
      <c r="AB43" s="100">
        <f t="shared" si="145"/>
        <v>397888.02250803856</v>
      </c>
      <c r="AC43" s="60">
        <v>553</v>
      </c>
      <c r="AD43" s="80">
        <f t="shared" si="146"/>
        <v>0.87086614173228349</v>
      </c>
      <c r="AE43" s="93">
        <v>54941303</v>
      </c>
      <c r="AF43" s="100">
        <f t="shared" si="147"/>
        <v>99351.361663652802</v>
      </c>
      <c r="AG43" s="144">
        <v>458</v>
      </c>
      <c r="AH43" s="60">
        <v>456</v>
      </c>
      <c r="AI43" s="80">
        <f t="shared" si="148"/>
        <v>0.99563318777292575</v>
      </c>
      <c r="AJ43" s="93">
        <v>227496610</v>
      </c>
      <c r="AK43" s="100">
        <f t="shared" si="149"/>
        <v>498896.07456140348</v>
      </c>
      <c r="AL43" s="60">
        <v>418</v>
      </c>
      <c r="AM43" s="80">
        <f t="shared" si="150"/>
        <v>0.9126637554585153</v>
      </c>
      <c r="AN43" s="93">
        <v>49372373</v>
      </c>
      <c r="AO43" s="100">
        <f t="shared" si="151"/>
        <v>118115.72488038277</v>
      </c>
      <c r="AP43" s="144">
        <v>229</v>
      </c>
      <c r="AQ43" s="60">
        <v>228</v>
      </c>
      <c r="AR43" s="80">
        <f t="shared" si="152"/>
        <v>0.99563318777292575</v>
      </c>
      <c r="AS43" s="93">
        <v>160212940</v>
      </c>
      <c r="AT43" s="100">
        <f t="shared" si="153"/>
        <v>702688.33333333337</v>
      </c>
      <c r="AU43" s="60">
        <v>209</v>
      </c>
      <c r="AV43" s="80">
        <f t="shared" si="154"/>
        <v>0.9126637554585153</v>
      </c>
      <c r="AW43" s="93">
        <v>33114817</v>
      </c>
      <c r="AX43" s="100">
        <f t="shared" si="155"/>
        <v>158444.1004784689</v>
      </c>
      <c r="AY43" s="144">
        <v>64</v>
      </c>
      <c r="AZ43" s="60">
        <v>63</v>
      </c>
      <c r="BA43" s="80">
        <f t="shared" si="156"/>
        <v>0.984375</v>
      </c>
      <c r="BB43" s="93">
        <v>47415660</v>
      </c>
      <c r="BC43" s="100">
        <f t="shared" si="157"/>
        <v>752629.52380952379</v>
      </c>
      <c r="BD43" s="60">
        <v>59</v>
      </c>
      <c r="BE43" s="80">
        <f t="shared" si="158"/>
        <v>0.921875</v>
      </c>
      <c r="BF43" s="93">
        <v>7659257</v>
      </c>
      <c r="BG43" s="100">
        <f t="shared" si="159"/>
        <v>129817.91525423729</v>
      </c>
      <c r="BH43" s="144">
        <v>12</v>
      </c>
      <c r="BI43" s="60">
        <v>12</v>
      </c>
      <c r="BJ43" s="80">
        <f t="shared" si="160"/>
        <v>1</v>
      </c>
      <c r="BK43" s="93">
        <v>11809390</v>
      </c>
      <c r="BL43" s="100">
        <f t="shared" si="161"/>
        <v>984115.83333333337</v>
      </c>
      <c r="BM43" s="60">
        <v>10</v>
      </c>
      <c r="BN43" s="80">
        <f t="shared" si="162"/>
        <v>0.83333333333333337</v>
      </c>
      <c r="BO43" s="93">
        <v>1313788</v>
      </c>
      <c r="BP43" s="100">
        <f t="shared" si="163"/>
        <v>131378.79999999999</v>
      </c>
      <c r="BQ43" s="98">
        <f t="shared" si="164"/>
        <v>1413</v>
      </c>
      <c r="BR43" s="60">
        <f t="shared" si="165"/>
        <v>1396</v>
      </c>
      <c r="BS43" s="80">
        <f t="shared" si="166"/>
        <v>0.98796886058032551</v>
      </c>
      <c r="BT43" s="93">
        <f t="shared" si="167"/>
        <v>705401810</v>
      </c>
      <c r="BU43" s="100">
        <f t="shared" si="168"/>
        <v>505302.15616045846</v>
      </c>
      <c r="BV43" s="60">
        <f t="shared" si="169"/>
        <v>1262</v>
      </c>
      <c r="BW43" s="80">
        <f t="shared" si="170"/>
        <v>0.89313517338995041</v>
      </c>
      <c r="BX43" s="93">
        <f t="shared" si="171"/>
        <v>147680841</v>
      </c>
      <c r="BY43" s="100">
        <f t="shared" si="172"/>
        <v>117021.26862123613</v>
      </c>
      <c r="BZ43" s="82"/>
      <c r="CA43" s="113">
        <v>1311</v>
      </c>
      <c r="CB43" s="105">
        <v>1297</v>
      </c>
      <c r="CC43" s="86">
        <v>0.98932112890922963</v>
      </c>
      <c r="CD43" s="105">
        <v>666795870</v>
      </c>
      <c r="CE43" s="105">
        <v>514106.29915188899</v>
      </c>
      <c r="CF43" s="105">
        <v>1181</v>
      </c>
      <c r="CG43" s="86">
        <v>0.90083905415713195</v>
      </c>
      <c r="CH43" s="105">
        <v>141764951</v>
      </c>
      <c r="CI43" s="105">
        <v>120038.0618120237</v>
      </c>
      <c r="CK43" s="86">
        <f t="shared" si="173"/>
        <v>9.4833687190375104E-2</v>
      </c>
      <c r="CL43" s="86">
        <f t="shared" si="174"/>
        <v>1.2031139419674486E-2</v>
      </c>
      <c r="CM43" s="86">
        <f t="shared" si="77"/>
        <v>8.8482074752097684E-2</v>
      </c>
      <c r="CN43" s="86">
        <f t="shared" si="78"/>
        <v>1.067887109077037E-2</v>
      </c>
      <c r="CO43" s="59">
        <v>37</v>
      </c>
      <c r="CP43" s="14" t="s">
        <v>3</v>
      </c>
      <c r="CQ43" s="46">
        <f t="shared" si="79"/>
        <v>0.86691963680715545</v>
      </c>
      <c r="CR43" s="46">
        <f t="shared" si="175"/>
        <v>0.80909090909090908</v>
      </c>
      <c r="CS43" s="87">
        <f t="shared" si="176"/>
        <v>0.75806451612903225</v>
      </c>
      <c r="CT43" s="46">
        <f t="shared" si="177"/>
        <v>0.81740911731433641</v>
      </c>
      <c r="CU43" s="46">
        <f t="shared" si="178"/>
        <v>0.11966391109906493</v>
      </c>
      <c r="CV43" s="46">
        <f t="shared" si="179"/>
        <v>0.19090909090909092</v>
      </c>
      <c r="CW43" s="46">
        <f t="shared" si="180"/>
        <v>0.24193548387096775</v>
      </c>
      <c r="CX43" s="46">
        <f t="shared" si="181"/>
        <v>0.11324792857798027</v>
      </c>
      <c r="CY43" s="46">
        <f t="shared" si="182"/>
        <v>1.3416452093779618E-2</v>
      </c>
      <c r="CZ43" s="46">
        <f t="shared" si="183"/>
        <v>0</v>
      </c>
      <c r="DA43" s="46">
        <f t="shared" si="184"/>
        <v>0</v>
      </c>
      <c r="DB43" s="46">
        <f t="shared" si="185"/>
        <v>6.9342954107683319E-2</v>
      </c>
      <c r="DC43" s="46">
        <f t="shared" si="81"/>
        <v>0.86628233970753654</v>
      </c>
      <c r="DD43" s="46">
        <f t="shared" si="82"/>
        <v>0.81927710843373491</v>
      </c>
      <c r="DE43" s="87">
        <f t="shared" si="83"/>
        <v>0.82222222222222219</v>
      </c>
      <c r="DF43" s="46">
        <f t="shared" si="84"/>
        <v>0.81642083939988608</v>
      </c>
      <c r="DG43" s="46">
        <f t="shared" si="186"/>
        <v>0.12204724409448819</v>
      </c>
      <c r="DH43" s="46">
        <f t="shared" si="187"/>
        <v>0.16867469879518071</v>
      </c>
      <c r="DI43" s="87">
        <f t="shared" si="188"/>
        <v>0.15555555555555556</v>
      </c>
      <c r="DJ43" s="46">
        <f t="shared" si="189"/>
        <v>0.11695258593403812</v>
      </c>
      <c r="DK43" s="46">
        <f t="shared" si="190"/>
        <v>1.1670416197975264E-2</v>
      </c>
      <c r="DL43" s="46">
        <f t="shared" si="191"/>
        <v>1.2048192771084376E-2</v>
      </c>
      <c r="DM43" s="87">
        <f t="shared" si="192"/>
        <v>2.2222222222222254E-2</v>
      </c>
      <c r="DN43" s="46">
        <f t="shared" si="193"/>
        <v>6.66265746660758E-2</v>
      </c>
      <c r="DP43" s="37" t="s">
        <v>52</v>
      </c>
      <c r="DQ43" s="96">
        <f t="shared" si="53"/>
        <v>0.86652977412731003</v>
      </c>
      <c r="DR43" s="96">
        <f t="shared" si="54"/>
        <v>0.85856079404466501</v>
      </c>
      <c r="DS43" s="250">
        <f t="shared" si="85"/>
        <v>0.80000000000000071</v>
      </c>
      <c r="DT43" s="96">
        <f t="shared" si="55"/>
        <v>0.12731006160164271</v>
      </c>
      <c r="DU43" s="96">
        <f t="shared" si="56"/>
        <v>0.13399503722084372</v>
      </c>
      <c r="DV43" s="250">
        <f t="shared" si="86"/>
        <v>-0.70000000000000062</v>
      </c>
      <c r="DW43" s="96">
        <f t="shared" si="57"/>
        <v>6.1601642710472637E-3</v>
      </c>
      <c r="DX43" s="96">
        <f t="shared" si="58"/>
        <v>7.4441687344912744E-3</v>
      </c>
      <c r="DY43" s="250">
        <f t="shared" si="87"/>
        <v>-0.1</v>
      </c>
      <c r="DZ43" s="96">
        <f t="shared" si="59"/>
        <v>0.5</v>
      </c>
      <c r="EA43" s="96">
        <f t="shared" si="60"/>
        <v>0.66666666666666663</v>
      </c>
      <c r="EB43" s="250">
        <f t="shared" si="88"/>
        <v>-16.700000000000003</v>
      </c>
      <c r="EC43" s="96">
        <f t="shared" si="61"/>
        <v>0.5</v>
      </c>
      <c r="ED43" s="96">
        <f t="shared" si="89"/>
        <v>0.33333333333333337</v>
      </c>
      <c r="EE43" s="250">
        <f t="shared" si="90"/>
        <v>16.7</v>
      </c>
      <c r="EF43" s="96">
        <f t="shared" si="62"/>
        <v>0</v>
      </c>
      <c r="EG43" s="96">
        <f t="shared" si="63"/>
        <v>0</v>
      </c>
      <c r="EH43" s="250">
        <f t="shared" si="91"/>
        <v>0</v>
      </c>
      <c r="EI43" s="96">
        <f t="shared" si="64"/>
        <v>0</v>
      </c>
      <c r="EJ43" s="96" t="str">
        <f t="shared" si="65"/>
        <v>-</v>
      </c>
      <c r="EK43" s="250" t="str">
        <f t="shared" si="92"/>
        <v>-</v>
      </c>
      <c r="EL43" s="96">
        <f t="shared" si="66"/>
        <v>0</v>
      </c>
      <c r="EM43" s="96" t="str">
        <f t="shared" si="67"/>
        <v>-</v>
      </c>
      <c r="EN43" s="250" t="str">
        <f t="shared" si="93"/>
        <v>-</v>
      </c>
      <c r="EO43" s="96">
        <f t="shared" si="68"/>
        <v>1</v>
      </c>
      <c r="EP43" s="96" t="str">
        <f t="shared" si="69"/>
        <v>-</v>
      </c>
      <c r="EQ43" s="250" t="str">
        <f t="shared" si="94"/>
        <v>-</v>
      </c>
      <c r="ER43" s="96">
        <f t="shared" si="70"/>
        <v>0.82825112107623322</v>
      </c>
      <c r="ES43" s="96">
        <f t="shared" si="71"/>
        <v>0.82886505808757815</v>
      </c>
      <c r="ET43" s="250">
        <f t="shared" si="95"/>
        <v>-0.10000000000000009</v>
      </c>
      <c r="EU43" s="96">
        <f t="shared" si="72"/>
        <v>8.6995515695067249E-2</v>
      </c>
      <c r="EV43" s="96">
        <f t="shared" si="73"/>
        <v>0.10053619302949068</v>
      </c>
      <c r="EW43" s="250">
        <f t="shared" si="96"/>
        <v>-1.4000000000000012</v>
      </c>
      <c r="EX43" s="96">
        <f t="shared" si="74"/>
        <v>8.475336322869953E-2</v>
      </c>
      <c r="EY43" s="96">
        <f t="shared" si="75"/>
        <v>7.0598748882931162E-2</v>
      </c>
      <c r="EZ43" s="250">
        <f t="shared" si="97"/>
        <v>1.4000000000000012</v>
      </c>
      <c r="FC43" s="96">
        <f t="shared" si="98"/>
        <v>0.87281848885540492</v>
      </c>
      <c r="FD43" s="96">
        <f t="shared" si="99"/>
        <v>0.86643310806229235</v>
      </c>
      <c r="FE43" s="250">
        <f t="shared" si="100"/>
        <v>0.70000000000000062</v>
      </c>
      <c r="FF43" s="96">
        <f t="shared" si="101"/>
        <v>0.11478055399788534</v>
      </c>
      <c r="FG43" s="96">
        <f t="shared" si="102"/>
        <v>0.12086431751915561</v>
      </c>
      <c r="FH43" s="250">
        <f t="shared" si="103"/>
        <v>-0.5999999999999992</v>
      </c>
      <c r="FI43" s="96">
        <f t="shared" si="104"/>
        <v>1.2400957146709746E-2</v>
      </c>
      <c r="FJ43" s="96">
        <f t="shared" si="105"/>
        <v>1.2702574418552048E-2</v>
      </c>
      <c r="FK43" s="250">
        <f t="shared" si="106"/>
        <v>-9.9999999999999922E-2</v>
      </c>
      <c r="FL43" s="96">
        <f t="shared" si="107"/>
        <v>0.83829787234042552</v>
      </c>
      <c r="FM43" s="96">
        <f t="shared" si="108"/>
        <v>0.8310385523210071</v>
      </c>
      <c r="FN43" s="250">
        <f t="shared" si="109"/>
        <v>0.70000000000000062</v>
      </c>
      <c r="FO43" s="96">
        <f t="shared" si="110"/>
        <v>0.15319148936170213</v>
      </c>
      <c r="FP43" s="96">
        <f t="shared" si="111"/>
        <v>0.15932336742722264</v>
      </c>
      <c r="FQ43" s="250">
        <f t="shared" si="112"/>
        <v>-0.60000000000000053</v>
      </c>
      <c r="FR43" s="96">
        <f t="shared" si="113"/>
        <v>8.5106382978723527E-3</v>
      </c>
      <c r="FS43" s="96">
        <f t="shared" si="114"/>
        <v>9.6380802517702646E-3</v>
      </c>
      <c r="FT43" s="250">
        <f t="shared" si="115"/>
        <v>-0.10000000000000009</v>
      </c>
      <c r="FU43" s="96">
        <f t="shared" si="116"/>
        <v>0.83989501312335957</v>
      </c>
      <c r="FV43" s="96">
        <f t="shared" si="117"/>
        <v>0.82233502538071068</v>
      </c>
      <c r="FW43" s="250">
        <f t="shared" si="118"/>
        <v>1.8000000000000016</v>
      </c>
      <c r="FX43" s="96">
        <f t="shared" si="119"/>
        <v>0.14908136482939638</v>
      </c>
      <c r="FY43" s="96">
        <f t="shared" si="120"/>
        <v>0.16187253243090804</v>
      </c>
      <c r="FZ43" s="250">
        <f t="shared" si="121"/>
        <v>-1.3000000000000012</v>
      </c>
      <c r="GA43" s="96">
        <f t="shared" si="122"/>
        <v>1.1023622047244053E-2</v>
      </c>
      <c r="GB43" s="96">
        <f t="shared" si="123"/>
        <v>1.5792442188381273E-2</v>
      </c>
      <c r="GC43" s="250">
        <f t="shared" si="124"/>
        <v>-0.50000000000000011</v>
      </c>
      <c r="GD43" s="96">
        <f t="shared" si="125"/>
        <v>0.82931072839859654</v>
      </c>
      <c r="GE43" s="96">
        <f t="shared" si="126"/>
        <v>0.82810654702572595</v>
      </c>
      <c r="GF43" s="250">
        <f t="shared" si="127"/>
        <v>0.10000000000000009</v>
      </c>
      <c r="GG43" s="96">
        <f t="shared" si="128"/>
        <v>0.10295028716740307</v>
      </c>
      <c r="GH43" s="96">
        <f t="shared" si="129"/>
        <v>0.10600053625558514</v>
      </c>
      <c r="GI43" s="250">
        <f t="shared" si="130"/>
        <v>-0.30000000000000027</v>
      </c>
      <c r="GJ43" s="96">
        <f t="shared" si="131"/>
        <v>6.7738984434000393E-2</v>
      </c>
      <c r="GK43" s="96">
        <f t="shared" si="132"/>
        <v>6.589291671868891E-2</v>
      </c>
      <c r="GL43" s="250">
        <f t="shared" si="133"/>
        <v>0.20000000000000018</v>
      </c>
      <c r="GM43" s="39">
        <v>0</v>
      </c>
    </row>
    <row r="44" spans="1:195" s="15" customFormat="1" ht="13.5" customHeight="1">
      <c r="A44" s="63"/>
      <c r="B44" s="346"/>
      <c r="C44" s="343"/>
      <c r="D44" s="319" t="s">
        <v>164</v>
      </c>
      <c r="E44" s="320"/>
      <c r="F44" s="144">
        <v>1</v>
      </c>
      <c r="G44" s="60">
        <v>1</v>
      </c>
      <c r="H44" s="80">
        <f t="shared" si="136"/>
        <v>1</v>
      </c>
      <c r="I44" s="93">
        <v>154210</v>
      </c>
      <c r="J44" s="100">
        <f t="shared" si="137"/>
        <v>154210</v>
      </c>
      <c r="K44" s="60">
        <v>0</v>
      </c>
      <c r="L44" s="80">
        <f t="shared" si="138"/>
        <v>0</v>
      </c>
      <c r="M44" s="93">
        <v>0</v>
      </c>
      <c r="N44" s="100" t="str">
        <f t="shared" si="139"/>
        <v>-</v>
      </c>
      <c r="O44" s="144">
        <v>1</v>
      </c>
      <c r="P44" s="60">
        <v>1</v>
      </c>
      <c r="Q44" s="80">
        <f t="shared" si="140"/>
        <v>1</v>
      </c>
      <c r="R44" s="93">
        <v>119440</v>
      </c>
      <c r="S44" s="100">
        <f t="shared" si="141"/>
        <v>119440</v>
      </c>
      <c r="T44" s="60">
        <v>1</v>
      </c>
      <c r="U44" s="80">
        <f t="shared" si="142"/>
        <v>1</v>
      </c>
      <c r="V44" s="93">
        <v>56257</v>
      </c>
      <c r="W44" s="100">
        <f t="shared" si="143"/>
        <v>56257</v>
      </c>
      <c r="X44" s="144">
        <v>13</v>
      </c>
      <c r="Y44" s="60">
        <v>13</v>
      </c>
      <c r="Z44" s="80">
        <f t="shared" si="144"/>
        <v>1</v>
      </c>
      <c r="AA44" s="93">
        <v>3394980</v>
      </c>
      <c r="AB44" s="100">
        <f t="shared" si="145"/>
        <v>261152.30769230769</v>
      </c>
      <c r="AC44" s="60">
        <v>11</v>
      </c>
      <c r="AD44" s="80">
        <f t="shared" si="146"/>
        <v>0.84615384615384615</v>
      </c>
      <c r="AE44" s="93">
        <v>866657</v>
      </c>
      <c r="AF44" s="100">
        <f t="shared" si="147"/>
        <v>78787</v>
      </c>
      <c r="AG44" s="144">
        <v>6</v>
      </c>
      <c r="AH44" s="60">
        <v>6</v>
      </c>
      <c r="AI44" s="80">
        <f t="shared" si="148"/>
        <v>1</v>
      </c>
      <c r="AJ44" s="93">
        <v>4825010</v>
      </c>
      <c r="AK44" s="100">
        <f t="shared" si="149"/>
        <v>804168.33333333337</v>
      </c>
      <c r="AL44" s="60">
        <v>5</v>
      </c>
      <c r="AM44" s="80">
        <f t="shared" si="150"/>
        <v>0.83333333333333337</v>
      </c>
      <c r="AN44" s="93">
        <v>1156115</v>
      </c>
      <c r="AO44" s="100">
        <f t="shared" si="151"/>
        <v>231223</v>
      </c>
      <c r="AP44" s="144">
        <v>0</v>
      </c>
      <c r="AQ44" s="60">
        <v>0</v>
      </c>
      <c r="AR44" s="80" t="str">
        <f t="shared" si="152"/>
        <v>-</v>
      </c>
      <c r="AS44" s="93">
        <v>0</v>
      </c>
      <c r="AT44" s="100" t="str">
        <f t="shared" si="153"/>
        <v>-</v>
      </c>
      <c r="AU44" s="60">
        <v>0</v>
      </c>
      <c r="AV44" s="80" t="str">
        <f t="shared" si="154"/>
        <v>-</v>
      </c>
      <c r="AW44" s="93">
        <v>0</v>
      </c>
      <c r="AX44" s="100" t="str">
        <f t="shared" si="155"/>
        <v>-</v>
      </c>
      <c r="AY44" s="144">
        <v>0</v>
      </c>
      <c r="AZ44" s="60">
        <v>0</v>
      </c>
      <c r="BA44" s="80" t="str">
        <f t="shared" si="156"/>
        <v>-</v>
      </c>
      <c r="BB44" s="93">
        <v>0</v>
      </c>
      <c r="BC44" s="100" t="str">
        <f t="shared" si="157"/>
        <v>-</v>
      </c>
      <c r="BD44" s="60">
        <v>0</v>
      </c>
      <c r="BE44" s="80" t="str">
        <f t="shared" si="158"/>
        <v>-</v>
      </c>
      <c r="BF44" s="93">
        <v>0</v>
      </c>
      <c r="BG44" s="100" t="str">
        <f t="shared" si="159"/>
        <v>-</v>
      </c>
      <c r="BH44" s="144">
        <v>0</v>
      </c>
      <c r="BI44" s="60">
        <v>0</v>
      </c>
      <c r="BJ44" s="80" t="str">
        <f t="shared" si="160"/>
        <v>-</v>
      </c>
      <c r="BK44" s="93">
        <v>0</v>
      </c>
      <c r="BL44" s="100" t="str">
        <f t="shared" si="161"/>
        <v>-</v>
      </c>
      <c r="BM44" s="60">
        <v>0</v>
      </c>
      <c r="BN44" s="80" t="str">
        <f t="shared" si="162"/>
        <v>-</v>
      </c>
      <c r="BO44" s="93">
        <v>0</v>
      </c>
      <c r="BP44" s="100" t="str">
        <f t="shared" si="163"/>
        <v>-</v>
      </c>
      <c r="BQ44" s="98">
        <f t="shared" si="164"/>
        <v>21</v>
      </c>
      <c r="BR44" s="60">
        <f t="shared" si="165"/>
        <v>21</v>
      </c>
      <c r="BS44" s="80">
        <f t="shared" si="166"/>
        <v>1</v>
      </c>
      <c r="BT44" s="93">
        <f t="shared" si="167"/>
        <v>8493640</v>
      </c>
      <c r="BU44" s="100">
        <f t="shared" si="168"/>
        <v>404459.04761904763</v>
      </c>
      <c r="BV44" s="60">
        <f t="shared" si="169"/>
        <v>17</v>
      </c>
      <c r="BW44" s="80">
        <f t="shared" si="170"/>
        <v>0.80952380952380953</v>
      </c>
      <c r="BX44" s="93">
        <f t="shared" si="171"/>
        <v>2079029</v>
      </c>
      <c r="BY44" s="100">
        <f t="shared" si="172"/>
        <v>122295.82352941176</v>
      </c>
      <c r="BZ44" s="82"/>
      <c r="CA44" s="113">
        <v>19</v>
      </c>
      <c r="CB44" s="105">
        <v>19</v>
      </c>
      <c r="CC44" s="86">
        <v>1</v>
      </c>
      <c r="CD44" s="105">
        <v>6415140</v>
      </c>
      <c r="CE44" s="105">
        <v>337638.94736842107</v>
      </c>
      <c r="CF44" s="105">
        <v>18</v>
      </c>
      <c r="CG44" s="86">
        <v>0.94736842105263153</v>
      </c>
      <c r="CH44" s="105">
        <v>1949558</v>
      </c>
      <c r="CI44" s="105">
        <v>108308.77777777778</v>
      </c>
      <c r="CK44" s="86">
        <f t="shared" si="173"/>
        <v>0.19047619047619047</v>
      </c>
      <c r="CL44" s="86">
        <f t="shared" si="174"/>
        <v>0</v>
      </c>
      <c r="CM44" s="86">
        <f t="shared" si="77"/>
        <v>5.2631578947368474E-2</v>
      </c>
      <c r="CN44" s="86">
        <f t="shared" si="78"/>
        <v>0</v>
      </c>
      <c r="CO44" s="59">
        <v>38</v>
      </c>
      <c r="CP44" s="37" t="s">
        <v>45</v>
      </c>
      <c r="CQ44" s="46">
        <f t="shared" si="79"/>
        <v>0.90650779101741519</v>
      </c>
      <c r="CR44" s="46">
        <f t="shared" si="175"/>
        <v>0.83673469387755106</v>
      </c>
      <c r="CS44" s="87">
        <f t="shared" si="176"/>
        <v>0.75</v>
      </c>
      <c r="CT44" s="46">
        <f t="shared" si="177"/>
        <v>0.8440485411825458</v>
      </c>
      <c r="CU44" s="46">
        <f t="shared" si="178"/>
        <v>8.6617781851512365E-2</v>
      </c>
      <c r="CV44" s="46">
        <f t="shared" si="179"/>
        <v>0.16326530612244894</v>
      </c>
      <c r="CW44" s="46">
        <f t="shared" si="180"/>
        <v>0.25</v>
      </c>
      <c r="CX44" s="46">
        <f t="shared" si="181"/>
        <v>9.5791376194164779E-2</v>
      </c>
      <c r="CY44" s="46">
        <f t="shared" si="182"/>
        <v>6.874427131072447E-3</v>
      </c>
      <c r="CZ44" s="46">
        <f t="shared" si="183"/>
        <v>0</v>
      </c>
      <c r="DA44" s="46">
        <f t="shared" si="184"/>
        <v>0</v>
      </c>
      <c r="DB44" s="46">
        <f t="shared" si="185"/>
        <v>6.0160082623289424E-2</v>
      </c>
      <c r="DC44" s="46">
        <f t="shared" si="81"/>
        <v>0.91852886405959033</v>
      </c>
      <c r="DD44" s="46">
        <f t="shared" si="82"/>
        <v>0.90625</v>
      </c>
      <c r="DE44" s="87">
        <f t="shared" si="83"/>
        <v>0.95</v>
      </c>
      <c r="DF44" s="46">
        <f t="shared" si="84"/>
        <v>0.8427311598075895</v>
      </c>
      <c r="DG44" s="46">
        <f t="shared" si="186"/>
        <v>7.4487895716946029E-2</v>
      </c>
      <c r="DH44" s="46">
        <f t="shared" si="187"/>
        <v>9.375E-2</v>
      </c>
      <c r="DI44" s="87">
        <f t="shared" si="188"/>
        <v>5.0000000000000044E-2</v>
      </c>
      <c r="DJ44" s="46">
        <f t="shared" si="189"/>
        <v>9.7407803313735997E-2</v>
      </c>
      <c r="DK44" s="46">
        <f t="shared" si="190"/>
        <v>6.9832402234636382E-3</v>
      </c>
      <c r="DL44" s="46">
        <f t="shared" si="191"/>
        <v>0</v>
      </c>
      <c r="DM44" s="87">
        <f t="shared" si="192"/>
        <v>0</v>
      </c>
      <c r="DN44" s="46">
        <f t="shared" si="193"/>
        <v>5.9861036878674501E-2</v>
      </c>
      <c r="DP44" s="37" t="s">
        <v>53</v>
      </c>
      <c r="DQ44" s="96">
        <f t="shared" si="53"/>
        <v>0.84740590030518825</v>
      </c>
      <c r="DR44" s="96">
        <f t="shared" si="54"/>
        <v>0.83795309168443499</v>
      </c>
      <c r="DS44" s="250">
        <f t="shared" si="85"/>
        <v>0.9000000000000008</v>
      </c>
      <c r="DT44" s="96">
        <f t="shared" si="55"/>
        <v>0.13835198372329593</v>
      </c>
      <c r="DU44" s="96">
        <f t="shared" si="56"/>
        <v>0.14392324093816633</v>
      </c>
      <c r="DV44" s="250">
        <f t="shared" si="86"/>
        <v>-0.59999999999999776</v>
      </c>
      <c r="DW44" s="96">
        <f t="shared" si="57"/>
        <v>1.4242115971515812E-2</v>
      </c>
      <c r="DX44" s="96">
        <f t="shared" si="58"/>
        <v>1.8123667377398678E-2</v>
      </c>
      <c r="DY44" s="250">
        <f t="shared" si="87"/>
        <v>-0.39999999999999986</v>
      </c>
      <c r="DZ44" s="96">
        <f t="shared" si="59"/>
        <v>0.87179487179487181</v>
      </c>
      <c r="EA44" s="96">
        <f t="shared" si="60"/>
        <v>0.83950617283950613</v>
      </c>
      <c r="EB44" s="250">
        <f t="shared" si="88"/>
        <v>3.2000000000000028</v>
      </c>
      <c r="EC44" s="96">
        <f t="shared" si="61"/>
        <v>0.12820512820512819</v>
      </c>
      <c r="ED44" s="96">
        <f t="shared" si="89"/>
        <v>0.14814814814814814</v>
      </c>
      <c r="EE44" s="250">
        <f t="shared" si="90"/>
        <v>-1.9999999999999991</v>
      </c>
      <c r="EF44" s="96">
        <f t="shared" si="62"/>
        <v>0</v>
      </c>
      <c r="EG44" s="96">
        <f t="shared" si="63"/>
        <v>1.2345679012345734E-2</v>
      </c>
      <c r="EH44" s="250">
        <f t="shared" si="91"/>
        <v>-1.2</v>
      </c>
      <c r="EI44" s="96">
        <f t="shared" si="64"/>
        <v>0.8666666666666667</v>
      </c>
      <c r="EJ44" s="96">
        <f t="shared" si="65"/>
        <v>0.76923076923076927</v>
      </c>
      <c r="EK44" s="250">
        <f t="shared" si="92"/>
        <v>9.7999999999999972</v>
      </c>
      <c r="EL44" s="96">
        <f t="shared" si="66"/>
        <v>0.1333333333333333</v>
      </c>
      <c r="EM44" s="96">
        <f t="shared" si="67"/>
        <v>0.15384615384615385</v>
      </c>
      <c r="EN44" s="250">
        <f t="shared" si="93"/>
        <v>-2.0999999999999992</v>
      </c>
      <c r="EO44" s="96">
        <f t="shared" si="68"/>
        <v>0</v>
      </c>
      <c r="EP44" s="96">
        <f t="shared" si="69"/>
        <v>7.6923076923076872E-2</v>
      </c>
      <c r="EQ44" s="250">
        <f t="shared" si="94"/>
        <v>-7.7</v>
      </c>
      <c r="ER44" s="96">
        <f t="shared" si="70"/>
        <v>0.82956009571139333</v>
      </c>
      <c r="ES44" s="96">
        <f t="shared" si="71"/>
        <v>0.83336577769125952</v>
      </c>
      <c r="ET44" s="250">
        <f t="shared" si="95"/>
        <v>-0.30000000000000027</v>
      </c>
      <c r="EU44" s="96">
        <f t="shared" si="72"/>
        <v>0.11319712865819986</v>
      </c>
      <c r="EV44" s="96">
        <f t="shared" si="73"/>
        <v>0.11212770099279734</v>
      </c>
      <c r="EW44" s="250">
        <f t="shared" si="96"/>
        <v>0.10000000000000009</v>
      </c>
      <c r="EX44" s="96">
        <f t="shared" si="74"/>
        <v>5.7242775630406806E-2</v>
      </c>
      <c r="EY44" s="96">
        <f t="shared" si="75"/>
        <v>5.4506521315943135E-2</v>
      </c>
      <c r="EZ44" s="250">
        <f t="shared" si="97"/>
        <v>0.20000000000000018</v>
      </c>
      <c r="FC44" s="96">
        <f t="shared" si="98"/>
        <v>0.87281848885540492</v>
      </c>
      <c r="FD44" s="96">
        <f t="shared" si="99"/>
        <v>0.86643310806229235</v>
      </c>
      <c r="FE44" s="250">
        <f t="shared" si="100"/>
        <v>0.70000000000000062</v>
      </c>
      <c r="FF44" s="96">
        <f t="shared" si="101"/>
        <v>0.11478055399788534</v>
      </c>
      <c r="FG44" s="96">
        <f t="shared" si="102"/>
        <v>0.12086431751915561</v>
      </c>
      <c r="FH44" s="250">
        <f t="shared" si="103"/>
        <v>-0.5999999999999992</v>
      </c>
      <c r="FI44" s="96">
        <f t="shared" si="104"/>
        <v>1.2400957146709746E-2</v>
      </c>
      <c r="FJ44" s="96">
        <f t="shared" si="105"/>
        <v>1.2702574418552048E-2</v>
      </c>
      <c r="FK44" s="250">
        <f t="shared" si="106"/>
        <v>-9.9999999999999922E-2</v>
      </c>
      <c r="FL44" s="96">
        <f t="shared" si="107"/>
        <v>0.83829787234042552</v>
      </c>
      <c r="FM44" s="96">
        <f t="shared" si="108"/>
        <v>0.8310385523210071</v>
      </c>
      <c r="FN44" s="250">
        <f t="shared" si="109"/>
        <v>0.70000000000000062</v>
      </c>
      <c r="FO44" s="96">
        <f t="shared" si="110"/>
        <v>0.15319148936170213</v>
      </c>
      <c r="FP44" s="96">
        <f t="shared" si="111"/>
        <v>0.15932336742722264</v>
      </c>
      <c r="FQ44" s="250">
        <f t="shared" si="112"/>
        <v>-0.60000000000000053</v>
      </c>
      <c r="FR44" s="96">
        <f t="shared" si="113"/>
        <v>8.5106382978723527E-3</v>
      </c>
      <c r="FS44" s="96">
        <f t="shared" si="114"/>
        <v>9.6380802517702646E-3</v>
      </c>
      <c r="FT44" s="250">
        <f t="shared" si="115"/>
        <v>-0.10000000000000009</v>
      </c>
      <c r="FU44" s="96">
        <f t="shared" si="116"/>
        <v>0.83989501312335957</v>
      </c>
      <c r="FV44" s="96">
        <f t="shared" si="117"/>
        <v>0.82233502538071068</v>
      </c>
      <c r="FW44" s="250">
        <f t="shared" si="118"/>
        <v>1.8000000000000016</v>
      </c>
      <c r="FX44" s="96">
        <f t="shared" si="119"/>
        <v>0.14908136482939638</v>
      </c>
      <c r="FY44" s="96">
        <f t="shared" si="120"/>
        <v>0.16187253243090804</v>
      </c>
      <c r="FZ44" s="250">
        <f t="shared" si="121"/>
        <v>-1.3000000000000012</v>
      </c>
      <c r="GA44" s="96">
        <f t="shared" si="122"/>
        <v>1.1023622047244053E-2</v>
      </c>
      <c r="GB44" s="96">
        <f t="shared" si="123"/>
        <v>1.5792442188381273E-2</v>
      </c>
      <c r="GC44" s="250">
        <f t="shared" si="124"/>
        <v>-0.50000000000000011</v>
      </c>
      <c r="GD44" s="96">
        <f t="shared" si="125"/>
        <v>0.82931072839859654</v>
      </c>
      <c r="GE44" s="96">
        <f t="shared" si="126"/>
        <v>0.82810654702572595</v>
      </c>
      <c r="GF44" s="250">
        <f t="shared" si="127"/>
        <v>0.10000000000000009</v>
      </c>
      <c r="GG44" s="96">
        <f t="shared" si="128"/>
        <v>0.10295028716740307</v>
      </c>
      <c r="GH44" s="96">
        <f t="shared" si="129"/>
        <v>0.10600053625558514</v>
      </c>
      <c r="GI44" s="250">
        <f t="shared" si="130"/>
        <v>-0.30000000000000027</v>
      </c>
      <c r="GJ44" s="96">
        <f t="shared" si="131"/>
        <v>6.7738984434000393E-2</v>
      </c>
      <c r="GK44" s="96">
        <f t="shared" si="132"/>
        <v>6.589291671868891E-2</v>
      </c>
      <c r="GL44" s="250">
        <f t="shared" si="133"/>
        <v>0.20000000000000018</v>
      </c>
      <c r="GM44" s="39">
        <v>0</v>
      </c>
    </row>
    <row r="45" spans="1:195" s="15" customFormat="1" ht="13.5" customHeight="1">
      <c r="A45" s="63"/>
      <c r="B45" s="346"/>
      <c r="C45" s="343"/>
      <c r="D45" s="81"/>
      <c r="E45" s="71" t="s">
        <v>160</v>
      </c>
      <c r="F45" s="168">
        <v>1</v>
      </c>
      <c r="G45" s="62">
        <v>1</v>
      </c>
      <c r="H45" s="79">
        <f t="shared" si="136"/>
        <v>1</v>
      </c>
      <c r="I45" s="101">
        <v>154210</v>
      </c>
      <c r="J45" s="102">
        <f t="shared" si="137"/>
        <v>154210</v>
      </c>
      <c r="K45" s="62">
        <v>0</v>
      </c>
      <c r="L45" s="79">
        <f t="shared" si="138"/>
        <v>0</v>
      </c>
      <c r="M45" s="101">
        <v>0</v>
      </c>
      <c r="N45" s="102" t="str">
        <f t="shared" si="139"/>
        <v>-</v>
      </c>
      <c r="O45" s="168">
        <v>1</v>
      </c>
      <c r="P45" s="62">
        <v>1</v>
      </c>
      <c r="Q45" s="79">
        <f t="shared" si="140"/>
        <v>1</v>
      </c>
      <c r="R45" s="101">
        <v>119440</v>
      </c>
      <c r="S45" s="102">
        <f t="shared" si="141"/>
        <v>119440</v>
      </c>
      <c r="T45" s="62">
        <v>1</v>
      </c>
      <c r="U45" s="79">
        <f t="shared" si="142"/>
        <v>1</v>
      </c>
      <c r="V45" s="101">
        <v>56257</v>
      </c>
      <c r="W45" s="102">
        <f t="shared" si="143"/>
        <v>56257</v>
      </c>
      <c r="X45" s="168">
        <v>12</v>
      </c>
      <c r="Y45" s="62">
        <v>12</v>
      </c>
      <c r="Z45" s="79">
        <f t="shared" si="144"/>
        <v>1</v>
      </c>
      <c r="AA45" s="101">
        <v>3145930</v>
      </c>
      <c r="AB45" s="102">
        <f t="shared" si="145"/>
        <v>262160.83333333331</v>
      </c>
      <c r="AC45" s="62">
        <v>10</v>
      </c>
      <c r="AD45" s="79">
        <f t="shared" si="146"/>
        <v>0.83333333333333337</v>
      </c>
      <c r="AE45" s="101">
        <v>760919</v>
      </c>
      <c r="AF45" s="102">
        <f t="shared" si="147"/>
        <v>76091.899999999994</v>
      </c>
      <c r="AG45" s="168">
        <v>5</v>
      </c>
      <c r="AH45" s="62">
        <v>5</v>
      </c>
      <c r="AI45" s="79">
        <f t="shared" si="148"/>
        <v>1</v>
      </c>
      <c r="AJ45" s="101">
        <v>2967950</v>
      </c>
      <c r="AK45" s="102">
        <f t="shared" si="149"/>
        <v>593590</v>
      </c>
      <c r="AL45" s="62">
        <v>4</v>
      </c>
      <c r="AM45" s="79">
        <f t="shared" si="150"/>
        <v>0.8</v>
      </c>
      <c r="AN45" s="101">
        <v>654792</v>
      </c>
      <c r="AO45" s="102">
        <f t="shared" si="151"/>
        <v>163698</v>
      </c>
      <c r="AP45" s="168">
        <v>0</v>
      </c>
      <c r="AQ45" s="62">
        <v>0</v>
      </c>
      <c r="AR45" s="79" t="str">
        <f t="shared" si="152"/>
        <v>-</v>
      </c>
      <c r="AS45" s="101">
        <v>0</v>
      </c>
      <c r="AT45" s="102" t="str">
        <f t="shared" si="153"/>
        <v>-</v>
      </c>
      <c r="AU45" s="62">
        <v>0</v>
      </c>
      <c r="AV45" s="79" t="str">
        <f t="shared" si="154"/>
        <v>-</v>
      </c>
      <c r="AW45" s="101">
        <v>0</v>
      </c>
      <c r="AX45" s="102" t="str">
        <f t="shared" si="155"/>
        <v>-</v>
      </c>
      <c r="AY45" s="168">
        <v>0</v>
      </c>
      <c r="AZ45" s="62">
        <v>0</v>
      </c>
      <c r="BA45" s="79" t="str">
        <f t="shared" si="156"/>
        <v>-</v>
      </c>
      <c r="BB45" s="101">
        <v>0</v>
      </c>
      <c r="BC45" s="102" t="str">
        <f t="shared" si="157"/>
        <v>-</v>
      </c>
      <c r="BD45" s="62">
        <v>0</v>
      </c>
      <c r="BE45" s="79" t="str">
        <f t="shared" si="158"/>
        <v>-</v>
      </c>
      <c r="BF45" s="101">
        <v>0</v>
      </c>
      <c r="BG45" s="102" t="str">
        <f t="shared" si="159"/>
        <v>-</v>
      </c>
      <c r="BH45" s="168">
        <v>0</v>
      </c>
      <c r="BI45" s="62">
        <v>0</v>
      </c>
      <c r="BJ45" s="79" t="str">
        <f t="shared" si="160"/>
        <v>-</v>
      </c>
      <c r="BK45" s="101">
        <v>0</v>
      </c>
      <c r="BL45" s="102" t="str">
        <f t="shared" si="161"/>
        <v>-</v>
      </c>
      <c r="BM45" s="62">
        <v>0</v>
      </c>
      <c r="BN45" s="79" t="str">
        <f t="shared" si="162"/>
        <v>-</v>
      </c>
      <c r="BO45" s="101">
        <v>0</v>
      </c>
      <c r="BP45" s="102" t="str">
        <f t="shared" si="163"/>
        <v>-</v>
      </c>
      <c r="BQ45" s="99">
        <f t="shared" si="164"/>
        <v>19</v>
      </c>
      <c r="BR45" s="62">
        <f t="shared" si="165"/>
        <v>19</v>
      </c>
      <c r="BS45" s="79">
        <f t="shared" si="166"/>
        <v>1</v>
      </c>
      <c r="BT45" s="101">
        <f t="shared" si="167"/>
        <v>6387530</v>
      </c>
      <c r="BU45" s="102">
        <f t="shared" si="168"/>
        <v>336185.78947368421</v>
      </c>
      <c r="BV45" s="62">
        <f t="shared" si="169"/>
        <v>15</v>
      </c>
      <c r="BW45" s="79">
        <f t="shared" si="170"/>
        <v>0.78947368421052633</v>
      </c>
      <c r="BX45" s="101">
        <f t="shared" si="171"/>
        <v>1471968</v>
      </c>
      <c r="BY45" s="102">
        <f t="shared" si="172"/>
        <v>98131.199999999997</v>
      </c>
      <c r="BZ45" s="82"/>
      <c r="CA45" s="113">
        <v>16</v>
      </c>
      <c r="CB45" s="105">
        <v>16</v>
      </c>
      <c r="CC45" s="86">
        <v>1</v>
      </c>
      <c r="CD45" s="105">
        <v>5178230</v>
      </c>
      <c r="CE45" s="105">
        <v>323639.375</v>
      </c>
      <c r="CF45" s="105">
        <v>15</v>
      </c>
      <c r="CG45" s="86">
        <v>0.9375</v>
      </c>
      <c r="CH45" s="105">
        <v>1139187</v>
      </c>
      <c r="CI45" s="105">
        <v>75945.8</v>
      </c>
      <c r="CK45" s="86">
        <f t="shared" si="173"/>
        <v>0.21052631578947367</v>
      </c>
      <c r="CL45" s="86">
        <f t="shared" si="174"/>
        <v>0</v>
      </c>
      <c r="CM45" s="86">
        <f t="shared" si="77"/>
        <v>6.25E-2</v>
      </c>
      <c r="CN45" s="86">
        <f t="shared" si="78"/>
        <v>0</v>
      </c>
      <c r="CO45" s="59">
        <v>39</v>
      </c>
      <c r="CP45" s="37" t="s">
        <v>8</v>
      </c>
      <c r="CQ45" s="46">
        <f t="shared" si="79"/>
        <v>0.89186945136360729</v>
      </c>
      <c r="CR45" s="46">
        <f t="shared" si="175"/>
        <v>0.81677018633540377</v>
      </c>
      <c r="CS45" s="87">
        <f t="shared" si="176"/>
        <v>0.84033613445378152</v>
      </c>
      <c r="CT45" s="46">
        <f t="shared" si="177"/>
        <v>0.82320495924244641</v>
      </c>
      <c r="CU45" s="46">
        <f t="shared" si="178"/>
        <v>9.8869515232803296E-2</v>
      </c>
      <c r="CV45" s="46">
        <f t="shared" si="179"/>
        <v>0.17701863354037262</v>
      </c>
      <c r="CW45" s="46">
        <f t="shared" si="180"/>
        <v>0.15126050420168069</v>
      </c>
      <c r="CX45" s="46">
        <f t="shared" si="181"/>
        <v>0.11543905891540984</v>
      </c>
      <c r="CY45" s="46">
        <f t="shared" si="182"/>
        <v>9.2610334035894137E-3</v>
      </c>
      <c r="CZ45" s="46">
        <f t="shared" si="183"/>
        <v>6.2111801242236142E-3</v>
      </c>
      <c r="DA45" s="46">
        <f t="shared" si="184"/>
        <v>8.4033613445377853E-3</v>
      </c>
      <c r="DB45" s="46">
        <f t="shared" si="185"/>
        <v>6.1355981842143748E-2</v>
      </c>
      <c r="DC45" s="46">
        <f t="shared" si="81"/>
        <v>0.88882318154937912</v>
      </c>
      <c r="DD45" s="46">
        <f t="shared" si="82"/>
        <v>0.86062717770034847</v>
      </c>
      <c r="DE45" s="87">
        <f t="shared" si="83"/>
        <v>0.80341880341880345</v>
      </c>
      <c r="DF45" s="46">
        <f t="shared" si="84"/>
        <v>0.81821618488369163</v>
      </c>
      <c r="DG45" s="46">
        <f t="shared" si="186"/>
        <v>0.10099218082659833</v>
      </c>
      <c r="DH45" s="46">
        <f t="shared" si="187"/>
        <v>0.12891986062717764</v>
      </c>
      <c r="DI45" s="87">
        <f t="shared" si="188"/>
        <v>0.1794871794871794</v>
      </c>
      <c r="DJ45" s="46">
        <f t="shared" si="189"/>
        <v>0.11905541974344114</v>
      </c>
      <c r="DK45" s="46">
        <f t="shared" si="190"/>
        <v>1.0184637624022552E-2</v>
      </c>
      <c r="DL45" s="46">
        <f t="shared" si="191"/>
        <v>1.0452961672473893E-2</v>
      </c>
      <c r="DM45" s="87">
        <f t="shared" si="192"/>
        <v>1.7094017094017144E-2</v>
      </c>
      <c r="DN45" s="46">
        <f t="shared" si="193"/>
        <v>6.2728395372867229E-2</v>
      </c>
      <c r="DP45" s="37" t="s">
        <v>54</v>
      </c>
      <c r="DQ45" s="96">
        <f t="shared" si="53"/>
        <v>0.91666666666666663</v>
      </c>
      <c r="DR45" s="96">
        <f t="shared" si="54"/>
        <v>0.92307692307692313</v>
      </c>
      <c r="DS45" s="250">
        <f t="shared" si="85"/>
        <v>-0.60000000000000053</v>
      </c>
      <c r="DT45" s="96">
        <f t="shared" si="55"/>
        <v>7.456140350877194E-2</v>
      </c>
      <c r="DU45" s="96">
        <f t="shared" si="56"/>
        <v>7.6923076923076872E-2</v>
      </c>
      <c r="DV45" s="250">
        <f t="shared" si="86"/>
        <v>-0.20000000000000018</v>
      </c>
      <c r="DW45" s="96">
        <f t="shared" si="57"/>
        <v>8.7719298245614308E-3</v>
      </c>
      <c r="DX45" s="96">
        <f t="shared" si="58"/>
        <v>0</v>
      </c>
      <c r="DY45" s="250">
        <f t="shared" si="87"/>
        <v>0.89999999999999991</v>
      </c>
      <c r="DZ45" s="96">
        <f t="shared" si="59"/>
        <v>0.66666666666666663</v>
      </c>
      <c r="EA45" s="96">
        <f t="shared" si="60"/>
        <v>0</v>
      </c>
      <c r="EB45" s="250">
        <f t="shared" si="88"/>
        <v>66.7</v>
      </c>
      <c r="EC45" s="96">
        <f t="shared" si="61"/>
        <v>0.33333333333333337</v>
      </c>
      <c r="ED45" s="96">
        <f t="shared" si="89"/>
        <v>1</v>
      </c>
      <c r="EE45" s="250">
        <f t="shared" si="90"/>
        <v>-66.7</v>
      </c>
      <c r="EF45" s="96">
        <f t="shared" si="62"/>
        <v>0</v>
      </c>
      <c r="EG45" s="96">
        <f t="shared" si="63"/>
        <v>0</v>
      </c>
      <c r="EH45" s="250">
        <f t="shared" si="91"/>
        <v>0</v>
      </c>
      <c r="EI45" s="96" t="str">
        <f t="shared" si="64"/>
        <v>-</v>
      </c>
      <c r="EJ45" s="96" t="str">
        <f t="shared" si="65"/>
        <v>-</v>
      </c>
      <c r="EK45" s="250" t="str">
        <f t="shared" si="92"/>
        <v>-</v>
      </c>
      <c r="EL45" s="96" t="str">
        <f t="shared" si="66"/>
        <v>-</v>
      </c>
      <c r="EM45" s="96" t="str">
        <f t="shared" si="67"/>
        <v>-</v>
      </c>
      <c r="EN45" s="250" t="str">
        <f t="shared" si="93"/>
        <v>-</v>
      </c>
      <c r="EO45" s="96" t="str">
        <f t="shared" si="68"/>
        <v>-</v>
      </c>
      <c r="EP45" s="96" t="str">
        <f t="shared" si="69"/>
        <v>-</v>
      </c>
      <c r="EQ45" s="250" t="str">
        <f t="shared" si="94"/>
        <v>-</v>
      </c>
      <c r="ER45" s="96">
        <f t="shared" si="70"/>
        <v>0.86990950226244346</v>
      </c>
      <c r="ES45" s="96">
        <f t="shared" si="71"/>
        <v>0.86860465116279073</v>
      </c>
      <c r="ET45" s="250">
        <f t="shared" si="95"/>
        <v>0.10000000000000009</v>
      </c>
      <c r="EU45" s="96">
        <f t="shared" si="72"/>
        <v>7.5791855203619862E-2</v>
      </c>
      <c r="EV45" s="96">
        <f t="shared" si="73"/>
        <v>8.3720930232558111E-2</v>
      </c>
      <c r="EW45" s="250">
        <f t="shared" si="96"/>
        <v>-0.80000000000000071</v>
      </c>
      <c r="EX45" s="96">
        <f t="shared" si="74"/>
        <v>5.4298642533936681E-2</v>
      </c>
      <c r="EY45" s="96">
        <f t="shared" si="75"/>
        <v>4.7674418604651159E-2</v>
      </c>
      <c r="EZ45" s="250">
        <f t="shared" si="97"/>
        <v>0.59999999999999987</v>
      </c>
      <c r="FC45" s="96">
        <f t="shared" si="98"/>
        <v>0.87281848885540492</v>
      </c>
      <c r="FD45" s="96">
        <f t="shared" si="99"/>
        <v>0.86643310806229235</v>
      </c>
      <c r="FE45" s="250">
        <f t="shared" si="100"/>
        <v>0.70000000000000062</v>
      </c>
      <c r="FF45" s="96">
        <f t="shared" si="101"/>
        <v>0.11478055399788534</v>
      </c>
      <c r="FG45" s="96">
        <f t="shared" si="102"/>
        <v>0.12086431751915561</v>
      </c>
      <c r="FH45" s="250">
        <f t="shared" si="103"/>
        <v>-0.5999999999999992</v>
      </c>
      <c r="FI45" s="96">
        <f t="shared" si="104"/>
        <v>1.2400957146709746E-2</v>
      </c>
      <c r="FJ45" s="96">
        <f t="shared" si="105"/>
        <v>1.2702574418552048E-2</v>
      </c>
      <c r="FK45" s="250">
        <f t="shared" si="106"/>
        <v>-9.9999999999999922E-2</v>
      </c>
      <c r="FL45" s="96">
        <f t="shared" si="107"/>
        <v>0.83829787234042552</v>
      </c>
      <c r="FM45" s="96">
        <f t="shared" si="108"/>
        <v>0.8310385523210071</v>
      </c>
      <c r="FN45" s="250">
        <f t="shared" si="109"/>
        <v>0.70000000000000062</v>
      </c>
      <c r="FO45" s="96">
        <f t="shared" si="110"/>
        <v>0.15319148936170213</v>
      </c>
      <c r="FP45" s="96">
        <f t="shared" si="111"/>
        <v>0.15932336742722264</v>
      </c>
      <c r="FQ45" s="250">
        <f t="shared" si="112"/>
        <v>-0.60000000000000053</v>
      </c>
      <c r="FR45" s="96">
        <f t="shared" si="113"/>
        <v>8.5106382978723527E-3</v>
      </c>
      <c r="FS45" s="96">
        <f t="shared" si="114"/>
        <v>9.6380802517702646E-3</v>
      </c>
      <c r="FT45" s="250">
        <f t="shared" si="115"/>
        <v>-0.10000000000000009</v>
      </c>
      <c r="FU45" s="96">
        <f t="shared" si="116"/>
        <v>0.83989501312335957</v>
      </c>
      <c r="FV45" s="96">
        <f t="shared" si="117"/>
        <v>0.82233502538071068</v>
      </c>
      <c r="FW45" s="250">
        <f t="shared" si="118"/>
        <v>1.8000000000000016</v>
      </c>
      <c r="FX45" s="96">
        <f t="shared" si="119"/>
        <v>0.14908136482939638</v>
      </c>
      <c r="FY45" s="96">
        <f t="shared" si="120"/>
        <v>0.16187253243090804</v>
      </c>
      <c r="FZ45" s="250">
        <f t="shared" si="121"/>
        <v>-1.3000000000000012</v>
      </c>
      <c r="GA45" s="96">
        <f t="shared" si="122"/>
        <v>1.1023622047244053E-2</v>
      </c>
      <c r="GB45" s="96">
        <f t="shared" si="123"/>
        <v>1.5792442188381273E-2</v>
      </c>
      <c r="GC45" s="250">
        <f t="shared" si="124"/>
        <v>-0.50000000000000011</v>
      </c>
      <c r="GD45" s="96">
        <f t="shared" si="125"/>
        <v>0.82931072839859654</v>
      </c>
      <c r="GE45" s="96">
        <f t="shared" si="126"/>
        <v>0.82810654702572595</v>
      </c>
      <c r="GF45" s="250">
        <f t="shared" si="127"/>
        <v>0.10000000000000009</v>
      </c>
      <c r="GG45" s="96">
        <f t="shared" si="128"/>
        <v>0.10295028716740307</v>
      </c>
      <c r="GH45" s="96">
        <f t="shared" si="129"/>
        <v>0.10600053625558514</v>
      </c>
      <c r="GI45" s="250">
        <f t="shared" si="130"/>
        <v>-0.30000000000000027</v>
      </c>
      <c r="GJ45" s="96">
        <f t="shared" si="131"/>
        <v>6.7738984434000393E-2</v>
      </c>
      <c r="GK45" s="96">
        <f t="shared" si="132"/>
        <v>6.589291671868891E-2</v>
      </c>
      <c r="GL45" s="250">
        <f t="shared" si="133"/>
        <v>0.20000000000000018</v>
      </c>
      <c r="GM45" s="39">
        <v>0</v>
      </c>
    </row>
    <row r="46" spans="1:195" s="15" customFormat="1" ht="13.5" customHeight="1">
      <c r="A46" s="63"/>
      <c r="B46" s="346"/>
      <c r="C46" s="343"/>
      <c r="D46" s="81"/>
      <c r="E46" s="198" t="s">
        <v>161</v>
      </c>
      <c r="F46" s="213">
        <v>0</v>
      </c>
      <c r="G46" s="214">
        <v>0</v>
      </c>
      <c r="H46" s="215" t="str">
        <f t="shared" si="136"/>
        <v>-</v>
      </c>
      <c r="I46" s="216">
        <v>0</v>
      </c>
      <c r="J46" s="217" t="str">
        <f t="shared" si="137"/>
        <v>-</v>
      </c>
      <c r="K46" s="214">
        <v>0</v>
      </c>
      <c r="L46" s="215" t="str">
        <f t="shared" si="138"/>
        <v>-</v>
      </c>
      <c r="M46" s="216">
        <v>0</v>
      </c>
      <c r="N46" s="217" t="str">
        <f t="shared" si="139"/>
        <v>-</v>
      </c>
      <c r="O46" s="213">
        <v>0</v>
      </c>
      <c r="P46" s="214">
        <v>0</v>
      </c>
      <c r="Q46" s="215" t="str">
        <f t="shared" si="140"/>
        <v>-</v>
      </c>
      <c r="R46" s="216">
        <v>0</v>
      </c>
      <c r="S46" s="217" t="str">
        <f t="shared" si="141"/>
        <v>-</v>
      </c>
      <c r="T46" s="214">
        <v>0</v>
      </c>
      <c r="U46" s="215" t="str">
        <f t="shared" si="142"/>
        <v>-</v>
      </c>
      <c r="V46" s="216">
        <v>0</v>
      </c>
      <c r="W46" s="217" t="str">
        <f t="shared" si="143"/>
        <v>-</v>
      </c>
      <c r="X46" s="213">
        <v>1</v>
      </c>
      <c r="Y46" s="214">
        <v>1</v>
      </c>
      <c r="Z46" s="215">
        <f t="shared" si="144"/>
        <v>1</v>
      </c>
      <c r="AA46" s="216">
        <v>249050</v>
      </c>
      <c r="AB46" s="217">
        <f t="shared" si="145"/>
        <v>249050</v>
      </c>
      <c r="AC46" s="214">
        <v>1</v>
      </c>
      <c r="AD46" s="215">
        <f t="shared" si="146"/>
        <v>1</v>
      </c>
      <c r="AE46" s="216">
        <v>105738</v>
      </c>
      <c r="AF46" s="217">
        <f t="shared" si="147"/>
        <v>105738</v>
      </c>
      <c r="AG46" s="213">
        <v>1</v>
      </c>
      <c r="AH46" s="214">
        <v>1</v>
      </c>
      <c r="AI46" s="215">
        <f t="shared" si="148"/>
        <v>1</v>
      </c>
      <c r="AJ46" s="216">
        <v>1857060</v>
      </c>
      <c r="AK46" s="217">
        <f t="shared" si="149"/>
        <v>1857060</v>
      </c>
      <c r="AL46" s="214">
        <v>1</v>
      </c>
      <c r="AM46" s="215">
        <f t="shared" si="150"/>
        <v>1</v>
      </c>
      <c r="AN46" s="216">
        <v>501323</v>
      </c>
      <c r="AO46" s="217">
        <f t="shared" si="151"/>
        <v>501323</v>
      </c>
      <c r="AP46" s="213">
        <v>0</v>
      </c>
      <c r="AQ46" s="214">
        <v>0</v>
      </c>
      <c r="AR46" s="215" t="str">
        <f t="shared" si="152"/>
        <v>-</v>
      </c>
      <c r="AS46" s="216">
        <v>0</v>
      </c>
      <c r="AT46" s="217" t="str">
        <f t="shared" si="153"/>
        <v>-</v>
      </c>
      <c r="AU46" s="214">
        <v>0</v>
      </c>
      <c r="AV46" s="215" t="str">
        <f t="shared" si="154"/>
        <v>-</v>
      </c>
      <c r="AW46" s="216">
        <v>0</v>
      </c>
      <c r="AX46" s="217" t="str">
        <f t="shared" si="155"/>
        <v>-</v>
      </c>
      <c r="AY46" s="213">
        <v>0</v>
      </c>
      <c r="AZ46" s="214">
        <v>0</v>
      </c>
      <c r="BA46" s="215" t="str">
        <f t="shared" si="156"/>
        <v>-</v>
      </c>
      <c r="BB46" s="216">
        <v>0</v>
      </c>
      <c r="BC46" s="217" t="str">
        <f t="shared" si="157"/>
        <v>-</v>
      </c>
      <c r="BD46" s="214">
        <v>0</v>
      </c>
      <c r="BE46" s="215" t="str">
        <f t="shared" si="158"/>
        <v>-</v>
      </c>
      <c r="BF46" s="216">
        <v>0</v>
      </c>
      <c r="BG46" s="217" t="str">
        <f t="shared" si="159"/>
        <v>-</v>
      </c>
      <c r="BH46" s="213">
        <v>0</v>
      </c>
      <c r="BI46" s="214">
        <v>0</v>
      </c>
      <c r="BJ46" s="215" t="str">
        <f t="shared" si="160"/>
        <v>-</v>
      </c>
      <c r="BK46" s="216">
        <v>0</v>
      </c>
      <c r="BL46" s="217" t="str">
        <f t="shared" si="161"/>
        <v>-</v>
      </c>
      <c r="BM46" s="214">
        <v>0</v>
      </c>
      <c r="BN46" s="215" t="str">
        <f t="shared" si="162"/>
        <v>-</v>
      </c>
      <c r="BO46" s="216">
        <v>0</v>
      </c>
      <c r="BP46" s="217" t="str">
        <f t="shared" si="163"/>
        <v>-</v>
      </c>
      <c r="BQ46" s="218">
        <f t="shared" si="164"/>
        <v>2</v>
      </c>
      <c r="BR46" s="214">
        <f t="shared" si="165"/>
        <v>2</v>
      </c>
      <c r="BS46" s="215">
        <f t="shared" si="166"/>
        <v>1</v>
      </c>
      <c r="BT46" s="216">
        <f t="shared" si="167"/>
        <v>2106110</v>
      </c>
      <c r="BU46" s="217">
        <f t="shared" si="168"/>
        <v>1053055</v>
      </c>
      <c r="BV46" s="214">
        <f t="shared" si="169"/>
        <v>2</v>
      </c>
      <c r="BW46" s="215">
        <f t="shared" si="170"/>
        <v>1</v>
      </c>
      <c r="BX46" s="216">
        <f t="shared" si="171"/>
        <v>607061</v>
      </c>
      <c r="BY46" s="217">
        <f t="shared" si="172"/>
        <v>303530.5</v>
      </c>
      <c r="BZ46" s="82"/>
      <c r="CA46" s="113">
        <v>3</v>
      </c>
      <c r="CB46" s="105">
        <v>3</v>
      </c>
      <c r="CC46" s="86">
        <v>1</v>
      </c>
      <c r="CD46" s="105">
        <v>1236910</v>
      </c>
      <c r="CE46" s="105">
        <v>412303.33333333331</v>
      </c>
      <c r="CF46" s="105">
        <v>3</v>
      </c>
      <c r="CG46" s="86">
        <v>1</v>
      </c>
      <c r="CH46" s="105">
        <v>810371</v>
      </c>
      <c r="CI46" s="105">
        <v>270123.66666666669</v>
      </c>
      <c r="CK46" s="86">
        <f t="shared" si="173"/>
        <v>0</v>
      </c>
      <c r="CL46" s="86">
        <f t="shared" si="174"/>
        <v>0</v>
      </c>
      <c r="CM46" s="86">
        <f t="shared" si="77"/>
        <v>0</v>
      </c>
      <c r="CN46" s="86">
        <f t="shared" si="78"/>
        <v>0</v>
      </c>
      <c r="CO46" s="59">
        <v>40</v>
      </c>
      <c r="CP46" s="37" t="s">
        <v>46</v>
      </c>
      <c r="CQ46" s="46">
        <f t="shared" si="79"/>
        <v>0.88673765730880927</v>
      </c>
      <c r="CR46" s="46">
        <f t="shared" si="175"/>
        <v>0.82978723404255317</v>
      </c>
      <c r="CS46" s="87">
        <f t="shared" si="176"/>
        <v>0.75</v>
      </c>
      <c r="CT46" s="46">
        <f t="shared" si="177"/>
        <v>0.82455791774289688</v>
      </c>
      <c r="CU46" s="46">
        <f t="shared" si="178"/>
        <v>9.5353339787028091E-2</v>
      </c>
      <c r="CV46" s="46">
        <f t="shared" si="179"/>
        <v>0.14893617021276595</v>
      </c>
      <c r="CW46" s="46">
        <f t="shared" si="180"/>
        <v>0.25</v>
      </c>
      <c r="CX46" s="46">
        <f t="shared" si="181"/>
        <v>0.1119610570236439</v>
      </c>
      <c r="CY46" s="46">
        <f t="shared" si="182"/>
        <v>1.7909002904162641E-2</v>
      </c>
      <c r="CZ46" s="46">
        <f t="shared" si="183"/>
        <v>2.1276595744680882E-2</v>
      </c>
      <c r="DA46" s="46">
        <f t="shared" si="184"/>
        <v>0</v>
      </c>
      <c r="DB46" s="46">
        <f t="shared" si="185"/>
        <v>6.3481025233459221E-2</v>
      </c>
      <c r="DC46" s="46">
        <f t="shared" si="81"/>
        <v>0.87004830917874398</v>
      </c>
      <c r="DD46" s="46">
        <f t="shared" si="82"/>
        <v>0.72727272727272729</v>
      </c>
      <c r="DE46" s="87">
        <f t="shared" si="83"/>
        <v>0.81818181818181823</v>
      </c>
      <c r="DF46" s="46">
        <f t="shared" si="84"/>
        <v>0.81819111929609167</v>
      </c>
      <c r="DG46" s="46">
        <f t="shared" si="186"/>
        <v>0.11352657004830913</v>
      </c>
      <c r="DH46" s="46">
        <f t="shared" si="187"/>
        <v>0.24242424242424243</v>
      </c>
      <c r="DI46" s="87">
        <f t="shared" si="188"/>
        <v>0.18181818181818177</v>
      </c>
      <c r="DJ46" s="46">
        <f t="shared" si="189"/>
        <v>0.11878453038674031</v>
      </c>
      <c r="DK46" s="46">
        <f t="shared" si="190"/>
        <v>1.6425120772946888E-2</v>
      </c>
      <c r="DL46" s="46">
        <f t="shared" si="191"/>
        <v>3.0303030303030276E-2</v>
      </c>
      <c r="DM46" s="87">
        <f t="shared" si="192"/>
        <v>0</v>
      </c>
      <c r="DN46" s="46">
        <f t="shared" si="193"/>
        <v>6.3024350317168021E-2</v>
      </c>
      <c r="DP46" s="37" t="s">
        <v>55</v>
      </c>
      <c r="DQ46" s="96">
        <f t="shared" si="53"/>
        <v>0.78247734138972813</v>
      </c>
      <c r="DR46" s="96">
        <f t="shared" si="54"/>
        <v>0.8038585209003215</v>
      </c>
      <c r="DS46" s="250">
        <f t="shared" si="85"/>
        <v>-2.200000000000002</v>
      </c>
      <c r="DT46" s="96">
        <f t="shared" si="55"/>
        <v>0.18731117824773413</v>
      </c>
      <c r="DU46" s="96">
        <f t="shared" si="56"/>
        <v>0.18006430868167211</v>
      </c>
      <c r="DV46" s="250">
        <f t="shared" si="86"/>
        <v>0.70000000000000062</v>
      </c>
      <c r="DW46" s="96">
        <f t="shared" si="57"/>
        <v>3.0211480362537735E-2</v>
      </c>
      <c r="DX46" s="96">
        <f t="shared" si="58"/>
        <v>1.6077170418006381E-2</v>
      </c>
      <c r="DY46" s="250">
        <f t="shared" si="87"/>
        <v>1.4</v>
      </c>
      <c r="DZ46" s="96">
        <f t="shared" si="59"/>
        <v>0.72222222222222221</v>
      </c>
      <c r="EA46" s="96">
        <f t="shared" si="60"/>
        <v>0.90909090909090906</v>
      </c>
      <c r="EB46" s="250">
        <f t="shared" si="88"/>
        <v>-18.700000000000006</v>
      </c>
      <c r="EC46" s="96">
        <f t="shared" si="61"/>
        <v>0.25</v>
      </c>
      <c r="ED46" s="96">
        <f t="shared" si="89"/>
        <v>9.0909090909090939E-2</v>
      </c>
      <c r="EE46" s="250">
        <f t="shared" si="90"/>
        <v>15.9</v>
      </c>
      <c r="EF46" s="96">
        <f t="shared" si="62"/>
        <v>2.777777777777779E-2</v>
      </c>
      <c r="EG46" s="96">
        <f t="shared" si="63"/>
        <v>0</v>
      </c>
      <c r="EH46" s="250">
        <f t="shared" si="91"/>
        <v>2.8000000000000003</v>
      </c>
      <c r="EI46" s="96">
        <f t="shared" si="64"/>
        <v>0.75</v>
      </c>
      <c r="EJ46" s="96" t="str">
        <f t="shared" si="65"/>
        <v>-</v>
      </c>
      <c r="EK46" s="250" t="str">
        <f t="shared" si="92"/>
        <v>-</v>
      </c>
      <c r="EL46" s="96">
        <f t="shared" si="66"/>
        <v>0.25</v>
      </c>
      <c r="EM46" s="96" t="str">
        <f t="shared" si="67"/>
        <v>-</v>
      </c>
      <c r="EN46" s="250" t="str">
        <f t="shared" si="93"/>
        <v>-</v>
      </c>
      <c r="EO46" s="96">
        <f t="shared" si="68"/>
        <v>0</v>
      </c>
      <c r="EP46" s="96" t="str">
        <f t="shared" si="69"/>
        <v>-</v>
      </c>
      <c r="EQ46" s="250" t="str">
        <f t="shared" si="94"/>
        <v>-</v>
      </c>
      <c r="ER46" s="96">
        <f t="shared" si="70"/>
        <v>0.83901135604542421</v>
      </c>
      <c r="ES46" s="96">
        <f t="shared" si="71"/>
        <v>0.84266211604095564</v>
      </c>
      <c r="ET46" s="250">
        <f t="shared" si="95"/>
        <v>-0.40000000000000036</v>
      </c>
      <c r="EU46" s="96">
        <f t="shared" si="72"/>
        <v>0.10587842351369403</v>
      </c>
      <c r="EV46" s="96">
        <f t="shared" si="73"/>
        <v>0.10307167235494874</v>
      </c>
      <c r="EW46" s="250">
        <f t="shared" si="96"/>
        <v>0.30000000000000027</v>
      </c>
      <c r="EX46" s="96">
        <f t="shared" si="74"/>
        <v>5.5110220440881763E-2</v>
      </c>
      <c r="EY46" s="96">
        <f t="shared" si="75"/>
        <v>5.4266211604095616E-2</v>
      </c>
      <c r="EZ46" s="250">
        <f t="shared" si="97"/>
        <v>0.10000000000000009</v>
      </c>
      <c r="FC46" s="96">
        <f t="shared" si="98"/>
        <v>0.87281848885540492</v>
      </c>
      <c r="FD46" s="96">
        <f t="shared" si="99"/>
        <v>0.86643310806229235</v>
      </c>
      <c r="FE46" s="250">
        <f t="shared" si="100"/>
        <v>0.70000000000000062</v>
      </c>
      <c r="FF46" s="96">
        <f t="shared" si="101"/>
        <v>0.11478055399788534</v>
      </c>
      <c r="FG46" s="96">
        <f t="shared" si="102"/>
        <v>0.12086431751915561</v>
      </c>
      <c r="FH46" s="250">
        <f t="shared" si="103"/>
        <v>-0.5999999999999992</v>
      </c>
      <c r="FI46" s="96">
        <f t="shared" si="104"/>
        <v>1.2400957146709746E-2</v>
      </c>
      <c r="FJ46" s="96">
        <f t="shared" si="105"/>
        <v>1.2702574418552048E-2</v>
      </c>
      <c r="FK46" s="250">
        <f t="shared" si="106"/>
        <v>-9.9999999999999922E-2</v>
      </c>
      <c r="FL46" s="96">
        <f t="shared" si="107"/>
        <v>0.83829787234042552</v>
      </c>
      <c r="FM46" s="96">
        <f t="shared" si="108"/>
        <v>0.8310385523210071</v>
      </c>
      <c r="FN46" s="250">
        <f t="shared" si="109"/>
        <v>0.70000000000000062</v>
      </c>
      <c r="FO46" s="96">
        <f t="shared" si="110"/>
        <v>0.15319148936170213</v>
      </c>
      <c r="FP46" s="96">
        <f t="shared" si="111"/>
        <v>0.15932336742722264</v>
      </c>
      <c r="FQ46" s="250">
        <f t="shared" si="112"/>
        <v>-0.60000000000000053</v>
      </c>
      <c r="FR46" s="96">
        <f t="shared" si="113"/>
        <v>8.5106382978723527E-3</v>
      </c>
      <c r="FS46" s="96">
        <f t="shared" si="114"/>
        <v>9.6380802517702646E-3</v>
      </c>
      <c r="FT46" s="250">
        <f t="shared" si="115"/>
        <v>-0.10000000000000009</v>
      </c>
      <c r="FU46" s="96">
        <f t="shared" si="116"/>
        <v>0.83989501312335957</v>
      </c>
      <c r="FV46" s="96">
        <f t="shared" si="117"/>
        <v>0.82233502538071068</v>
      </c>
      <c r="FW46" s="250">
        <f t="shared" si="118"/>
        <v>1.8000000000000016</v>
      </c>
      <c r="FX46" s="96">
        <f t="shared" si="119"/>
        <v>0.14908136482939638</v>
      </c>
      <c r="FY46" s="96">
        <f t="shared" si="120"/>
        <v>0.16187253243090804</v>
      </c>
      <c r="FZ46" s="250">
        <f t="shared" si="121"/>
        <v>-1.3000000000000012</v>
      </c>
      <c r="GA46" s="96">
        <f t="shared" si="122"/>
        <v>1.1023622047244053E-2</v>
      </c>
      <c r="GB46" s="96">
        <f t="shared" si="123"/>
        <v>1.5792442188381273E-2</v>
      </c>
      <c r="GC46" s="250">
        <f t="shared" si="124"/>
        <v>-0.50000000000000011</v>
      </c>
      <c r="GD46" s="96">
        <f t="shared" si="125"/>
        <v>0.82931072839859654</v>
      </c>
      <c r="GE46" s="96">
        <f t="shared" si="126"/>
        <v>0.82810654702572595</v>
      </c>
      <c r="GF46" s="250">
        <f t="shared" si="127"/>
        <v>0.10000000000000009</v>
      </c>
      <c r="GG46" s="96">
        <f t="shared" si="128"/>
        <v>0.10295028716740307</v>
      </c>
      <c r="GH46" s="96">
        <f t="shared" si="129"/>
        <v>0.10600053625558514</v>
      </c>
      <c r="GI46" s="250">
        <f t="shared" si="130"/>
        <v>-0.30000000000000027</v>
      </c>
      <c r="GJ46" s="96">
        <f t="shared" si="131"/>
        <v>6.7738984434000393E-2</v>
      </c>
      <c r="GK46" s="96">
        <f t="shared" si="132"/>
        <v>6.589291671868891E-2</v>
      </c>
      <c r="GL46" s="250">
        <f t="shared" si="133"/>
        <v>0.20000000000000018</v>
      </c>
      <c r="GM46" s="39">
        <v>0</v>
      </c>
    </row>
    <row r="47" spans="1:195" s="15" customFormat="1" ht="13.5" customHeight="1">
      <c r="A47" s="63"/>
      <c r="B47" s="346"/>
      <c r="C47" s="343"/>
      <c r="D47" s="210"/>
      <c r="E47" s="72" t="s">
        <v>211</v>
      </c>
      <c r="F47" s="211">
        <v>0</v>
      </c>
      <c r="G47" s="126">
        <v>0</v>
      </c>
      <c r="H47" s="124" t="str">
        <f>IFERROR(G47/F47,"-")</f>
        <v>-</v>
      </c>
      <c r="I47" s="127">
        <v>0</v>
      </c>
      <c r="J47" s="125" t="str">
        <f>IFERROR(I47/G47,"-")</f>
        <v>-</v>
      </c>
      <c r="K47" s="126">
        <v>0</v>
      </c>
      <c r="L47" s="124" t="str">
        <f>IFERROR(K47/F47,"-")</f>
        <v>-</v>
      </c>
      <c r="M47" s="127">
        <v>0</v>
      </c>
      <c r="N47" s="125" t="str">
        <f>IFERROR(M47/K47,"-")</f>
        <v>-</v>
      </c>
      <c r="O47" s="211">
        <v>0</v>
      </c>
      <c r="P47" s="126">
        <v>0</v>
      </c>
      <c r="Q47" s="124" t="str">
        <f>IFERROR(P47/O47,"-")</f>
        <v>-</v>
      </c>
      <c r="R47" s="127">
        <v>0</v>
      </c>
      <c r="S47" s="125" t="str">
        <f>IFERROR(R47/P47,"-")</f>
        <v>-</v>
      </c>
      <c r="T47" s="126">
        <v>0</v>
      </c>
      <c r="U47" s="124" t="str">
        <f>IFERROR(T47/O47,"-")</f>
        <v>-</v>
      </c>
      <c r="V47" s="127">
        <v>0</v>
      </c>
      <c r="W47" s="125" t="str">
        <f>IFERROR(V47/T47,"-")</f>
        <v>-</v>
      </c>
      <c r="X47" s="211">
        <v>0</v>
      </c>
      <c r="Y47" s="126">
        <v>0</v>
      </c>
      <c r="Z47" s="124" t="str">
        <f>IFERROR(Y47/X47,"-")</f>
        <v>-</v>
      </c>
      <c r="AA47" s="127">
        <v>0</v>
      </c>
      <c r="AB47" s="125" t="str">
        <f>IFERROR(AA47/Y47,"-")</f>
        <v>-</v>
      </c>
      <c r="AC47" s="126">
        <v>0</v>
      </c>
      <c r="AD47" s="124" t="str">
        <f>IFERROR(AC47/X47,"-")</f>
        <v>-</v>
      </c>
      <c r="AE47" s="127">
        <v>0</v>
      </c>
      <c r="AF47" s="125" t="str">
        <f>IFERROR(AE47/AC47,"-")</f>
        <v>-</v>
      </c>
      <c r="AG47" s="211">
        <v>0</v>
      </c>
      <c r="AH47" s="126">
        <v>0</v>
      </c>
      <c r="AI47" s="124" t="str">
        <f>IFERROR(AH47/AG47,"-")</f>
        <v>-</v>
      </c>
      <c r="AJ47" s="127">
        <v>0</v>
      </c>
      <c r="AK47" s="125" t="str">
        <f>IFERROR(AJ47/AH47,"-")</f>
        <v>-</v>
      </c>
      <c r="AL47" s="126">
        <v>0</v>
      </c>
      <c r="AM47" s="124" t="str">
        <f>IFERROR(AL47/AG47,"-")</f>
        <v>-</v>
      </c>
      <c r="AN47" s="127">
        <v>0</v>
      </c>
      <c r="AO47" s="125" t="str">
        <f>IFERROR(AN47/AL47,"-")</f>
        <v>-</v>
      </c>
      <c r="AP47" s="211">
        <v>0</v>
      </c>
      <c r="AQ47" s="126">
        <v>0</v>
      </c>
      <c r="AR47" s="124" t="str">
        <f>IFERROR(AQ47/AP47,"-")</f>
        <v>-</v>
      </c>
      <c r="AS47" s="127">
        <v>0</v>
      </c>
      <c r="AT47" s="125" t="str">
        <f>IFERROR(AS47/AQ47,"-")</f>
        <v>-</v>
      </c>
      <c r="AU47" s="126">
        <v>0</v>
      </c>
      <c r="AV47" s="124" t="str">
        <f>IFERROR(AU47/AP47,"-")</f>
        <v>-</v>
      </c>
      <c r="AW47" s="127">
        <v>0</v>
      </c>
      <c r="AX47" s="125" t="str">
        <f>IFERROR(AW47/AU47,"-")</f>
        <v>-</v>
      </c>
      <c r="AY47" s="211">
        <v>0</v>
      </c>
      <c r="AZ47" s="126">
        <v>0</v>
      </c>
      <c r="BA47" s="124" t="str">
        <f>IFERROR(AZ47/AY47,"-")</f>
        <v>-</v>
      </c>
      <c r="BB47" s="127">
        <v>0</v>
      </c>
      <c r="BC47" s="125" t="str">
        <f>IFERROR(BB47/AZ47,"-")</f>
        <v>-</v>
      </c>
      <c r="BD47" s="126">
        <v>0</v>
      </c>
      <c r="BE47" s="124" t="str">
        <f>IFERROR(BD47/AY47,"-")</f>
        <v>-</v>
      </c>
      <c r="BF47" s="127">
        <v>0</v>
      </c>
      <c r="BG47" s="125" t="str">
        <f>IFERROR(BF47/BD47,"-")</f>
        <v>-</v>
      </c>
      <c r="BH47" s="211">
        <v>0</v>
      </c>
      <c r="BI47" s="126">
        <v>0</v>
      </c>
      <c r="BJ47" s="124" t="str">
        <f>IFERROR(BI47/BH47,"-")</f>
        <v>-</v>
      </c>
      <c r="BK47" s="127">
        <v>0</v>
      </c>
      <c r="BL47" s="125" t="str">
        <f>IFERROR(BK47/BI47,"-")</f>
        <v>-</v>
      </c>
      <c r="BM47" s="126">
        <v>0</v>
      </c>
      <c r="BN47" s="124" t="str">
        <f>IFERROR(BM47/BH47,"-")</f>
        <v>-</v>
      </c>
      <c r="BO47" s="127">
        <v>0</v>
      </c>
      <c r="BP47" s="125" t="str">
        <f>IFERROR(BO47/BM47,"-")</f>
        <v>-</v>
      </c>
      <c r="BQ47" s="212">
        <f t="shared" si="164"/>
        <v>0</v>
      </c>
      <c r="BR47" s="126">
        <f t="shared" si="165"/>
        <v>0</v>
      </c>
      <c r="BS47" s="124" t="str">
        <f>IFERROR(BR47/BQ47,"-")</f>
        <v>-</v>
      </c>
      <c r="BT47" s="127">
        <f>SUM(I47,R47,AA47,AJ47,AS47,BB47,BK47)</f>
        <v>0</v>
      </c>
      <c r="BU47" s="125" t="str">
        <f>IFERROR(BT47/BR47,"-")</f>
        <v>-</v>
      </c>
      <c r="BV47" s="126">
        <f>SUM(K47,T47,AC47,AL47,AU47,BD47,BM47)</f>
        <v>0</v>
      </c>
      <c r="BW47" s="124" t="str">
        <f>IFERROR(BV47/BQ47,"-")</f>
        <v>-</v>
      </c>
      <c r="BX47" s="127">
        <f>SUM(M47,V47,AE47,AN47,AW47,BF47,BO47)</f>
        <v>0</v>
      </c>
      <c r="BY47" s="125" t="str">
        <f>IFERROR(BX47/BV47,"-")</f>
        <v>-</v>
      </c>
      <c r="BZ47" s="82"/>
      <c r="CA47" s="113">
        <v>0</v>
      </c>
      <c r="CB47" s="105">
        <v>0</v>
      </c>
      <c r="CC47" s="86" t="s">
        <v>240</v>
      </c>
      <c r="CD47" s="105">
        <v>0</v>
      </c>
      <c r="CE47" s="105" t="s">
        <v>240</v>
      </c>
      <c r="CF47" s="105">
        <v>0</v>
      </c>
      <c r="CG47" s="86" t="s">
        <v>240</v>
      </c>
      <c r="CH47" s="105">
        <v>0</v>
      </c>
      <c r="CI47" s="105" t="s">
        <v>240</v>
      </c>
      <c r="CK47" s="86" t="str">
        <f t="shared" si="173"/>
        <v>-</v>
      </c>
      <c r="CL47" s="86" t="str">
        <f t="shared" si="174"/>
        <v>-</v>
      </c>
      <c r="CM47" s="86" t="str">
        <f t="shared" si="77"/>
        <v>-</v>
      </c>
      <c r="CN47" s="86" t="str">
        <f t="shared" si="78"/>
        <v>-</v>
      </c>
      <c r="CO47" s="59">
        <v>41</v>
      </c>
      <c r="CP47" s="37" t="s">
        <v>13</v>
      </c>
      <c r="CQ47" s="46">
        <f t="shared" si="79"/>
        <v>0.87552341073467832</v>
      </c>
      <c r="CR47" s="46">
        <f t="shared" si="175"/>
        <v>0.88571428571428568</v>
      </c>
      <c r="CS47" s="87">
        <f t="shared" si="176"/>
        <v>0.8571428571428571</v>
      </c>
      <c r="CT47" s="46">
        <f t="shared" si="177"/>
        <v>0.84907781127062787</v>
      </c>
      <c r="CU47" s="46">
        <f t="shared" si="178"/>
        <v>0.10772744575561477</v>
      </c>
      <c r="CV47" s="46">
        <f t="shared" si="179"/>
        <v>0.11428571428571432</v>
      </c>
      <c r="CW47" s="46">
        <f t="shared" si="180"/>
        <v>0.1428571428571429</v>
      </c>
      <c r="CX47" s="46">
        <f t="shared" si="181"/>
        <v>8.4963980994226751E-2</v>
      </c>
      <c r="CY47" s="46">
        <f t="shared" si="182"/>
        <v>1.674914350970691E-2</v>
      </c>
      <c r="CZ47" s="46">
        <f t="shared" si="183"/>
        <v>0</v>
      </c>
      <c r="DA47" s="46">
        <f t="shared" si="184"/>
        <v>0</v>
      </c>
      <c r="DB47" s="46">
        <f t="shared" si="185"/>
        <v>6.595820773514538E-2</v>
      </c>
      <c r="DC47" s="46">
        <f t="shared" si="81"/>
        <v>0.8697711128650355</v>
      </c>
      <c r="DD47" s="46">
        <f t="shared" si="82"/>
        <v>0.96969696969696972</v>
      </c>
      <c r="DE47" s="87">
        <f t="shared" si="83"/>
        <v>0.8</v>
      </c>
      <c r="DF47" s="46">
        <f t="shared" si="84"/>
        <v>0.84672642449022384</v>
      </c>
      <c r="DG47" s="46">
        <f t="shared" si="186"/>
        <v>0.11286503551696925</v>
      </c>
      <c r="DH47" s="46">
        <f t="shared" si="187"/>
        <v>3.0303030303030276E-2</v>
      </c>
      <c r="DI47" s="87">
        <f t="shared" si="188"/>
        <v>0.14999999999999991</v>
      </c>
      <c r="DJ47" s="46">
        <f t="shared" si="189"/>
        <v>8.8693190753263096E-2</v>
      </c>
      <c r="DK47" s="46">
        <f t="shared" si="190"/>
        <v>1.7363851617995252E-2</v>
      </c>
      <c r="DL47" s="46">
        <f t="shared" si="191"/>
        <v>0</v>
      </c>
      <c r="DM47" s="87">
        <f t="shared" si="192"/>
        <v>5.0000000000000044E-2</v>
      </c>
      <c r="DN47" s="46">
        <f t="shared" si="193"/>
        <v>6.4580384756513065E-2</v>
      </c>
      <c r="DP47" s="37" t="s">
        <v>31</v>
      </c>
      <c r="DQ47" s="96">
        <f t="shared" si="53"/>
        <v>0.86526315789473685</v>
      </c>
      <c r="DR47" s="96">
        <f t="shared" si="54"/>
        <v>0.86382978723404258</v>
      </c>
      <c r="DS47" s="250">
        <f t="shared" si="85"/>
        <v>0.10000000000000009</v>
      </c>
      <c r="DT47" s="96">
        <f t="shared" si="55"/>
        <v>0.12210526315789472</v>
      </c>
      <c r="DU47" s="96">
        <f t="shared" si="56"/>
        <v>0.11914893617021272</v>
      </c>
      <c r="DV47" s="250">
        <f t="shared" si="86"/>
        <v>0.30000000000000027</v>
      </c>
      <c r="DW47" s="96">
        <f t="shared" si="57"/>
        <v>1.2631578947368438E-2</v>
      </c>
      <c r="DX47" s="96">
        <f t="shared" si="58"/>
        <v>1.7021276595744705E-2</v>
      </c>
      <c r="DY47" s="250">
        <f t="shared" si="87"/>
        <v>-0.40000000000000019</v>
      </c>
      <c r="DZ47" s="96">
        <f t="shared" si="59"/>
        <v>0.88</v>
      </c>
      <c r="EA47" s="96">
        <f t="shared" si="60"/>
        <v>0.81818181818181823</v>
      </c>
      <c r="EB47" s="250">
        <f t="shared" si="88"/>
        <v>6.2000000000000055</v>
      </c>
      <c r="EC47" s="96">
        <f t="shared" si="61"/>
        <v>0.12</v>
      </c>
      <c r="ED47" s="96">
        <f t="shared" si="89"/>
        <v>0.13636363636363635</v>
      </c>
      <c r="EE47" s="250">
        <f t="shared" si="90"/>
        <v>-1.6000000000000014</v>
      </c>
      <c r="EF47" s="96">
        <f t="shared" si="62"/>
        <v>0</v>
      </c>
      <c r="EG47" s="96">
        <f t="shared" si="63"/>
        <v>4.5454545454545414E-2</v>
      </c>
      <c r="EH47" s="250">
        <f t="shared" si="91"/>
        <v>-4.5</v>
      </c>
      <c r="EI47" s="96">
        <f t="shared" si="64"/>
        <v>1</v>
      </c>
      <c r="EJ47" s="96">
        <f t="shared" si="65"/>
        <v>1</v>
      </c>
      <c r="EK47" s="250">
        <f t="shared" si="92"/>
        <v>0</v>
      </c>
      <c r="EL47" s="96">
        <f t="shared" si="66"/>
        <v>0</v>
      </c>
      <c r="EM47" s="96">
        <f t="shared" si="67"/>
        <v>0</v>
      </c>
      <c r="EN47" s="250">
        <f t="shared" si="93"/>
        <v>0</v>
      </c>
      <c r="EO47" s="96">
        <f t="shared" si="68"/>
        <v>0</v>
      </c>
      <c r="EP47" s="96">
        <f t="shared" si="69"/>
        <v>0</v>
      </c>
      <c r="EQ47" s="250">
        <f t="shared" si="94"/>
        <v>0</v>
      </c>
      <c r="ER47" s="96">
        <f t="shared" si="70"/>
        <v>0.84157160963244615</v>
      </c>
      <c r="ES47" s="96">
        <f t="shared" si="71"/>
        <v>0.84519104084321472</v>
      </c>
      <c r="ET47" s="250">
        <f t="shared" si="95"/>
        <v>-0.30000000000000027</v>
      </c>
      <c r="EU47" s="96">
        <f t="shared" si="72"/>
        <v>9.125475285171103E-2</v>
      </c>
      <c r="EV47" s="96">
        <f t="shared" si="73"/>
        <v>9.8155467720685174E-2</v>
      </c>
      <c r="EW47" s="250">
        <f t="shared" si="96"/>
        <v>-0.70000000000000062</v>
      </c>
      <c r="EX47" s="96">
        <f t="shared" si="74"/>
        <v>6.7173637515842821E-2</v>
      </c>
      <c r="EY47" s="96">
        <f t="shared" si="75"/>
        <v>5.6653491436100101E-2</v>
      </c>
      <c r="EZ47" s="250">
        <f t="shared" si="97"/>
        <v>1.0000000000000002</v>
      </c>
      <c r="FC47" s="96">
        <f t="shared" si="98"/>
        <v>0.87281848885540492</v>
      </c>
      <c r="FD47" s="96">
        <f t="shared" si="99"/>
        <v>0.86643310806229235</v>
      </c>
      <c r="FE47" s="250">
        <f t="shared" si="100"/>
        <v>0.70000000000000062</v>
      </c>
      <c r="FF47" s="96">
        <f t="shared" si="101"/>
        <v>0.11478055399788534</v>
      </c>
      <c r="FG47" s="96">
        <f t="shared" si="102"/>
        <v>0.12086431751915561</v>
      </c>
      <c r="FH47" s="250">
        <f t="shared" si="103"/>
        <v>-0.5999999999999992</v>
      </c>
      <c r="FI47" s="96">
        <f t="shared" si="104"/>
        <v>1.2400957146709746E-2</v>
      </c>
      <c r="FJ47" s="96">
        <f t="shared" si="105"/>
        <v>1.2702574418552048E-2</v>
      </c>
      <c r="FK47" s="250">
        <f t="shared" si="106"/>
        <v>-9.9999999999999922E-2</v>
      </c>
      <c r="FL47" s="96">
        <f t="shared" si="107"/>
        <v>0.83829787234042552</v>
      </c>
      <c r="FM47" s="96">
        <f t="shared" si="108"/>
        <v>0.8310385523210071</v>
      </c>
      <c r="FN47" s="250">
        <f t="shared" si="109"/>
        <v>0.70000000000000062</v>
      </c>
      <c r="FO47" s="96">
        <f t="shared" si="110"/>
        <v>0.15319148936170213</v>
      </c>
      <c r="FP47" s="96">
        <f t="shared" si="111"/>
        <v>0.15932336742722264</v>
      </c>
      <c r="FQ47" s="250">
        <f t="shared" si="112"/>
        <v>-0.60000000000000053</v>
      </c>
      <c r="FR47" s="96">
        <f t="shared" si="113"/>
        <v>8.5106382978723527E-3</v>
      </c>
      <c r="FS47" s="96">
        <f t="shared" si="114"/>
        <v>9.6380802517702646E-3</v>
      </c>
      <c r="FT47" s="250">
        <f t="shared" si="115"/>
        <v>-0.10000000000000009</v>
      </c>
      <c r="FU47" s="96">
        <f t="shared" si="116"/>
        <v>0.83989501312335957</v>
      </c>
      <c r="FV47" s="96">
        <f t="shared" si="117"/>
        <v>0.82233502538071068</v>
      </c>
      <c r="FW47" s="250">
        <f t="shared" si="118"/>
        <v>1.8000000000000016</v>
      </c>
      <c r="FX47" s="96">
        <f t="shared" si="119"/>
        <v>0.14908136482939638</v>
      </c>
      <c r="FY47" s="96">
        <f t="shared" si="120"/>
        <v>0.16187253243090804</v>
      </c>
      <c r="FZ47" s="250">
        <f t="shared" si="121"/>
        <v>-1.3000000000000012</v>
      </c>
      <c r="GA47" s="96">
        <f t="shared" si="122"/>
        <v>1.1023622047244053E-2</v>
      </c>
      <c r="GB47" s="96">
        <f t="shared" si="123"/>
        <v>1.5792442188381273E-2</v>
      </c>
      <c r="GC47" s="250">
        <f t="shared" si="124"/>
        <v>-0.50000000000000011</v>
      </c>
      <c r="GD47" s="96">
        <f t="shared" si="125"/>
        <v>0.82931072839859654</v>
      </c>
      <c r="GE47" s="96">
        <f t="shared" si="126"/>
        <v>0.82810654702572595</v>
      </c>
      <c r="GF47" s="250">
        <f t="shared" si="127"/>
        <v>0.10000000000000009</v>
      </c>
      <c r="GG47" s="96">
        <f t="shared" si="128"/>
        <v>0.10295028716740307</v>
      </c>
      <c r="GH47" s="96">
        <f t="shared" si="129"/>
        <v>0.10600053625558514</v>
      </c>
      <c r="GI47" s="250">
        <f t="shared" si="130"/>
        <v>-0.30000000000000027</v>
      </c>
      <c r="GJ47" s="96">
        <f t="shared" si="131"/>
        <v>6.7738984434000393E-2</v>
      </c>
      <c r="GK47" s="96">
        <f t="shared" si="132"/>
        <v>6.589291671868891E-2</v>
      </c>
      <c r="GL47" s="250">
        <f t="shared" si="133"/>
        <v>0.20000000000000018</v>
      </c>
      <c r="GM47" s="39">
        <v>0</v>
      </c>
    </row>
    <row r="48" spans="1:195" s="15" customFormat="1" ht="13.5" customHeight="1">
      <c r="A48" s="63"/>
      <c r="B48" s="347"/>
      <c r="C48" s="344"/>
      <c r="D48" s="338" t="s">
        <v>204</v>
      </c>
      <c r="E48" s="339"/>
      <c r="F48" s="144">
        <v>26</v>
      </c>
      <c r="G48" s="60">
        <v>26</v>
      </c>
      <c r="H48" s="80">
        <f t="shared" si="136"/>
        <v>1</v>
      </c>
      <c r="I48" s="93">
        <v>217932400</v>
      </c>
      <c r="J48" s="100">
        <f t="shared" si="137"/>
        <v>8382015.384615385</v>
      </c>
      <c r="K48" s="60">
        <v>23</v>
      </c>
      <c r="L48" s="80">
        <f t="shared" si="138"/>
        <v>0.88461538461538458</v>
      </c>
      <c r="M48" s="93">
        <v>21450494</v>
      </c>
      <c r="N48" s="100">
        <f t="shared" si="139"/>
        <v>932630.17391304346</v>
      </c>
      <c r="O48" s="144">
        <v>89</v>
      </c>
      <c r="P48" s="60">
        <v>87</v>
      </c>
      <c r="Q48" s="80">
        <f t="shared" si="140"/>
        <v>0.97752808988764039</v>
      </c>
      <c r="R48" s="93">
        <v>179963030</v>
      </c>
      <c r="S48" s="100">
        <f t="shared" si="141"/>
        <v>2068540.5747126436</v>
      </c>
      <c r="T48" s="60">
        <v>81</v>
      </c>
      <c r="U48" s="80">
        <f t="shared" si="142"/>
        <v>0.9101123595505618</v>
      </c>
      <c r="V48" s="93">
        <v>77202793</v>
      </c>
      <c r="W48" s="100">
        <f t="shared" si="143"/>
        <v>953120.90123456786</v>
      </c>
      <c r="X48" s="144">
        <v>2917</v>
      </c>
      <c r="Y48" s="60">
        <v>2695</v>
      </c>
      <c r="Z48" s="80">
        <f t="shared" si="144"/>
        <v>0.92389441206719236</v>
      </c>
      <c r="AA48" s="93">
        <v>2291081690</v>
      </c>
      <c r="AB48" s="100">
        <f t="shared" si="145"/>
        <v>850123.07606679038</v>
      </c>
      <c r="AC48" s="60">
        <v>2385</v>
      </c>
      <c r="AD48" s="80">
        <f t="shared" si="146"/>
        <v>0.81762084333219065</v>
      </c>
      <c r="AE48" s="93">
        <v>499423635</v>
      </c>
      <c r="AF48" s="100">
        <f t="shared" si="147"/>
        <v>209401.94339622642</v>
      </c>
      <c r="AG48" s="144">
        <v>2641</v>
      </c>
      <c r="AH48" s="60">
        <v>2503</v>
      </c>
      <c r="AI48" s="80">
        <f t="shared" si="148"/>
        <v>0.94774706550549037</v>
      </c>
      <c r="AJ48" s="93">
        <v>2452769520</v>
      </c>
      <c r="AK48" s="100">
        <f t="shared" si="149"/>
        <v>979931.88973232126</v>
      </c>
      <c r="AL48" s="60">
        <v>2322</v>
      </c>
      <c r="AM48" s="80">
        <f t="shared" si="150"/>
        <v>0.87921241953805374</v>
      </c>
      <c r="AN48" s="93">
        <v>547677725</v>
      </c>
      <c r="AO48" s="100">
        <f t="shared" si="151"/>
        <v>235864.65331610679</v>
      </c>
      <c r="AP48" s="144">
        <v>1753</v>
      </c>
      <c r="AQ48" s="60">
        <v>1648</v>
      </c>
      <c r="AR48" s="80">
        <f t="shared" si="152"/>
        <v>0.94010268111808326</v>
      </c>
      <c r="AS48" s="93">
        <v>1947241900</v>
      </c>
      <c r="AT48" s="100">
        <f t="shared" si="153"/>
        <v>1181578.822815534</v>
      </c>
      <c r="AU48" s="60">
        <v>1530</v>
      </c>
      <c r="AV48" s="80">
        <f t="shared" si="154"/>
        <v>0.87278950370792929</v>
      </c>
      <c r="AW48" s="93">
        <v>374660066</v>
      </c>
      <c r="AX48" s="100">
        <f t="shared" si="155"/>
        <v>244875.86013071897</v>
      </c>
      <c r="AY48" s="144">
        <v>786</v>
      </c>
      <c r="AZ48" s="60">
        <v>721</v>
      </c>
      <c r="BA48" s="80">
        <f t="shared" si="156"/>
        <v>0.91730279898218825</v>
      </c>
      <c r="BB48" s="93">
        <v>840898490</v>
      </c>
      <c r="BC48" s="100">
        <f t="shared" si="157"/>
        <v>1166294.7156726769</v>
      </c>
      <c r="BD48" s="60">
        <v>667</v>
      </c>
      <c r="BE48" s="80">
        <f t="shared" si="158"/>
        <v>0.84860050890585237</v>
      </c>
      <c r="BF48" s="93">
        <v>146139018</v>
      </c>
      <c r="BG48" s="100">
        <f t="shared" si="159"/>
        <v>219098.97751124439</v>
      </c>
      <c r="BH48" s="144">
        <v>303</v>
      </c>
      <c r="BI48" s="60">
        <v>249</v>
      </c>
      <c r="BJ48" s="80">
        <f t="shared" si="160"/>
        <v>0.82178217821782173</v>
      </c>
      <c r="BK48" s="93">
        <v>305912910</v>
      </c>
      <c r="BL48" s="100">
        <f t="shared" si="161"/>
        <v>1228565.9036144579</v>
      </c>
      <c r="BM48" s="60">
        <v>220</v>
      </c>
      <c r="BN48" s="80">
        <f t="shared" si="162"/>
        <v>0.72607260726072609</v>
      </c>
      <c r="BO48" s="93">
        <v>66596107</v>
      </c>
      <c r="BP48" s="100">
        <f t="shared" si="163"/>
        <v>302709.57727272727</v>
      </c>
      <c r="BQ48" s="98">
        <f t="shared" si="164"/>
        <v>8515</v>
      </c>
      <c r="BR48" s="60">
        <f t="shared" si="165"/>
        <v>7929</v>
      </c>
      <c r="BS48" s="80">
        <f t="shared" si="166"/>
        <v>0.93118027011156779</v>
      </c>
      <c r="BT48" s="93">
        <f t="shared" si="167"/>
        <v>8235799940</v>
      </c>
      <c r="BU48" s="100">
        <f t="shared" si="168"/>
        <v>1038693.3963929878</v>
      </c>
      <c r="BV48" s="60">
        <f t="shared" si="169"/>
        <v>7228</v>
      </c>
      <c r="BW48" s="80">
        <f t="shared" si="170"/>
        <v>0.84885496183206111</v>
      </c>
      <c r="BX48" s="93">
        <f t="shared" si="171"/>
        <v>1733149838</v>
      </c>
      <c r="BY48" s="100">
        <f t="shared" si="172"/>
        <v>239782.76674045378</v>
      </c>
      <c r="BZ48" s="82"/>
      <c r="CA48" s="113">
        <v>8405</v>
      </c>
      <c r="CB48" s="105">
        <v>7861</v>
      </c>
      <c r="CC48" s="86">
        <v>0.93527662105889353</v>
      </c>
      <c r="CD48" s="105">
        <v>7966696280</v>
      </c>
      <c r="CE48" s="105">
        <v>1013445.6532247806</v>
      </c>
      <c r="CF48" s="105">
        <v>7109</v>
      </c>
      <c r="CG48" s="86">
        <v>0.8458060678167757</v>
      </c>
      <c r="CH48" s="105">
        <v>1815416879</v>
      </c>
      <c r="CI48" s="105">
        <v>255368.81122520749</v>
      </c>
      <c r="CK48" s="86">
        <f t="shared" si="173"/>
        <v>8.2325308279506682E-2</v>
      </c>
      <c r="CL48" s="86">
        <f t="shared" si="174"/>
        <v>6.8819729888432213E-2</v>
      </c>
      <c r="CM48" s="86">
        <f t="shared" si="77"/>
        <v>8.9470553242117834E-2</v>
      </c>
      <c r="CN48" s="86">
        <f t="shared" si="78"/>
        <v>6.4723378941106469E-2</v>
      </c>
      <c r="CO48" s="59">
        <v>42</v>
      </c>
      <c r="CP48" s="37" t="s">
        <v>14</v>
      </c>
      <c r="CQ48" s="46">
        <f t="shared" si="79"/>
        <v>0.85429474793606186</v>
      </c>
      <c r="CR48" s="46">
        <f t="shared" si="175"/>
        <v>0.82119205298013243</v>
      </c>
      <c r="CS48" s="87">
        <f t="shared" si="176"/>
        <v>0.85620915032679734</v>
      </c>
      <c r="CT48" s="46">
        <f t="shared" si="177"/>
        <v>0.8357072640187404</v>
      </c>
      <c r="CU48" s="46">
        <f t="shared" si="178"/>
        <v>0.13130159845424205</v>
      </c>
      <c r="CV48" s="46">
        <f t="shared" si="179"/>
        <v>0.16225165562913912</v>
      </c>
      <c r="CW48" s="46">
        <f t="shared" si="180"/>
        <v>0.13725490196078438</v>
      </c>
      <c r="CX48" s="46">
        <f t="shared" si="181"/>
        <v>0.10238229696095047</v>
      </c>
      <c r="CY48" s="46">
        <f t="shared" si="182"/>
        <v>1.4403653609696088E-2</v>
      </c>
      <c r="CZ48" s="46">
        <f t="shared" si="183"/>
        <v>1.655629139072845E-2</v>
      </c>
      <c r="DA48" s="46">
        <f t="shared" si="184"/>
        <v>6.5359477124182774E-3</v>
      </c>
      <c r="DB48" s="46">
        <f t="shared" si="185"/>
        <v>6.1910439020309127E-2</v>
      </c>
      <c r="DC48" s="46">
        <f t="shared" si="81"/>
        <v>0.84823144944252216</v>
      </c>
      <c r="DD48" s="46">
        <f t="shared" si="82"/>
        <v>0.83211678832116787</v>
      </c>
      <c r="DE48" s="87">
        <f t="shared" si="83"/>
        <v>0.79411764705882348</v>
      </c>
      <c r="DF48" s="46">
        <f t="shared" si="84"/>
        <v>0.82974867867543955</v>
      </c>
      <c r="DG48" s="46">
        <f t="shared" si="186"/>
        <v>0.13677431757016523</v>
      </c>
      <c r="DH48" s="46">
        <f t="shared" si="187"/>
        <v>0.16058394160583944</v>
      </c>
      <c r="DI48" s="87">
        <f t="shared" si="188"/>
        <v>0.19117647058823539</v>
      </c>
      <c r="DJ48" s="46">
        <f t="shared" si="189"/>
        <v>0.10879085319814474</v>
      </c>
      <c r="DK48" s="46">
        <f t="shared" si="190"/>
        <v>1.4994232987312617E-2</v>
      </c>
      <c r="DL48" s="46">
        <f t="shared" si="191"/>
        <v>7.2992700729926918E-3</v>
      </c>
      <c r="DM48" s="87">
        <f t="shared" si="192"/>
        <v>1.4705882352941124E-2</v>
      </c>
      <c r="DN48" s="46">
        <f t="shared" si="193"/>
        <v>6.1460468126415702E-2</v>
      </c>
      <c r="DP48" s="37" t="s">
        <v>32</v>
      </c>
      <c r="DQ48" s="96">
        <f t="shared" si="53"/>
        <v>0.89830508474576276</v>
      </c>
      <c r="DR48" s="96">
        <f t="shared" si="54"/>
        <v>0.87936507936507935</v>
      </c>
      <c r="DS48" s="250">
        <f t="shared" si="85"/>
        <v>1.9000000000000017</v>
      </c>
      <c r="DT48" s="96">
        <f t="shared" si="55"/>
        <v>9.9087353324641358E-2</v>
      </c>
      <c r="DU48" s="96">
        <f t="shared" si="56"/>
        <v>0.11428571428571432</v>
      </c>
      <c r="DV48" s="250">
        <f t="shared" si="86"/>
        <v>-1.5</v>
      </c>
      <c r="DW48" s="96">
        <f t="shared" si="57"/>
        <v>2.6075619295958807E-3</v>
      </c>
      <c r="DX48" s="96">
        <f t="shared" si="58"/>
        <v>6.3492063492063266E-3</v>
      </c>
      <c r="DY48" s="250">
        <f t="shared" si="87"/>
        <v>-0.3</v>
      </c>
      <c r="DZ48" s="96">
        <f t="shared" si="59"/>
        <v>0.88888888888888884</v>
      </c>
      <c r="EA48" s="96">
        <f t="shared" si="60"/>
        <v>0.8</v>
      </c>
      <c r="EB48" s="250">
        <f t="shared" si="88"/>
        <v>8.8999999999999968</v>
      </c>
      <c r="EC48" s="96">
        <f t="shared" si="61"/>
        <v>0.11111111111111116</v>
      </c>
      <c r="ED48" s="96">
        <f t="shared" si="89"/>
        <v>0.19999999999999996</v>
      </c>
      <c r="EE48" s="250">
        <f t="shared" si="90"/>
        <v>-8.9</v>
      </c>
      <c r="EF48" s="96">
        <f t="shared" si="62"/>
        <v>0</v>
      </c>
      <c r="EG48" s="96">
        <f t="shared" si="63"/>
        <v>0</v>
      </c>
      <c r="EH48" s="250">
        <f t="shared" si="91"/>
        <v>0</v>
      </c>
      <c r="EI48" s="96">
        <f t="shared" si="64"/>
        <v>0.875</v>
      </c>
      <c r="EJ48" s="96">
        <f t="shared" si="65"/>
        <v>0.75</v>
      </c>
      <c r="EK48" s="250">
        <f t="shared" si="92"/>
        <v>12.5</v>
      </c>
      <c r="EL48" s="96">
        <f t="shared" si="66"/>
        <v>0.125</v>
      </c>
      <c r="EM48" s="96">
        <f t="shared" si="67"/>
        <v>0.25</v>
      </c>
      <c r="EN48" s="250">
        <f t="shared" si="93"/>
        <v>-12.5</v>
      </c>
      <c r="EO48" s="96">
        <f t="shared" si="68"/>
        <v>0</v>
      </c>
      <c r="EP48" s="96">
        <f t="shared" si="69"/>
        <v>0</v>
      </c>
      <c r="EQ48" s="250">
        <f t="shared" si="94"/>
        <v>0</v>
      </c>
      <c r="ER48" s="96">
        <f t="shared" si="70"/>
        <v>0.82080078125</v>
      </c>
      <c r="ES48" s="96">
        <f t="shared" si="71"/>
        <v>0.81518624641833815</v>
      </c>
      <c r="ET48" s="250">
        <f t="shared" si="95"/>
        <v>0.60000000000000053</v>
      </c>
      <c r="EU48" s="96">
        <f t="shared" si="72"/>
        <v>0.10791015625</v>
      </c>
      <c r="EV48" s="96">
        <f t="shared" si="73"/>
        <v>0.11652340019102192</v>
      </c>
      <c r="EW48" s="250">
        <f t="shared" si="96"/>
        <v>-0.9000000000000008</v>
      </c>
      <c r="EX48" s="96">
        <f t="shared" si="74"/>
        <v>7.12890625E-2</v>
      </c>
      <c r="EY48" s="96">
        <f t="shared" si="75"/>
        <v>6.8290353390639935E-2</v>
      </c>
      <c r="EZ48" s="250">
        <f t="shared" si="97"/>
        <v>0.29999999999999888</v>
      </c>
      <c r="FC48" s="96">
        <f t="shared" si="98"/>
        <v>0.87281848885540492</v>
      </c>
      <c r="FD48" s="96">
        <f t="shared" si="99"/>
        <v>0.86643310806229235</v>
      </c>
      <c r="FE48" s="250">
        <f t="shared" si="100"/>
        <v>0.70000000000000062</v>
      </c>
      <c r="FF48" s="96">
        <f t="shared" si="101"/>
        <v>0.11478055399788534</v>
      </c>
      <c r="FG48" s="96">
        <f t="shared" si="102"/>
        <v>0.12086431751915561</v>
      </c>
      <c r="FH48" s="250">
        <f t="shared" si="103"/>
        <v>-0.5999999999999992</v>
      </c>
      <c r="FI48" s="96">
        <f t="shared" si="104"/>
        <v>1.2400957146709746E-2</v>
      </c>
      <c r="FJ48" s="96">
        <f t="shared" si="105"/>
        <v>1.2702574418552048E-2</v>
      </c>
      <c r="FK48" s="250">
        <f t="shared" si="106"/>
        <v>-9.9999999999999922E-2</v>
      </c>
      <c r="FL48" s="96">
        <f t="shared" si="107"/>
        <v>0.83829787234042552</v>
      </c>
      <c r="FM48" s="96">
        <f t="shared" si="108"/>
        <v>0.8310385523210071</v>
      </c>
      <c r="FN48" s="250">
        <f t="shared" si="109"/>
        <v>0.70000000000000062</v>
      </c>
      <c r="FO48" s="96">
        <f t="shared" si="110"/>
        <v>0.15319148936170213</v>
      </c>
      <c r="FP48" s="96">
        <f t="shared" si="111"/>
        <v>0.15932336742722264</v>
      </c>
      <c r="FQ48" s="250">
        <f t="shared" si="112"/>
        <v>-0.60000000000000053</v>
      </c>
      <c r="FR48" s="96">
        <f t="shared" si="113"/>
        <v>8.5106382978723527E-3</v>
      </c>
      <c r="FS48" s="96">
        <f t="shared" si="114"/>
        <v>9.6380802517702646E-3</v>
      </c>
      <c r="FT48" s="250">
        <f t="shared" si="115"/>
        <v>-0.10000000000000009</v>
      </c>
      <c r="FU48" s="96">
        <f t="shared" si="116"/>
        <v>0.83989501312335957</v>
      </c>
      <c r="FV48" s="96">
        <f t="shared" si="117"/>
        <v>0.82233502538071068</v>
      </c>
      <c r="FW48" s="250">
        <f t="shared" si="118"/>
        <v>1.8000000000000016</v>
      </c>
      <c r="FX48" s="96">
        <f t="shared" si="119"/>
        <v>0.14908136482939638</v>
      </c>
      <c r="FY48" s="96">
        <f t="shared" si="120"/>
        <v>0.16187253243090804</v>
      </c>
      <c r="FZ48" s="250">
        <f t="shared" si="121"/>
        <v>-1.3000000000000012</v>
      </c>
      <c r="GA48" s="96">
        <f t="shared" si="122"/>
        <v>1.1023622047244053E-2</v>
      </c>
      <c r="GB48" s="96">
        <f t="shared" si="123"/>
        <v>1.5792442188381273E-2</v>
      </c>
      <c r="GC48" s="250">
        <f t="shared" si="124"/>
        <v>-0.50000000000000011</v>
      </c>
      <c r="GD48" s="96">
        <f t="shared" si="125"/>
        <v>0.82931072839859654</v>
      </c>
      <c r="GE48" s="96">
        <f t="shared" si="126"/>
        <v>0.82810654702572595</v>
      </c>
      <c r="GF48" s="250">
        <f t="shared" si="127"/>
        <v>0.10000000000000009</v>
      </c>
      <c r="GG48" s="96">
        <f t="shared" si="128"/>
        <v>0.10295028716740307</v>
      </c>
      <c r="GH48" s="96">
        <f t="shared" si="129"/>
        <v>0.10600053625558514</v>
      </c>
      <c r="GI48" s="250">
        <f t="shared" si="130"/>
        <v>-0.30000000000000027</v>
      </c>
      <c r="GJ48" s="96">
        <f t="shared" si="131"/>
        <v>6.7738984434000393E-2</v>
      </c>
      <c r="GK48" s="96">
        <f t="shared" si="132"/>
        <v>6.589291671868891E-2</v>
      </c>
      <c r="GL48" s="250">
        <f t="shared" si="133"/>
        <v>0.20000000000000018</v>
      </c>
      <c r="GM48" s="39">
        <v>0</v>
      </c>
    </row>
    <row r="49" spans="1:195" s="15" customFormat="1" ht="13.5" customHeight="1">
      <c r="A49" s="63"/>
      <c r="B49" s="345">
        <v>8</v>
      </c>
      <c r="C49" s="342" t="s">
        <v>58</v>
      </c>
      <c r="D49" s="331" t="s">
        <v>153</v>
      </c>
      <c r="E49" s="320"/>
      <c r="F49" s="144">
        <v>4</v>
      </c>
      <c r="G49" s="60">
        <v>4</v>
      </c>
      <c r="H49" s="80">
        <f t="shared" si="136"/>
        <v>1</v>
      </c>
      <c r="I49" s="93">
        <v>1897840</v>
      </c>
      <c r="J49" s="100">
        <f t="shared" si="137"/>
        <v>474460</v>
      </c>
      <c r="K49" s="60">
        <v>4</v>
      </c>
      <c r="L49" s="80">
        <f t="shared" si="138"/>
        <v>1</v>
      </c>
      <c r="M49" s="93">
        <v>338902</v>
      </c>
      <c r="N49" s="100">
        <f t="shared" si="139"/>
        <v>84725.5</v>
      </c>
      <c r="O49" s="144">
        <v>3</v>
      </c>
      <c r="P49" s="60">
        <v>3</v>
      </c>
      <c r="Q49" s="80">
        <f t="shared" si="140"/>
        <v>1</v>
      </c>
      <c r="R49" s="93">
        <v>1297260</v>
      </c>
      <c r="S49" s="100">
        <f t="shared" si="141"/>
        <v>432420</v>
      </c>
      <c r="T49" s="60">
        <v>2</v>
      </c>
      <c r="U49" s="80">
        <f t="shared" si="142"/>
        <v>0.66666666666666663</v>
      </c>
      <c r="V49" s="93">
        <v>81200</v>
      </c>
      <c r="W49" s="100">
        <f t="shared" si="143"/>
        <v>40600</v>
      </c>
      <c r="X49" s="144">
        <v>373</v>
      </c>
      <c r="Y49" s="60">
        <v>360</v>
      </c>
      <c r="Z49" s="80">
        <f t="shared" si="144"/>
        <v>0.9651474530831099</v>
      </c>
      <c r="AA49" s="93">
        <v>130511110</v>
      </c>
      <c r="AB49" s="100">
        <f t="shared" si="145"/>
        <v>362530.86111111112</v>
      </c>
      <c r="AC49" s="60">
        <v>309</v>
      </c>
      <c r="AD49" s="80">
        <f t="shared" si="146"/>
        <v>0.82841823056300268</v>
      </c>
      <c r="AE49" s="93">
        <v>33156742</v>
      </c>
      <c r="AF49" s="100">
        <f t="shared" si="147"/>
        <v>107303.37216828478</v>
      </c>
      <c r="AG49" s="144">
        <v>277</v>
      </c>
      <c r="AH49" s="60">
        <v>274</v>
      </c>
      <c r="AI49" s="80">
        <f t="shared" si="148"/>
        <v>0.98916967509025266</v>
      </c>
      <c r="AJ49" s="93">
        <v>153596030</v>
      </c>
      <c r="AK49" s="100">
        <f t="shared" si="149"/>
        <v>560569.45255474455</v>
      </c>
      <c r="AL49" s="60">
        <v>245</v>
      </c>
      <c r="AM49" s="80">
        <f t="shared" si="150"/>
        <v>0.8844765342960289</v>
      </c>
      <c r="AN49" s="93">
        <v>27216244</v>
      </c>
      <c r="AO49" s="100">
        <f t="shared" si="151"/>
        <v>111086.71020408164</v>
      </c>
      <c r="AP49" s="144">
        <v>158</v>
      </c>
      <c r="AQ49" s="60">
        <v>157</v>
      </c>
      <c r="AR49" s="80">
        <f t="shared" si="152"/>
        <v>0.99367088607594933</v>
      </c>
      <c r="AS49" s="93">
        <v>109012480</v>
      </c>
      <c r="AT49" s="100">
        <f t="shared" si="153"/>
        <v>694347.00636942673</v>
      </c>
      <c r="AU49" s="60">
        <v>144</v>
      </c>
      <c r="AV49" s="80">
        <f t="shared" si="154"/>
        <v>0.91139240506329111</v>
      </c>
      <c r="AW49" s="93">
        <v>18887800</v>
      </c>
      <c r="AX49" s="100">
        <f t="shared" si="155"/>
        <v>131165.27777777778</v>
      </c>
      <c r="AY49" s="144">
        <v>76</v>
      </c>
      <c r="AZ49" s="60">
        <v>76</v>
      </c>
      <c r="BA49" s="80">
        <f t="shared" si="156"/>
        <v>1</v>
      </c>
      <c r="BB49" s="93">
        <v>53328820</v>
      </c>
      <c r="BC49" s="100">
        <f t="shared" si="157"/>
        <v>701695</v>
      </c>
      <c r="BD49" s="60">
        <v>73</v>
      </c>
      <c r="BE49" s="80">
        <f t="shared" si="158"/>
        <v>0.96052631578947367</v>
      </c>
      <c r="BF49" s="93">
        <v>16486511</v>
      </c>
      <c r="BG49" s="100">
        <f t="shared" si="159"/>
        <v>225842.61643835617</v>
      </c>
      <c r="BH49" s="144">
        <v>14</v>
      </c>
      <c r="BI49" s="60">
        <v>14</v>
      </c>
      <c r="BJ49" s="80">
        <f t="shared" si="160"/>
        <v>1</v>
      </c>
      <c r="BK49" s="93">
        <v>6330630</v>
      </c>
      <c r="BL49" s="100">
        <f t="shared" si="161"/>
        <v>452187.85714285716</v>
      </c>
      <c r="BM49" s="60">
        <v>13</v>
      </c>
      <c r="BN49" s="80">
        <f t="shared" si="162"/>
        <v>0.9285714285714286</v>
      </c>
      <c r="BO49" s="93">
        <v>1477675</v>
      </c>
      <c r="BP49" s="100">
        <f t="shared" si="163"/>
        <v>113667.30769230769</v>
      </c>
      <c r="BQ49" s="98">
        <f t="shared" si="164"/>
        <v>905</v>
      </c>
      <c r="BR49" s="60">
        <f t="shared" si="165"/>
        <v>888</v>
      </c>
      <c r="BS49" s="80">
        <f t="shared" si="166"/>
        <v>0.98121546961325967</v>
      </c>
      <c r="BT49" s="93">
        <f t="shared" si="167"/>
        <v>455974170</v>
      </c>
      <c r="BU49" s="100">
        <f t="shared" si="168"/>
        <v>513484.42567567568</v>
      </c>
      <c r="BV49" s="60">
        <f t="shared" si="169"/>
        <v>790</v>
      </c>
      <c r="BW49" s="80">
        <f t="shared" si="170"/>
        <v>0.8729281767955801</v>
      </c>
      <c r="BX49" s="93">
        <f t="shared" si="171"/>
        <v>97645074</v>
      </c>
      <c r="BY49" s="100">
        <f t="shared" si="172"/>
        <v>123601.35949367088</v>
      </c>
      <c r="BZ49" s="82"/>
      <c r="CA49" s="113">
        <v>798</v>
      </c>
      <c r="CB49" s="105">
        <v>792</v>
      </c>
      <c r="CC49" s="86">
        <v>0.99248120300751874</v>
      </c>
      <c r="CD49" s="105">
        <v>372944580</v>
      </c>
      <c r="CE49" s="105">
        <v>470889.62121212122</v>
      </c>
      <c r="CF49" s="105">
        <v>699</v>
      </c>
      <c r="CG49" s="86">
        <v>0.87593984962406013</v>
      </c>
      <c r="CH49" s="105">
        <v>74454785</v>
      </c>
      <c r="CI49" s="105">
        <v>106516.14449213161</v>
      </c>
      <c r="CK49" s="86">
        <f t="shared" si="173"/>
        <v>0.10828729281767957</v>
      </c>
      <c r="CL49" s="86">
        <f t="shared" si="174"/>
        <v>1.8784530386740328E-2</v>
      </c>
      <c r="CM49" s="86">
        <f t="shared" si="77"/>
        <v>0.11654135338345861</v>
      </c>
      <c r="CN49" s="86">
        <f t="shared" si="78"/>
        <v>7.5187969924812581E-3</v>
      </c>
      <c r="CO49" s="59">
        <v>43</v>
      </c>
      <c r="CP49" s="37" t="s">
        <v>9</v>
      </c>
      <c r="CQ49" s="46">
        <f t="shared" si="79"/>
        <v>0.86733308651116869</v>
      </c>
      <c r="CR49" s="46">
        <f t="shared" si="175"/>
        <v>0.77333333333333332</v>
      </c>
      <c r="CS49" s="87">
        <f t="shared" si="176"/>
        <v>0.86274509803921573</v>
      </c>
      <c r="CT49" s="46">
        <f t="shared" si="177"/>
        <v>0.810491779893727</v>
      </c>
      <c r="CU49" s="46">
        <f t="shared" si="178"/>
        <v>0.12155991608046401</v>
      </c>
      <c r="CV49" s="46">
        <f t="shared" si="179"/>
        <v>0.22666666666666668</v>
      </c>
      <c r="CW49" s="46">
        <f t="shared" si="180"/>
        <v>0.13725490196078427</v>
      </c>
      <c r="CX49" s="46">
        <f t="shared" si="181"/>
        <v>0.12528083877179852</v>
      </c>
      <c r="CY49" s="46">
        <f t="shared" si="182"/>
        <v>1.1106997408367292E-2</v>
      </c>
      <c r="CZ49" s="46">
        <f t="shared" si="183"/>
        <v>0</v>
      </c>
      <c r="DA49" s="46">
        <f t="shared" si="184"/>
        <v>0</v>
      </c>
      <c r="DB49" s="46">
        <f t="shared" si="185"/>
        <v>6.4227381334474476E-2</v>
      </c>
      <c r="DC49" s="46">
        <f t="shared" si="81"/>
        <v>0.86414947450369795</v>
      </c>
      <c r="DD49" s="46">
        <f t="shared" si="82"/>
        <v>0.75714285714285712</v>
      </c>
      <c r="DE49" s="87">
        <f t="shared" si="83"/>
        <v>0.78378378378378377</v>
      </c>
      <c r="DF49" s="46">
        <f t="shared" si="84"/>
        <v>0.81044753890833277</v>
      </c>
      <c r="DG49" s="46">
        <f t="shared" si="186"/>
        <v>0.12560010380173869</v>
      </c>
      <c r="DH49" s="46">
        <f t="shared" si="187"/>
        <v>0.24285714285714288</v>
      </c>
      <c r="DI49" s="87">
        <f t="shared" si="188"/>
        <v>0.21621621621621623</v>
      </c>
      <c r="DJ49" s="46">
        <f t="shared" si="189"/>
        <v>0.12469282895226741</v>
      </c>
      <c r="DK49" s="46">
        <f t="shared" si="190"/>
        <v>1.0250421694563361E-2</v>
      </c>
      <c r="DL49" s="46">
        <f t="shared" si="191"/>
        <v>0</v>
      </c>
      <c r="DM49" s="87">
        <f t="shared" si="192"/>
        <v>0</v>
      </c>
      <c r="DN49" s="46">
        <f t="shared" si="193"/>
        <v>6.4859632139399825E-2</v>
      </c>
      <c r="DP49" s="37" t="s">
        <v>33</v>
      </c>
      <c r="DQ49" s="96">
        <f t="shared" si="53"/>
        <v>0.84449760765550241</v>
      </c>
      <c r="DR49" s="96">
        <f t="shared" si="54"/>
        <v>0.86592178770949724</v>
      </c>
      <c r="DS49" s="250">
        <f t="shared" si="85"/>
        <v>-2.200000000000002</v>
      </c>
      <c r="DT49" s="96">
        <f t="shared" si="55"/>
        <v>0.14593301435406691</v>
      </c>
      <c r="DU49" s="96">
        <f t="shared" si="56"/>
        <v>0.12569832402234637</v>
      </c>
      <c r="DV49" s="250">
        <f t="shared" si="86"/>
        <v>1.9999999999999991</v>
      </c>
      <c r="DW49" s="96">
        <f t="shared" si="57"/>
        <v>9.5693779904306719E-3</v>
      </c>
      <c r="DX49" s="96">
        <f t="shared" si="58"/>
        <v>8.379888268156388E-3</v>
      </c>
      <c r="DY49" s="250">
        <f t="shared" si="87"/>
        <v>0.2</v>
      </c>
      <c r="DZ49" s="96">
        <f t="shared" si="59"/>
        <v>0.81818181818181823</v>
      </c>
      <c r="EA49" s="96">
        <f t="shared" si="60"/>
        <v>0.8</v>
      </c>
      <c r="EB49" s="250">
        <f t="shared" si="88"/>
        <v>1.7999999999999905</v>
      </c>
      <c r="EC49" s="96">
        <f t="shared" si="61"/>
        <v>9.0909090909090828E-2</v>
      </c>
      <c r="ED49" s="96">
        <f t="shared" si="89"/>
        <v>9.9999999999999978E-2</v>
      </c>
      <c r="EE49" s="250">
        <f t="shared" si="90"/>
        <v>-0.9000000000000008</v>
      </c>
      <c r="EF49" s="96">
        <f t="shared" si="62"/>
        <v>9.0909090909090939E-2</v>
      </c>
      <c r="EG49" s="96">
        <f t="shared" si="63"/>
        <v>9.9999999999999978E-2</v>
      </c>
      <c r="EH49" s="250">
        <f t="shared" si="91"/>
        <v>-0.9000000000000008</v>
      </c>
      <c r="EI49" s="96">
        <f t="shared" si="64"/>
        <v>1</v>
      </c>
      <c r="EJ49" s="96">
        <f t="shared" si="65"/>
        <v>1</v>
      </c>
      <c r="EK49" s="250">
        <f t="shared" si="92"/>
        <v>0</v>
      </c>
      <c r="EL49" s="96">
        <f t="shared" si="66"/>
        <v>0</v>
      </c>
      <c r="EM49" s="96">
        <f t="shared" si="67"/>
        <v>0</v>
      </c>
      <c r="EN49" s="250">
        <f t="shared" si="93"/>
        <v>0</v>
      </c>
      <c r="EO49" s="96">
        <f t="shared" si="68"/>
        <v>0</v>
      </c>
      <c r="EP49" s="96">
        <f t="shared" si="69"/>
        <v>0</v>
      </c>
      <c r="EQ49" s="250">
        <f t="shared" si="94"/>
        <v>0</v>
      </c>
      <c r="ER49" s="96">
        <f t="shared" si="70"/>
        <v>0.78472222222222221</v>
      </c>
      <c r="ES49" s="96">
        <f t="shared" si="71"/>
        <v>0.78595696489241218</v>
      </c>
      <c r="ET49" s="250">
        <f t="shared" si="95"/>
        <v>-0.10000000000000009</v>
      </c>
      <c r="EU49" s="96">
        <f t="shared" si="72"/>
        <v>0.13541666666666663</v>
      </c>
      <c r="EV49" s="96">
        <f t="shared" si="73"/>
        <v>0.13590033975084947</v>
      </c>
      <c r="EW49" s="250">
        <f t="shared" si="96"/>
        <v>-0.10000000000000009</v>
      </c>
      <c r="EX49" s="96">
        <f t="shared" si="74"/>
        <v>7.986111111111116E-2</v>
      </c>
      <c r="EY49" s="96">
        <f t="shared" si="75"/>
        <v>7.8142695356738345E-2</v>
      </c>
      <c r="EZ49" s="250">
        <f t="shared" si="97"/>
        <v>0.20000000000000018</v>
      </c>
      <c r="FC49" s="96">
        <f t="shared" si="98"/>
        <v>0.87281848885540492</v>
      </c>
      <c r="FD49" s="96">
        <f t="shared" si="99"/>
        <v>0.86643310806229235</v>
      </c>
      <c r="FE49" s="250">
        <f t="shared" si="100"/>
        <v>0.70000000000000062</v>
      </c>
      <c r="FF49" s="96">
        <f t="shared" si="101"/>
        <v>0.11478055399788534</v>
      </c>
      <c r="FG49" s="96">
        <f t="shared" si="102"/>
        <v>0.12086431751915561</v>
      </c>
      <c r="FH49" s="250">
        <f t="shared" si="103"/>
        <v>-0.5999999999999992</v>
      </c>
      <c r="FI49" s="96">
        <f t="shared" si="104"/>
        <v>1.2400957146709746E-2</v>
      </c>
      <c r="FJ49" s="96">
        <f t="shared" si="105"/>
        <v>1.2702574418552048E-2</v>
      </c>
      <c r="FK49" s="250">
        <f t="shared" si="106"/>
        <v>-9.9999999999999922E-2</v>
      </c>
      <c r="FL49" s="96">
        <f t="shared" si="107"/>
        <v>0.83829787234042552</v>
      </c>
      <c r="FM49" s="96">
        <f t="shared" si="108"/>
        <v>0.8310385523210071</v>
      </c>
      <c r="FN49" s="250">
        <f t="shared" si="109"/>
        <v>0.70000000000000062</v>
      </c>
      <c r="FO49" s="96">
        <f t="shared" si="110"/>
        <v>0.15319148936170213</v>
      </c>
      <c r="FP49" s="96">
        <f t="shared" si="111"/>
        <v>0.15932336742722264</v>
      </c>
      <c r="FQ49" s="250">
        <f t="shared" si="112"/>
        <v>-0.60000000000000053</v>
      </c>
      <c r="FR49" s="96">
        <f t="shared" si="113"/>
        <v>8.5106382978723527E-3</v>
      </c>
      <c r="FS49" s="96">
        <f t="shared" si="114"/>
        <v>9.6380802517702646E-3</v>
      </c>
      <c r="FT49" s="250">
        <f t="shared" si="115"/>
        <v>-0.10000000000000009</v>
      </c>
      <c r="FU49" s="96">
        <f t="shared" si="116"/>
        <v>0.83989501312335957</v>
      </c>
      <c r="FV49" s="96">
        <f t="shared" si="117"/>
        <v>0.82233502538071068</v>
      </c>
      <c r="FW49" s="250">
        <f t="shared" si="118"/>
        <v>1.8000000000000016</v>
      </c>
      <c r="FX49" s="96">
        <f t="shared" si="119"/>
        <v>0.14908136482939638</v>
      </c>
      <c r="FY49" s="96">
        <f t="shared" si="120"/>
        <v>0.16187253243090804</v>
      </c>
      <c r="FZ49" s="250">
        <f t="shared" si="121"/>
        <v>-1.3000000000000012</v>
      </c>
      <c r="GA49" s="96">
        <f t="shared" si="122"/>
        <v>1.1023622047244053E-2</v>
      </c>
      <c r="GB49" s="96">
        <f t="shared" si="123"/>
        <v>1.5792442188381273E-2</v>
      </c>
      <c r="GC49" s="250">
        <f t="shared" si="124"/>
        <v>-0.50000000000000011</v>
      </c>
      <c r="GD49" s="96">
        <f t="shared" si="125"/>
        <v>0.82931072839859654</v>
      </c>
      <c r="GE49" s="96">
        <f t="shared" si="126"/>
        <v>0.82810654702572595</v>
      </c>
      <c r="GF49" s="250">
        <f t="shared" si="127"/>
        <v>0.10000000000000009</v>
      </c>
      <c r="GG49" s="96">
        <f t="shared" si="128"/>
        <v>0.10295028716740307</v>
      </c>
      <c r="GH49" s="96">
        <f t="shared" si="129"/>
        <v>0.10600053625558514</v>
      </c>
      <c r="GI49" s="250">
        <f t="shared" si="130"/>
        <v>-0.30000000000000027</v>
      </c>
      <c r="GJ49" s="96">
        <f t="shared" si="131"/>
        <v>6.7738984434000393E-2</v>
      </c>
      <c r="GK49" s="96">
        <f t="shared" si="132"/>
        <v>6.589291671868891E-2</v>
      </c>
      <c r="GL49" s="250">
        <f t="shared" si="133"/>
        <v>0.20000000000000018</v>
      </c>
      <c r="GM49" s="39">
        <v>999</v>
      </c>
    </row>
    <row r="50" spans="1:195" s="15" customFormat="1" ht="13.5" customHeight="1">
      <c r="A50" s="63"/>
      <c r="B50" s="346"/>
      <c r="C50" s="343"/>
      <c r="D50" s="319" t="s">
        <v>164</v>
      </c>
      <c r="E50" s="320"/>
      <c r="F50" s="144">
        <v>0</v>
      </c>
      <c r="G50" s="60">
        <v>0</v>
      </c>
      <c r="H50" s="80" t="str">
        <f t="shared" si="136"/>
        <v>-</v>
      </c>
      <c r="I50" s="93">
        <v>0</v>
      </c>
      <c r="J50" s="100" t="str">
        <f t="shared" si="137"/>
        <v>-</v>
      </c>
      <c r="K50" s="60">
        <v>0</v>
      </c>
      <c r="L50" s="80" t="str">
        <f t="shared" si="138"/>
        <v>-</v>
      </c>
      <c r="M50" s="93">
        <v>0</v>
      </c>
      <c r="N50" s="100" t="str">
        <f t="shared" si="139"/>
        <v>-</v>
      </c>
      <c r="O50" s="144">
        <v>1</v>
      </c>
      <c r="P50" s="60">
        <v>1</v>
      </c>
      <c r="Q50" s="80">
        <f t="shared" si="140"/>
        <v>1</v>
      </c>
      <c r="R50" s="93">
        <v>56390</v>
      </c>
      <c r="S50" s="100">
        <f t="shared" si="141"/>
        <v>56390</v>
      </c>
      <c r="T50" s="60">
        <v>0</v>
      </c>
      <c r="U50" s="80">
        <f t="shared" si="142"/>
        <v>0</v>
      </c>
      <c r="V50" s="93">
        <v>0</v>
      </c>
      <c r="W50" s="100" t="str">
        <f t="shared" si="143"/>
        <v>-</v>
      </c>
      <c r="X50" s="144">
        <v>24</v>
      </c>
      <c r="Y50" s="60">
        <v>24</v>
      </c>
      <c r="Z50" s="80">
        <f t="shared" si="144"/>
        <v>1</v>
      </c>
      <c r="AA50" s="93">
        <v>7855540</v>
      </c>
      <c r="AB50" s="100">
        <f t="shared" si="145"/>
        <v>327314.16666666669</v>
      </c>
      <c r="AC50" s="60">
        <v>22</v>
      </c>
      <c r="AD50" s="80">
        <f t="shared" si="146"/>
        <v>0.91666666666666663</v>
      </c>
      <c r="AE50" s="93">
        <v>1713695</v>
      </c>
      <c r="AF50" s="100">
        <f t="shared" si="147"/>
        <v>77895.227272727279</v>
      </c>
      <c r="AG50" s="144">
        <v>9</v>
      </c>
      <c r="AH50" s="60">
        <v>9</v>
      </c>
      <c r="AI50" s="80">
        <f t="shared" si="148"/>
        <v>1</v>
      </c>
      <c r="AJ50" s="93">
        <v>10604110</v>
      </c>
      <c r="AK50" s="100">
        <f t="shared" si="149"/>
        <v>1178234.4444444445</v>
      </c>
      <c r="AL50" s="60">
        <v>9</v>
      </c>
      <c r="AM50" s="80">
        <f t="shared" si="150"/>
        <v>1</v>
      </c>
      <c r="AN50" s="93">
        <v>1574100</v>
      </c>
      <c r="AO50" s="100">
        <f t="shared" si="151"/>
        <v>174900</v>
      </c>
      <c r="AP50" s="144">
        <v>6</v>
      </c>
      <c r="AQ50" s="60">
        <v>6</v>
      </c>
      <c r="AR50" s="80">
        <f t="shared" si="152"/>
        <v>1</v>
      </c>
      <c r="AS50" s="93">
        <v>3807660</v>
      </c>
      <c r="AT50" s="100">
        <f t="shared" si="153"/>
        <v>634610</v>
      </c>
      <c r="AU50" s="60">
        <v>6</v>
      </c>
      <c r="AV50" s="80">
        <f t="shared" si="154"/>
        <v>1</v>
      </c>
      <c r="AW50" s="93">
        <v>780747</v>
      </c>
      <c r="AX50" s="100">
        <f t="shared" si="155"/>
        <v>130124.5</v>
      </c>
      <c r="AY50" s="144">
        <v>0</v>
      </c>
      <c r="AZ50" s="60">
        <v>0</v>
      </c>
      <c r="BA50" s="80" t="str">
        <f t="shared" si="156"/>
        <v>-</v>
      </c>
      <c r="BB50" s="93">
        <v>0</v>
      </c>
      <c r="BC50" s="100" t="str">
        <f t="shared" si="157"/>
        <v>-</v>
      </c>
      <c r="BD50" s="60">
        <v>0</v>
      </c>
      <c r="BE50" s="80" t="str">
        <f t="shared" si="158"/>
        <v>-</v>
      </c>
      <c r="BF50" s="93">
        <v>0</v>
      </c>
      <c r="BG50" s="100" t="str">
        <f t="shared" si="159"/>
        <v>-</v>
      </c>
      <c r="BH50" s="144">
        <v>0</v>
      </c>
      <c r="BI50" s="60">
        <v>0</v>
      </c>
      <c r="BJ50" s="80" t="str">
        <f t="shared" si="160"/>
        <v>-</v>
      </c>
      <c r="BK50" s="93">
        <v>0</v>
      </c>
      <c r="BL50" s="100" t="str">
        <f t="shared" si="161"/>
        <v>-</v>
      </c>
      <c r="BM50" s="60">
        <v>0</v>
      </c>
      <c r="BN50" s="80" t="str">
        <f t="shared" si="162"/>
        <v>-</v>
      </c>
      <c r="BO50" s="93">
        <v>0</v>
      </c>
      <c r="BP50" s="100" t="str">
        <f t="shared" si="163"/>
        <v>-</v>
      </c>
      <c r="BQ50" s="98">
        <f t="shared" si="164"/>
        <v>40</v>
      </c>
      <c r="BR50" s="60">
        <f t="shared" si="165"/>
        <v>40</v>
      </c>
      <c r="BS50" s="80">
        <f t="shared" si="166"/>
        <v>1</v>
      </c>
      <c r="BT50" s="93">
        <f t="shared" si="167"/>
        <v>22323700</v>
      </c>
      <c r="BU50" s="100">
        <f t="shared" si="168"/>
        <v>558092.5</v>
      </c>
      <c r="BV50" s="60">
        <f t="shared" si="169"/>
        <v>37</v>
      </c>
      <c r="BW50" s="80">
        <f t="shared" si="170"/>
        <v>0.92500000000000004</v>
      </c>
      <c r="BX50" s="93">
        <f t="shared" si="171"/>
        <v>4068542</v>
      </c>
      <c r="BY50" s="100">
        <f t="shared" si="172"/>
        <v>109960.5945945946</v>
      </c>
      <c r="BZ50" s="82"/>
      <c r="CA50" s="113">
        <v>39</v>
      </c>
      <c r="CB50" s="105">
        <v>39</v>
      </c>
      <c r="CC50" s="86">
        <v>1</v>
      </c>
      <c r="CD50" s="105">
        <v>17107560</v>
      </c>
      <c r="CE50" s="105">
        <v>438655.38461538462</v>
      </c>
      <c r="CF50" s="105">
        <v>34</v>
      </c>
      <c r="CG50" s="86">
        <v>0.87179487179487181</v>
      </c>
      <c r="CH50" s="105">
        <v>3728559</v>
      </c>
      <c r="CI50" s="105">
        <v>109663.5</v>
      </c>
      <c r="CK50" s="86">
        <f t="shared" si="173"/>
        <v>7.4999999999999956E-2</v>
      </c>
      <c r="CL50" s="86">
        <f t="shared" si="174"/>
        <v>0</v>
      </c>
      <c r="CM50" s="86">
        <f t="shared" si="77"/>
        <v>0.12820512820512819</v>
      </c>
      <c r="CN50" s="86">
        <f t="shared" si="78"/>
        <v>0</v>
      </c>
      <c r="CO50" s="59">
        <v>44</v>
      </c>
      <c r="CP50" s="37" t="s">
        <v>21</v>
      </c>
      <c r="CQ50" s="46">
        <f t="shared" si="79"/>
        <v>0.8788534342888048</v>
      </c>
      <c r="CR50" s="46">
        <f t="shared" si="175"/>
        <v>0.88888888888888884</v>
      </c>
      <c r="CS50" s="87">
        <f t="shared" si="176"/>
        <v>1</v>
      </c>
      <c r="CT50" s="46">
        <f t="shared" si="177"/>
        <v>0.82911682029156042</v>
      </c>
      <c r="CU50" s="46">
        <f t="shared" si="178"/>
        <v>0.11292590589507834</v>
      </c>
      <c r="CV50" s="46">
        <f t="shared" si="179"/>
        <v>0.11111111111111116</v>
      </c>
      <c r="CW50" s="46">
        <f t="shared" si="180"/>
        <v>0</v>
      </c>
      <c r="CX50" s="46">
        <f t="shared" si="181"/>
        <v>0.11126364646662745</v>
      </c>
      <c r="CY50" s="46">
        <f t="shared" si="182"/>
        <v>8.2206598161168598E-3</v>
      </c>
      <c r="CZ50" s="46">
        <f t="shared" si="183"/>
        <v>0</v>
      </c>
      <c r="DA50" s="46">
        <f t="shared" si="184"/>
        <v>0</v>
      </c>
      <c r="DB50" s="46">
        <f t="shared" si="185"/>
        <v>5.9619533241812128E-2</v>
      </c>
      <c r="DC50" s="46">
        <f t="shared" si="81"/>
        <v>0.86881419234360413</v>
      </c>
      <c r="DD50" s="46">
        <f t="shared" si="82"/>
        <v>0.84722222222222221</v>
      </c>
      <c r="DE50" s="87">
        <f t="shared" si="83"/>
        <v>0.83098591549295775</v>
      </c>
      <c r="DF50" s="46">
        <f t="shared" si="84"/>
        <v>0.83026136627810432</v>
      </c>
      <c r="DG50" s="46">
        <f t="shared" si="186"/>
        <v>0.1219654528478058</v>
      </c>
      <c r="DH50" s="46">
        <f t="shared" si="187"/>
        <v>0.14814814814814814</v>
      </c>
      <c r="DI50" s="87">
        <f t="shared" si="188"/>
        <v>0.15492957746478875</v>
      </c>
      <c r="DJ50" s="46">
        <f t="shared" si="189"/>
        <v>0.11168675899173064</v>
      </c>
      <c r="DK50" s="46">
        <f t="shared" si="190"/>
        <v>9.22035480859007E-3</v>
      </c>
      <c r="DL50" s="46">
        <f t="shared" si="191"/>
        <v>4.6296296296296502E-3</v>
      </c>
      <c r="DM50" s="87">
        <f t="shared" si="192"/>
        <v>1.4084507042253502E-2</v>
      </c>
      <c r="DN50" s="46">
        <f t="shared" si="193"/>
        <v>5.8051874730165043E-2</v>
      </c>
      <c r="DP50" s="64" t="s">
        <v>210</v>
      </c>
      <c r="DQ50" s="96">
        <f t="shared" si="53"/>
        <v>0.87281848885540492</v>
      </c>
      <c r="DR50" s="96">
        <f t="shared" si="54"/>
        <v>0.86643310806229235</v>
      </c>
      <c r="DS50" s="250">
        <f t="shared" si="85"/>
        <v>0.70000000000000062</v>
      </c>
      <c r="DT50" s="96">
        <f t="shared" si="55"/>
        <v>0.11478055399788534</v>
      </c>
      <c r="DU50" s="96">
        <f t="shared" si="56"/>
        <v>0.12086431751915561</v>
      </c>
      <c r="DV50" s="250">
        <f t="shared" si="86"/>
        <v>-0.5999999999999992</v>
      </c>
      <c r="DW50" s="96">
        <f t="shared" si="57"/>
        <v>1.2400957146709746E-2</v>
      </c>
      <c r="DX50" s="96">
        <f t="shared" si="58"/>
        <v>1.2702574418552048E-2</v>
      </c>
      <c r="DY50" s="250">
        <f t="shared" si="87"/>
        <v>-9.9999999999999922E-2</v>
      </c>
      <c r="DZ50" s="96">
        <f t="shared" si="59"/>
        <v>0.83829787234042552</v>
      </c>
      <c r="EA50" s="96">
        <f t="shared" si="60"/>
        <v>0.8310385523210071</v>
      </c>
      <c r="EB50" s="250">
        <f t="shared" si="88"/>
        <v>0.70000000000000062</v>
      </c>
      <c r="EC50" s="96">
        <f t="shared" si="61"/>
        <v>0.15319148936170213</v>
      </c>
      <c r="ED50" s="96">
        <f t="shared" si="89"/>
        <v>0.15932336742722264</v>
      </c>
      <c r="EE50" s="250">
        <f t="shared" si="90"/>
        <v>-0.60000000000000053</v>
      </c>
      <c r="EF50" s="96">
        <f t="shared" si="62"/>
        <v>8.5106382978723527E-3</v>
      </c>
      <c r="EG50" s="96">
        <f t="shared" si="63"/>
        <v>9.6380802517702646E-3</v>
      </c>
      <c r="EH50" s="250">
        <f t="shared" si="91"/>
        <v>-0.10000000000000009</v>
      </c>
      <c r="EI50" s="96">
        <f t="shared" si="64"/>
        <v>0.83989501312335957</v>
      </c>
      <c r="EJ50" s="96">
        <f t="shared" si="65"/>
        <v>0.82233502538071068</v>
      </c>
      <c r="EK50" s="250">
        <f t="shared" si="92"/>
        <v>1.8000000000000016</v>
      </c>
      <c r="EL50" s="96">
        <f t="shared" si="66"/>
        <v>0.14908136482939638</v>
      </c>
      <c r="EM50" s="96">
        <f t="shared" si="67"/>
        <v>0.16187253243090804</v>
      </c>
      <c r="EN50" s="250">
        <f t="shared" si="93"/>
        <v>-1.3000000000000012</v>
      </c>
      <c r="EO50" s="96">
        <f t="shared" si="68"/>
        <v>1.1023622047244053E-2</v>
      </c>
      <c r="EP50" s="96">
        <f t="shared" si="69"/>
        <v>1.5792442188381273E-2</v>
      </c>
      <c r="EQ50" s="250">
        <f t="shared" si="94"/>
        <v>-0.50000000000000011</v>
      </c>
      <c r="ER50" s="96">
        <f t="shared" si="70"/>
        <v>0.82931072839859654</v>
      </c>
      <c r="ES50" s="96">
        <f t="shared" si="71"/>
        <v>0.82810654702572595</v>
      </c>
      <c r="ET50" s="250">
        <f t="shared" si="95"/>
        <v>0.10000000000000009</v>
      </c>
      <c r="EU50" s="96">
        <f t="shared" si="72"/>
        <v>0.10295028716740307</v>
      </c>
      <c r="EV50" s="96">
        <f t="shared" si="73"/>
        <v>0.10600053625558514</v>
      </c>
      <c r="EW50" s="250">
        <f t="shared" si="96"/>
        <v>-0.30000000000000027</v>
      </c>
      <c r="EX50" s="96">
        <f t="shared" si="74"/>
        <v>6.7738984434000393E-2</v>
      </c>
      <c r="EY50" s="96">
        <f t="shared" si="75"/>
        <v>6.589291671868891E-2</v>
      </c>
      <c r="EZ50" s="250">
        <f t="shared" si="97"/>
        <v>0.20000000000000018</v>
      </c>
    </row>
    <row r="51" spans="1:195" s="15" customFormat="1" ht="13.5" customHeight="1">
      <c r="A51" s="63"/>
      <c r="B51" s="346"/>
      <c r="C51" s="343"/>
      <c r="D51" s="81"/>
      <c r="E51" s="71" t="s">
        <v>160</v>
      </c>
      <c r="F51" s="168">
        <v>0</v>
      </c>
      <c r="G51" s="62">
        <v>0</v>
      </c>
      <c r="H51" s="79" t="str">
        <f t="shared" si="136"/>
        <v>-</v>
      </c>
      <c r="I51" s="101">
        <v>0</v>
      </c>
      <c r="J51" s="102" t="str">
        <f t="shared" si="137"/>
        <v>-</v>
      </c>
      <c r="K51" s="62">
        <v>0</v>
      </c>
      <c r="L51" s="79" t="str">
        <f t="shared" si="138"/>
        <v>-</v>
      </c>
      <c r="M51" s="101">
        <v>0</v>
      </c>
      <c r="N51" s="102" t="str">
        <f t="shared" si="139"/>
        <v>-</v>
      </c>
      <c r="O51" s="168">
        <v>1</v>
      </c>
      <c r="P51" s="62">
        <v>1</v>
      </c>
      <c r="Q51" s="79">
        <f t="shared" si="140"/>
        <v>1</v>
      </c>
      <c r="R51" s="101">
        <v>56390</v>
      </c>
      <c r="S51" s="102">
        <f t="shared" si="141"/>
        <v>56390</v>
      </c>
      <c r="T51" s="62">
        <v>0</v>
      </c>
      <c r="U51" s="79">
        <f t="shared" si="142"/>
        <v>0</v>
      </c>
      <c r="V51" s="101">
        <v>0</v>
      </c>
      <c r="W51" s="102" t="str">
        <f t="shared" si="143"/>
        <v>-</v>
      </c>
      <c r="X51" s="168">
        <v>11</v>
      </c>
      <c r="Y51" s="62">
        <v>11</v>
      </c>
      <c r="Z51" s="79">
        <f t="shared" si="144"/>
        <v>1</v>
      </c>
      <c r="AA51" s="101">
        <v>3280440</v>
      </c>
      <c r="AB51" s="102">
        <f t="shared" si="145"/>
        <v>298221.81818181818</v>
      </c>
      <c r="AC51" s="62">
        <v>11</v>
      </c>
      <c r="AD51" s="79">
        <f t="shared" si="146"/>
        <v>1</v>
      </c>
      <c r="AE51" s="101">
        <v>608492</v>
      </c>
      <c r="AF51" s="102">
        <f t="shared" si="147"/>
        <v>55317.454545454544</v>
      </c>
      <c r="AG51" s="168">
        <v>5</v>
      </c>
      <c r="AH51" s="62">
        <v>5</v>
      </c>
      <c r="AI51" s="79">
        <f t="shared" si="148"/>
        <v>1</v>
      </c>
      <c r="AJ51" s="101">
        <v>3484090</v>
      </c>
      <c r="AK51" s="102">
        <f t="shared" si="149"/>
        <v>696818</v>
      </c>
      <c r="AL51" s="62">
        <v>5</v>
      </c>
      <c r="AM51" s="79">
        <f t="shared" si="150"/>
        <v>1</v>
      </c>
      <c r="AN51" s="101">
        <v>756682</v>
      </c>
      <c r="AO51" s="102">
        <f t="shared" si="151"/>
        <v>151336.4</v>
      </c>
      <c r="AP51" s="168">
        <v>4</v>
      </c>
      <c r="AQ51" s="62">
        <v>4</v>
      </c>
      <c r="AR51" s="79">
        <f t="shared" si="152"/>
        <v>1</v>
      </c>
      <c r="AS51" s="101">
        <v>1655970</v>
      </c>
      <c r="AT51" s="102">
        <f t="shared" si="153"/>
        <v>413992.5</v>
      </c>
      <c r="AU51" s="62">
        <v>4</v>
      </c>
      <c r="AV51" s="79">
        <f t="shared" si="154"/>
        <v>1</v>
      </c>
      <c r="AW51" s="101">
        <v>213994</v>
      </c>
      <c r="AX51" s="102">
        <f t="shared" si="155"/>
        <v>53498.5</v>
      </c>
      <c r="AY51" s="168">
        <v>0</v>
      </c>
      <c r="AZ51" s="62">
        <v>0</v>
      </c>
      <c r="BA51" s="79" t="str">
        <f t="shared" si="156"/>
        <v>-</v>
      </c>
      <c r="BB51" s="101">
        <v>0</v>
      </c>
      <c r="BC51" s="102" t="str">
        <f t="shared" si="157"/>
        <v>-</v>
      </c>
      <c r="BD51" s="62">
        <v>0</v>
      </c>
      <c r="BE51" s="79" t="str">
        <f t="shared" si="158"/>
        <v>-</v>
      </c>
      <c r="BF51" s="101">
        <v>0</v>
      </c>
      <c r="BG51" s="102" t="str">
        <f t="shared" si="159"/>
        <v>-</v>
      </c>
      <c r="BH51" s="168">
        <v>0</v>
      </c>
      <c r="BI51" s="62">
        <v>0</v>
      </c>
      <c r="BJ51" s="79" t="str">
        <f t="shared" si="160"/>
        <v>-</v>
      </c>
      <c r="BK51" s="101">
        <v>0</v>
      </c>
      <c r="BL51" s="102" t="str">
        <f t="shared" si="161"/>
        <v>-</v>
      </c>
      <c r="BM51" s="62">
        <v>0</v>
      </c>
      <c r="BN51" s="79" t="str">
        <f t="shared" si="162"/>
        <v>-</v>
      </c>
      <c r="BO51" s="101">
        <v>0</v>
      </c>
      <c r="BP51" s="102" t="str">
        <f t="shared" si="163"/>
        <v>-</v>
      </c>
      <c r="BQ51" s="99">
        <f t="shared" si="164"/>
        <v>21</v>
      </c>
      <c r="BR51" s="62">
        <f t="shared" si="165"/>
        <v>21</v>
      </c>
      <c r="BS51" s="79">
        <f t="shared" si="166"/>
        <v>1</v>
      </c>
      <c r="BT51" s="101">
        <f t="shared" si="167"/>
        <v>8476890</v>
      </c>
      <c r="BU51" s="102">
        <f t="shared" si="168"/>
        <v>403661.42857142858</v>
      </c>
      <c r="BV51" s="62">
        <f t="shared" si="169"/>
        <v>20</v>
      </c>
      <c r="BW51" s="79">
        <f t="shared" si="170"/>
        <v>0.95238095238095233</v>
      </c>
      <c r="BX51" s="101">
        <f t="shared" si="171"/>
        <v>1579168</v>
      </c>
      <c r="BY51" s="102">
        <f t="shared" si="172"/>
        <v>78958.399999999994</v>
      </c>
      <c r="BZ51" s="82"/>
      <c r="CA51" s="113">
        <v>27</v>
      </c>
      <c r="CB51" s="105">
        <v>27</v>
      </c>
      <c r="CC51" s="86">
        <v>1</v>
      </c>
      <c r="CD51" s="105">
        <v>10893300</v>
      </c>
      <c r="CE51" s="105">
        <v>403455.55555555556</v>
      </c>
      <c r="CF51" s="105">
        <v>23</v>
      </c>
      <c r="CG51" s="86">
        <v>0.85185185185185186</v>
      </c>
      <c r="CH51" s="105">
        <v>2047666</v>
      </c>
      <c r="CI51" s="105">
        <v>89028.956521739135</v>
      </c>
      <c r="CK51" s="86">
        <f t="shared" si="173"/>
        <v>4.7619047619047672E-2</v>
      </c>
      <c r="CL51" s="86">
        <f t="shared" si="174"/>
        <v>0</v>
      </c>
      <c r="CM51" s="86">
        <f t="shared" si="77"/>
        <v>0.14814814814814814</v>
      </c>
      <c r="CN51" s="86">
        <f t="shared" si="78"/>
        <v>0</v>
      </c>
      <c r="CO51" s="59">
        <v>45</v>
      </c>
      <c r="CP51" s="37" t="s">
        <v>47</v>
      </c>
      <c r="CQ51" s="46">
        <f t="shared" si="79"/>
        <v>0.91116071428571432</v>
      </c>
      <c r="CR51" s="46">
        <f t="shared" si="175"/>
        <v>0.96296296296296291</v>
      </c>
      <c r="CS51" s="87">
        <f t="shared" si="176"/>
        <v>0.89473684210526316</v>
      </c>
      <c r="CT51" s="46">
        <f t="shared" si="177"/>
        <v>0.86065788325626036</v>
      </c>
      <c r="CU51" s="46">
        <f t="shared" si="178"/>
        <v>7.9910714285714279E-2</v>
      </c>
      <c r="CV51" s="46">
        <f t="shared" si="179"/>
        <v>3.703703703703709E-2</v>
      </c>
      <c r="CW51" s="46">
        <f t="shared" si="180"/>
        <v>0.10526315789473684</v>
      </c>
      <c r="CX51" s="46">
        <f t="shared" si="181"/>
        <v>8.6728906727161714E-2</v>
      </c>
      <c r="CY51" s="46">
        <f t="shared" si="182"/>
        <v>8.9285714285713969E-3</v>
      </c>
      <c r="CZ51" s="46">
        <f t="shared" si="183"/>
        <v>0</v>
      </c>
      <c r="DA51" s="46">
        <f t="shared" si="184"/>
        <v>0</v>
      </c>
      <c r="DB51" s="46">
        <f t="shared" si="185"/>
        <v>5.2613210016577927E-2</v>
      </c>
      <c r="DC51" s="46">
        <f t="shared" si="81"/>
        <v>0.90288104089219334</v>
      </c>
      <c r="DD51" s="46">
        <f t="shared" si="82"/>
        <v>0.89583333333333337</v>
      </c>
      <c r="DE51" s="87">
        <f t="shared" si="83"/>
        <v>0.83333333333333337</v>
      </c>
      <c r="DF51" s="46">
        <f t="shared" si="84"/>
        <v>0.8620751341681574</v>
      </c>
      <c r="DG51" s="46">
        <f t="shared" si="186"/>
        <v>8.7825278810408913E-2</v>
      </c>
      <c r="DH51" s="46">
        <f t="shared" si="187"/>
        <v>0.10416666666666663</v>
      </c>
      <c r="DI51" s="87">
        <f t="shared" si="188"/>
        <v>8.3333333333333259E-2</v>
      </c>
      <c r="DJ51" s="46">
        <f t="shared" si="189"/>
        <v>8.711985688729873E-2</v>
      </c>
      <c r="DK51" s="46">
        <f t="shared" si="190"/>
        <v>9.2936802973977439E-3</v>
      </c>
      <c r="DL51" s="46">
        <f t="shared" si="191"/>
        <v>0</v>
      </c>
      <c r="DM51" s="87">
        <f t="shared" si="192"/>
        <v>8.333333333333337E-2</v>
      </c>
      <c r="DN51" s="46">
        <f t="shared" si="193"/>
        <v>5.0805008944543872E-2</v>
      </c>
    </row>
    <row r="52" spans="1:195" s="15" customFormat="1" ht="13.5" customHeight="1">
      <c r="A52" s="63"/>
      <c r="B52" s="346"/>
      <c r="C52" s="343"/>
      <c r="D52" s="81"/>
      <c r="E52" s="198" t="s">
        <v>161</v>
      </c>
      <c r="F52" s="213">
        <v>0</v>
      </c>
      <c r="G52" s="214">
        <v>0</v>
      </c>
      <c r="H52" s="215" t="str">
        <f t="shared" si="136"/>
        <v>-</v>
      </c>
      <c r="I52" s="216">
        <v>0</v>
      </c>
      <c r="J52" s="217" t="str">
        <f t="shared" si="137"/>
        <v>-</v>
      </c>
      <c r="K52" s="214">
        <v>0</v>
      </c>
      <c r="L52" s="215" t="str">
        <f t="shared" si="138"/>
        <v>-</v>
      </c>
      <c r="M52" s="216">
        <v>0</v>
      </c>
      <c r="N52" s="217" t="str">
        <f t="shared" si="139"/>
        <v>-</v>
      </c>
      <c r="O52" s="213">
        <v>0</v>
      </c>
      <c r="P52" s="214">
        <v>0</v>
      </c>
      <c r="Q52" s="215" t="str">
        <f t="shared" si="140"/>
        <v>-</v>
      </c>
      <c r="R52" s="216">
        <v>0</v>
      </c>
      <c r="S52" s="217" t="str">
        <f t="shared" si="141"/>
        <v>-</v>
      </c>
      <c r="T52" s="214">
        <v>0</v>
      </c>
      <c r="U52" s="215" t="str">
        <f t="shared" si="142"/>
        <v>-</v>
      </c>
      <c r="V52" s="216">
        <v>0</v>
      </c>
      <c r="W52" s="217" t="str">
        <f t="shared" si="143"/>
        <v>-</v>
      </c>
      <c r="X52" s="213">
        <v>13</v>
      </c>
      <c r="Y52" s="214">
        <v>13</v>
      </c>
      <c r="Z52" s="215">
        <f t="shared" si="144"/>
        <v>1</v>
      </c>
      <c r="AA52" s="216">
        <v>4575100</v>
      </c>
      <c r="AB52" s="217">
        <f t="shared" si="145"/>
        <v>351930.76923076925</v>
      </c>
      <c r="AC52" s="214">
        <v>11</v>
      </c>
      <c r="AD52" s="215">
        <f t="shared" si="146"/>
        <v>0.84615384615384615</v>
      </c>
      <c r="AE52" s="216">
        <v>1105203</v>
      </c>
      <c r="AF52" s="217">
        <f t="shared" si="147"/>
        <v>100473</v>
      </c>
      <c r="AG52" s="213">
        <v>3</v>
      </c>
      <c r="AH52" s="214">
        <v>3</v>
      </c>
      <c r="AI52" s="215">
        <f t="shared" si="148"/>
        <v>1</v>
      </c>
      <c r="AJ52" s="216">
        <v>4596990</v>
      </c>
      <c r="AK52" s="217">
        <f t="shared" si="149"/>
        <v>1532330</v>
      </c>
      <c r="AL52" s="214">
        <v>3</v>
      </c>
      <c r="AM52" s="215">
        <f t="shared" si="150"/>
        <v>1</v>
      </c>
      <c r="AN52" s="216">
        <v>431922</v>
      </c>
      <c r="AO52" s="217">
        <f t="shared" si="151"/>
        <v>143974</v>
      </c>
      <c r="AP52" s="213">
        <v>2</v>
      </c>
      <c r="AQ52" s="214">
        <v>2</v>
      </c>
      <c r="AR52" s="215">
        <f t="shared" si="152"/>
        <v>1</v>
      </c>
      <c r="AS52" s="216">
        <v>2151690</v>
      </c>
      <c r="AT52" s="217">
        <f t="shared" si="153"/>
        <v>1075845</v>
      </c>
      <c r="AU52" s="214">
        <v>2</v>
      </c>
      <c r="AV52" s="215">
        <f t="shared" si="154"/>
        <v>1</v>
      </c>
      <c r="AW52" s="216">
        <v>566753</v>
      </c>
      <c r="AX52" s="217">
        <f t="shared" si="155"/>
        <v>283376.5</v>
      </c>
      <c r="AY52" s="213">
        <v>0</v>
      </c>
      <c r="AZ52" s="214">
        <v>0</v>
      </c>
      <c r="BA52" s="215" t="str">
        <f t="shared" si="156"/>
        <v>-</v>
      </c>
      <c r="BB52" s="216">
        <v>0</v>
      </c>
      <c r="BC52" s="217" t="str">
        <f t="shared" si="157"/>
        <v>-</v>
      </c>
      <c r="BD52" s="214">
        <v>0</v>
      </c>
      <c r="BE52" s="215" t="str">
        <f t="shared" si="158"/>
        <v>-</v>
      </c>
      <c r="BF52" s="216">
        <v>0</v>
      </c>
      <c r="BG52" s="217" t="str">
        <f t="shared" si="159"/>
        <v>-</v>
      </c>
      <c r="BH52" s="213">
        <v>0</v>
      </c>
      <c r="BI52" s="214">
        <v>0</v>
      </c>
      <c r="BJ52" s="215" t="str">
        <f t="shared" si="160"/>
        <v>-</v>
      </c>
      <c r="BK52" s="216">
        <v>0</v>
      </c>
      <c r="BL52" s="217" t="str">
        <f t="shared" si="161"/>
        <v>-</v>
      </c>
      <c r="BM52" s="214">
        <v>0</v>
      </c>
      <c r="BN52" s="215" t="str">
        <f t="shared" si="162"/>
        <v>-</v>
      </c>
      <c r="BO52" s="216">
        <v>0</v>
      </c>
      <c r="BP52" s="217" t="str">
        <f t="shared" si="163"/>
        <v>-</v>
      </c>
      <c r="BQ52" s="218">
        <f t="shared" si="164"/>
        <v>18</v>
      </c>
      <c r="BR52" s="214">
        <f t="shared" si="165"/>
        <v>18</v>
      </c>
      <c r="BS52" s="215">
        <f t="shared" si="166"/>
        <v>1</v>
      </c>
      <c r="BT52" s="216">
        <f t="shared" si="167"/>
        <v>11323780</v>
      </c>
      <c r="BU52" s="217">
        <f t="shared" si="168"/>
        <v>629098.88888888888</v>
      </c>
      <c r="BV52" s="214">
        <f t="shared" si="169"/>
        <v>16</v>
      </c>
      <c r="BW52" s="215">
        <f t="shared" si="170"/>
        <v>0.88888888888888884</v>
      </c>
      <c r="BX52" s="216">
        <f t="shared" si="171"/>
        <v>2103878</v>
      </c>
      <c r="BY52" s="217">
        <f t="shared" si="172"/>
        <v>131492.375</v>
      </c>
      <c r="BZ52" s="82"/>
      <c r="CA52" s="113">
        <v>12</v>
      </c>
      <c r="CB52" s="105">
        <v>12</v>
      </c>
      <c r="CC52" s="86">
        <v>1</v>
      </c>
      <c r="CD52" s="105">
        <v>6214260</v>
      </c>
      <c r="CE52" s="105">
        <v>517855</v>
      </c>
      <c r="CF52" s="105">
        <v>11</v>
      </c>
      <c r="CG52" s="86">
        <v>0.91666666666666663</v>
      </c>
      <c r="CH52" s="105">
        <v>1680893</v>
      </c>
      <c r="CI52" s="105">
        <v>152808.45454545456</v>
      </c>
      <c r="CK52" s="86">
        <f t="shared" si="173"/>
        <v>0.11111111111111116</v>
      </c>
      <c r="CL52" s="86">
        <f t="shared" si="174"/>
        <v>0</v>
      </c>
      <c r="CM52" s="86">
        <f t="shared" si="77"/>
        <v>8.333333333333337E-2</v>
      </c>
      <c r="CN52" s="86">
        <f t="shared" si="78"/>
        <v>0</v>
      </c>
      <c r="CO52" s="59">
        <v>46</v>
      </c>
      <c r="CP52" s="37" t="s">
        <v>25</v>
      </c>
      <c r="CQ52" s="46">
        <f t="shared" si="79"/>
        <v>0.87822878228782286</v>
      </c>
      <c r="CR52" s="46">
        <f t="shared" si="175"/>
        <v>0.84076433121019112</v>
      </c>
      <c r="CS52" s="87">
        <f t="shared" si="176"/>
        <v>0.82258064516129037</v>
      </c>
      <c r="CT52" s="46">
        <f t="shared" si="177"/>
        <v>0.82075398966926216</v>
      </c>
      <c r="CU52" s="46">
        <f t="shared" si="178"/>
        <v>0.11135228999348823</v>
      </c>
      <c r="CV52" s="46">
        <f t="shared" si="179"/>
        <v>0.14649681528662417</v>
      </c>
      <c r="CW52" s="46">
        <f t="shared" si="180"/>
        <v>0.14516129032258063</v>
      </c>
      <c r="CX52" s="46">
        <f t="shared" si="181"/>
        <v>0.11487163672808576</v>
      </c>
      <c r="CY52" s="46">
        <f t="shared" si="182"/>
        <v>1.0418927718688908E-2</v>
      </c>
      <c r="CZ52" s="46">
        <f t="shared" si="183"/>
        <v>1.2738853503184711E-2</v>
      </c>
      <c r="DA52" s="46">
        <f t="shared" si="184"/>
        <v>3.2258064516129004E-2</v>
      </c>
      <c r="DB52" s="46">
        <f t="shared" si="185"/>
        <v>6.437437360265208E-2</v>
      </c>
      <c r="DC52" s="46">
        <f t="shared" si="81"/>
        <v>0.87649667405764964</v>
      </c>
      <c r="DD52" s="46">
        <f t="shared" si="82"/>
        <v>0.85534591194968557</v>
      </c>
      <c r="DE52" s="87">
        <f t="shared" si="83"/>
        <v>0.78846153846153844</v>
      </c>
      <c r="DF52" s="46">
        <f t="shared" si="84"/>
        <v>0.82531280076997116</v>
      </c>
      <c r="DG52" s="46">
        <f t="shared" si="186"/>
        <v>0.11352549889135255</v>
      </c>
      <c r="DH52" s="46">
        <f t="shared" si="187"/>
        <v>0.13836477987421381</v>
      </c>
      <c r="DI52" s="87">
        <f t="shared" si="188"/>
        <v>0.19230769230769229</v>
      </c>
      <c r="DJ52" s="46">
        <f t="shared" si="189"/>
        <v>0.1134905357715752</v>
      </c>
      <c r="DK52" s="46">
        <f t="shared" si="190"/>
        <v>9.9778270509978118E-3</v>
      </c>
      <c r="DL52" s="46">
        <f t="shared" si="191"/>
        <v>6.2893081761006275E-3</v>
      </c>
      <c r="DM52" s="87">
        <f t="shared" si="192"/>
        <v>1.9230769230769273E-2</v>
      </c>
      <c r="DN52" s="46">
        <f t="shared" si="193"/>
        <v>6.1196663458453648E-2</v>
      </c>
    </row>
    <row r="53" spans="1:195" s="15" customFormat="1" ht="13.5" customHeight="1">
      <c r="A53" s="63"/>
      <c r="B53" s="346"/>
      <c r="C53" s="343"/>
      <c r="D53" s="210"/>
      <c r="E53" s="72" t="s">
        <v>211</v>
      </c>
      <c r="F53" s="211">
        <v>0</v>
      </c>
      <c r="G53" s="126">
        <v>0</v>
      </c>
      <c r="H53" s="124" t="str">
        <f>IFERROR(G53/F53,"-")</f>
        <v>-</v>
      </c>
      <c r="I53" s="127">
        <v>0</v>
      </c>
      <c r="J53" s="125" t="str">
        <f>IFERROR(I53/G53,"-")</f>
        <v>-</v>
      </c>
      <c r="K53" s="126">
        <v>0</v>
      </c>
      <c r="L53" s="124" t="str">
        <f>IFERROR(K53/F53,"-")</f>
        <v>-</v>
      </c>
      <c r="M53" s="127">
        <v>0</v>
      </c>
      <c r="N53" s="125" t="str">
        <f>IFERROR(M53/K53,"-")</f>
        <v>-</v>
      </c>
      <c r="O53" s="211">
        <v>0</v>
      </c>
      <c r="P53" s="126">
        <v>0</v>
      </c>
      <c r="Q53" s="124" t="str">
        <f>IFERROR(P53/O53,"-")</f>
        <v>-</v>
      </c>
      <c r="R53" s="127">
        <v>0</v>
      </c>
      <c r="S53" s="125" t="str">
        <f>IFERROR(R53/P53,"-")</f>
        <v>-</v>
      </c>
      <c r="T53" s="126">
        <v>0</v>
      </c>
      <c r="U53" s="124" t="str">
        <f>IFERROR(T53/O53,"-")</f>
        <v>-</v>
      </c>
      <c r="V53" s="127">
        <v>0</v>
      </c>
      <c r="W53" s="125" t="str">
        <f>IFERROR(V53/T53,"-")</f>
        <v>-</v>
      </c>
      <c r="X53" s="211">
        <v>0</v>
      </c>
      <c r="Y53" s="126">
        <v>0</v>
      </c>
      <c r="Z53" s="124" t="str">
        <f>IFERROR(Y53/X53,"-")</f>
        <v>-</v>
      </c>
      <c r="AA53" s="127">
        <v>0</v>
      </c>
      <c r="AB53" s="125" t="str">
        <f>IFERROR(AA53/Y53,"-")</f>
        <v>-</v>
      </c>
      <c r="AC53" s="126">
        <v>0</v>
      </c>
      <c r="AD53" s="124" t="str">
        <f>IFERROR(AC53/X53,"-")</f>
        <v>-</v>
      </c>
      <c r="AE53" s="127">
        <v>0</v>
      </c>
      <c r="AF53" s="125" t="str">
        <f>IFERROR(AE53/AC53,"-")</f>
        <v>-</v>
      </c>
      <c r="AG53" s="211">
        <v>1</v>
      </c>
      <c r="AH53" s="126">
        <v>1</v>
      </c>
      <c r="AI53" s="124">
        <f>IFERROR(AH53/AG53,"-")</f>
        <v>1</v>
      </c>
      <c r="AJ53" s="127">
        <v>2523030</v>
      </c>
      <c r="AK53" s="125">
        <f>IFERROR(AJ53/AH53,"-")</f>
        <v>2523030</v>
      </c>
      <c r="AL53" s="126">
        <v>1</v>
      </c>
      <c r="AM53" s="124">
        <f>IFERROR(AL53/AG53,"-")</f>
        <v>1</v>
      </c>
      <c r="AN53" s="127">
        <v>385496</v>
      </c>
      <c r="AO53" s="125">
        <f>IFERROR(AN53/AL53,"-")</f>
        <v>385496</v>
      </c>
      <c r="AP53" s="211">
        <v>0</v>
      </c>
      <c r="AQ53" s="126">
        <v>0</v>
      </c>
      <c r="AR53" s="124" t="str">
        <f>IFERROR(AQ53/AP53,"-")</f>
        <v>-</v>
      </c>
      <c r="AS53" s="127">
        <v>0</v>
      </c>
      <c r="AT53" s="125" t="str">
        <f>IFERROR(AS53/AQ53,"-")</f>
        <v>-</v>
      </c>
      <c r="AU53" s="126">
        <v>0</v>
      </c>
      <c r="AV53" s="124" t="str">
        <f>IFERROR(AU53/AP53,"-")</f>
        <v>-</v>
      </c>
      <c r="AW53" s="127">
        <v>0</v>
      </c>
      <c r="AX53" s="125" t="str">
        <f>IFERROR(AW53/AU53,"-")</f>
        <v>-</v>
      </c>
      <c r="AY53" s="211">
        <v>0</v>
      </c>
      <c r="AZ53" s="126">
        <v>0</v>
      </c>
      <c r="BA53" s="124" t="str">
        <f>IFERROR(AZ53/AY53,"-")</f>
        <v>-</v>
      </c>
      <c r="BB53" s="127">
        <v>0</v>
      </c>
      <c r="BC53" s="125" t="str">
        <f>IFERROR(BB53/AZ53,"-")</f>
        <v>-</v>
      </c>
      <c r="BD53" s="126">
        <v>0</v>
      </c>
      <c r="BE53" s="124" t="str">
        <f>IFERROR(BD53/AY53,"-")</f>
        <v>-</v>
      </c>
      <c r="BF53" s="127">
        <v>0</v>
      </c>
      <c r="BG53" s="125" t="str">
        <f>IFERROR(BF53/BD53,"-")</f>
        <v>-</v>
      </c>
      <c r="BH53" s="211">
        <v>0</v>
      </c>
      <c r="BI53" s="126">
        <v>0</v>
      </c>
      <c r="BJ53" s="124" t="str">
        <f>IFERROR(BI53/BH53,"-")</f>
        <v>-</v>
      </c>
      <c r="BK53" s="127">
        <v>0</v>
      </c>
      <c r="BL53" s="125" t="str">
        <f>IFERROR(BK53/BI53,"-")</f>
        <v>-</v>
      </c>
      <c r="BM53" s="126">
        <v>0</v>
      </c>
      <c r="BN53" s="124" t="str">
        <f>IFERROR(BM53/BH53,"-")</f>
        <v>-</v>
      </c>
      <c r="BO53" s="127">
        <v>0</v>
      </c>
      <c r="BP53" s="125" t="str">
        <f>IFERROR(BO53/BM53,"-")</f>
        <v>-</v>
      </c>
      <c r="BQ53" s="212">
        <f t="shared" si="164"/>
        <v>1</v>
      </c>
      <c r="BR53" s="126">
        <f t="shared" si="165"/>
        <v>1</v>
      </c>
      <c r="BS53" s="124">
        <f>IFERROR(BR53/BQ53,"-")</f>
        <v>1</v>
      </c>
      <c r="BT53" s="127">
        <f>SUM(I53,R53,AA53,AJ53,AS53,BB53,BK53)</f>
        <v>2523030</v>
      </c>
      <c r="BU53" s="125">
        <f>IFERROR(BT53/BR53,"-")</f>
        <v>2523030</v>
      </c>
      <c r="BV53" s="126">
        <f>SUM(K53,T53,AC53,AL53,AU53,BD53,BM53)</f>
        <v>1</v>
      </c>
      <c r="BW53" s="124">
        <f>IFERROR(BV53/BQ53,"-")</f>
        <v>1</v>
      </c>
      <c r="BX53" s="127">
        <f>SUM(M53,V53,AE53,AN53,AW53,BF53,BO53)</f>
        <v>385496</v>
      </c>
      <c r="BY53" s="125">
        <f>IFERROR(BX53/BV53,"-")</f>
        <v>385496</v>
      </c>
      <c r="BZ53" s="82"/>
      <c r="CA53" s="113">
        <v>0</v>
      </c>
      <c r="CB53" s="105">
        <v>0</v>
      </c>
      <c r="CC53" s="86" t="s">
        <v>240</v>
      </c>
      <c r="CD53" s="105">
        <v>0</v>
      </c>
      <c r="CE53" s="105" t="s">
        <v>240</v>
      </c>
      <c r="CF53" s="105">
        <v>0</v>
      </c>
      <c r="CG53" s="86" t="s">
        <v>240</v>
      </c>
      <c r="CH53" s="105">
        <v>0</v>
      </c>
      <c r="CI53" s="105" t="s">
        <v>240</v>
      </c>
      <c r="CK53" s="86">
        <f t="shared" si="173"/>
        <v>0</v>
      </c>
      <c r="CL53" s="86">
        <f t="shared" si="174"/>
        <v>0</v>
      </c>
      <c r="CM53" s="86" t="str">
        <f t="shared" si="77"/>
        <v>-</v>
      </c>
      <c r="CN53" s="86" t="str">
        <f t="shared" si="78"/>
        <v>-</v>
      </c>
      <c r="CO53" s="59">
        <v>47</v>
      </c>
      <c r="CP53" s="37" t="s">
        <v>15</v>
      </c>
      <c r="CQ53" s="46">
        <f t="shared" si="79"/>
        <v>0.85917212296082568</v>
      </c>
      <c r="CR53" s="46">
        <f t="shared" si="175"/>
        <v>0.82352941176470584</v>
      </c>
      <c r="CS53" s="87">
        <f t="shared" si="176"/>
        <v>0.76086956521739135</v>
      </c>
      <c r="CT53" s="46">
        <f t="shared" si="177"/>
        <v>0.81956845238095233</v>
      </c>
      <c r="CU53" s="46">
        <f t="shared" si="178"/>
        <v>0.12584618799245362</v>
      </c>
      <c r="CV53" s="46">
        <f t="shared" si="179"/>
        <v>0.17647058823529416</v>
      </c>
      <c r="CW53" s="46">
        <f t="shared" si="180"/>
        <v>0.21739130434782605</v>
      </c>
      <c r="CX53" s="46">
        <f t="shared" si="181"/>
        <v>0.10483630952380962</v>
      </c>
      <c r="CY53" s="46">
        <f t="shared" si="182"/>
        <v>1.4981689046720703E-2</v>
      </c>
      <c r="CZ53" s="46">
        <f t="shared" si="183"/>
        <v>0</v>
      </c>
      <c r="DA53" s="46">
        <f t="shared" si="184"/>
        <v>2.1739130434782594E-2</v>
      </c>
      <c r="DB53" s="46">
        <f t="shared" si="185"/>
        <v>7.5595238095238049E-2</v>
      </c>
      <c r="DC53" s="46">
        <f t="shared" si="81"/>
        <v>0.84131873146246861</v>
      </c>
      <c r="DD53" s="46">
        <f t="shared" si="82"/>
        <v>0.82352941176470584</v>
      </c>
      <c r="DE53" s="87">
        <f t="shared" si="83"/>
        <v>0.78723404255319152</v>
      </c>
      <c r="DF53" s="46">
        <f t="shared" si="84"/>
        <v>0.81542976291605529</v>
      </c>
      <c r="DG53" s="46">
        <f t="shared" si="186"/>
        <v>0.14156970111795575</v>
      </c>
      <c r="DH53" s="46">
        <f t="shared" si="187"/>
        <v>0.16666666666666674</v>
      </c>
      <c r="DI53" s="87">
        <f t="shared" si="188"/>
        <v>0.21276595744680848</v>
      </c>
      <c r="DJ53" s="46">
        <f t="shared" si="189"/>
        <v>0.10973820372229515</v>
      </c>
      <c r="DK53" s="46">
        <f t="shared" si="190"/>
        <v>1.7111567419575646E-2</v>
      </c>
      <c r="DL53" s="46">
        <f t="shared" si="191"/>
        <v>9.8039215686274161E-3</v>
      </c>
      <c r="DM53" s="87">
        <f t="shared" si="192"/>
        <v>0</v>
      </c>
      <c r="DN53" s="46">
        <f t="shared" si="193"/>
        <v>7.4832033361649564E-2</v>
      </c>
    </row>
    <row r="54" spans="1:195" s="15" customFormat="1" ht="13.5" customHeight="1">
      <c r="A54" s="63"/>
      <c r="B54" s="347"/>
      <c r="C54" s="344"/>
      <c r="D54" s="338" t="s">
        <v>204</v>
      </c>
      <c r="E54" s="339"/>
      <c r="F54" s="144">
        <v>14</v>
      </c>
      <c r="G54" s="60">
        <v>13</v>
      </c>
      <c r="H54" s="80">
        <f t="shared" si="136"/>
        <v>0.9285714285714286</v>
      </c>
      <c r="I54" s="93">
        <v>16829330</v>
      </c>
      <c r="J54" s="100">
        <f t="shared" si="137"/>
        <v>1294563.8461538462</v>
      </c>
      <c r="K54" s="60">
        <v>11</v>
      </c>
      <c r="L54" s="80">
        <f t="shared" si="138"/>
        <v>0.7857142857142857</v>
      </c>
      <c r="M54" s="93">
        <v>1333178</v>
      </c>
      <c r="N54" s="100">
        <f t="shared" si="139"/>
        <v>121198</v>
      </c>
      <c r="O54" s="144">
        <v>62</v>
      </c>
      <c r="P54" s="60">
        <v>57</v>
      </c>
      <c r="Q54" s="80">
        <f t="shared" si="140"/>
        <v>0.91935483870967738</v>
      </c>
      <c r="R54" s="93">
        <v>155678510</v>
      </c>
      <c r="S54" s="100">
        <f t="shared" si="141"/>
        <v>2731201.9298245613</v>
      </c>
      <c r="T54" s="60">
        <v>53</v>
      </c>
      <c r="U54" s="80">
        <f t="shared" si="142"/>
        <v>0.85483870967741937</v>
      </c>
      <c r="V54" s="93">
        <v>49734440</v>
      </c>
      <c r="W54" s="100">
        <f t="shared" si="143"/>
        <v>938385.66037735844</v>
      </c>
      <c r="X54" s="144">
        <v>2245</v>
      </c>
      <c r="Y54" s="60">
        <v>2048</v>
      </c>
      <c r="Z54" s="80">
        <f t="shared" si="144"/>
        <v>0.91224944320712698</v>
      </c>
      <c r="AA54" s="93">
        <v>1507112800</v>
      </c>
      <c r="AB54" s="100">
        <f t="shared" si="145"/>
        <v>735894.921875</v>
      </c>
      <c r="AC54" s="60">
        <v>1755</v>
      </c>
      <c r="AD54" s="80">
        <f t="shared" si="146"/>
        <v>0.78173719376391981</v>
      </c>
      <c r="AE54" s="93">
        <v>309524974</v>
      </c>
      <c r="AF54" s="100">
        <f t="shared" si="147"/>
        <v>176367.50655270656</v>
      </c>
      <c r="AG54" s="144">
        <v>1891</v>
      </c>
      <c r="AH54" s="60">
        <v>1787</v>
      </c>
      <c r="AI54" s="80">
        <f t="shared" si="148"/>
        <v>0.94500264410364887</v>
      </c>
      <c r="AJ54" s="93">
        <v>1694940300</v>
      </c>
      <c r="AK54" s="100">
        <f t="shared" si="149"/>
        <v>948483.65976496926</v>
      </c>
      <c r="AL54" s="60">
        <v>1605</v>
      </c>
      <c r="AM54" s="80">
        <f t="shared" si="150"/>
        <v>0.84875727128503442</v>
      </c>
      <c r="AN54" s="93">
        <v>336760360</v>
      </c>
      <c r="AO54" s="100">
        <f t="shared" si="151"/>
        <v>209819.53894080996</v>
      </c>
      <c r="AP54" s="144">
        <v>1443</v>
      </c>
      <c r="AQ54" s="60">
        <v>1377</v>
      </c>
      <c r="AR54" s="80">
        <f t="shared" si="152"/>
        <v>0.95426195426195426</v>
      </c>
      <c r="AS54" s="93">
        <v>1422071510</v>
      </c>
      <c r="AT54" s="100">
        <f t="shared" si="153"/>
        <v>1032731.6702977488</v>
      </c>
      <c r="AU54" s="60">
        <v>1261</v>
      </c>
      <c r="AV54" s="80">
        <f t="shared" si="154"/>
        <v>0.87387387387387383</v>
      </c>
      <c r="AW54" s="93">
        <v>278263956</v>
      </c>
      <c r="AX54" s="100">
        <f t="shared" si="155"/>
        <v>220669.27517842982</v>
      </c>
      <c r="AY54" s="144">
        <v>797</v>
      </c>
      <c r="AZ54" s="60">
        <v>729</v>
      </c>
      <c r="BA54" s="80">
        <f t="shared" si="156"/>
        <v>0.91468005018820575</v>
      </c>
      <c r="BB54" s="93">
        <v>814292550</v>
      </c>
      <c r="BC54" s="100">
        <f t="shared" si="157"/>
        <v>1116999.3827160494</v>
      </c>
      <c r="BD54" s="60">
        <v>654</v>
      </c>
      <c r="BE54" s="80">
        <f t="shared" si="158"/>
        <v>0.82057716436637396</v>
      </c>
      <c r="BF54" s="93">
        <v>137640126</v>
      </c>
      <c r="BG54" s="100">
        <f t="shared" si="159"/>
        <v>210458.90825688074</v>
      </c>
      <c r="BH54" s="144">
        <v>314</v>
      </c>
      <c r="BI54" s="60">
        <v>266</v>
      </c>
      <c r="BJ54" s="80">
        <f t="shared" si="160"/>
        <v>0.84713375796178347</v>
      </c>
      <c r="BK54" s="93">
        <v>293017000</v>
      </c>
      <c r="BL54" s="100">
        <f t="shared" si="161"/>
        <v>1101567.6691729324</v>
      </c>
      <c r="BM54" s="60">
        <v>234</v>
      </c>
      <c r="BN54" s="80">
        <f t="shared" si="162"/>
        <v>0.74522292993630568</v>
      </c>
      <c r="BO54" s="93">
        <v>41018721</v>
      </c>
      <c r="BP54" s="100">
        <f t="shared" si="163"/>
        <v>175293.6794871795</v>
      </c>
      <c r="BQ54" s="98">
        <f t="shared" si="164"/>
        <v>6766</v>
      </c>
      <c r="BR54" s="60">
        <f t="shared" si="165"/>
        <v>6277</v>
      </c>
      <c r="BS54" s="80">
        <f t="shared" si="166"/>
        <v>0.92772686964232931</v>
      </c>
      <c r="BT54" s="93">
        <f t="shared" si="167"/>
        <v>5903942000</v>
      </c>
      <c r="BU54" s="100">
        <f t="shared" si="168"/>
        <v>940567.4685359248</v>
      </c>
      <c r="BV54" s="60">
        <f t="shared" si="169"/>
        <v>5573</v>
      </c>
      <c r="BW54" s="80">
        <f t="shared" si="170"/>
        <v>0.82367720957729829</v>
      </c>
      <c r="BX54" s="93">
        <f t="shared" si="171"/>
        <v>1154275755</v>
      </c>
      <c r="BY54" s="100">
        <f t="shared" si="172"/>
        <v>207119.28135654045</v>
      </c>
      <c r="BZ54" s="82"/>
      <c r="CA54" s="113">
        <v>6638</v>
      </c>
      <c r="CB54" s="105">
        <v>6182</v>
      </c>
      <c r="CC54" s="86">
        <v>0.93130460982223562</v>
      </c>
      <c r="CD54" s="105">
        <v>5828122900</v>
      </c>
      <c r="CE54" s="105">
        <v>942756.85862180521</v>
      </c>
      <c r="CF54" s="105">
        <v>5448</v>
      </c>
      <c r="CG54" s="86">
        <v>0.82072913528171132</v>
      </c>
      <c r="CH54" s="105">
        <v>1251978182</v>
      </c>
      <c r="CI54" s="105">
        <v>229805.09948604993</v>
      </c>
      <c r="CK54" s="86">
        <f t="shared" si="173"/>
        <v>0.10404966006503102</v>
      </c>
      <c r="CL54" s="86">
        <f t="shared" si="174"/>
        <v>7.227313035767069E-2</v>
      </c>
      <c r="CM54" s="86">
        <f t="shared" si="77"/>
        <v>0.1105754745405243</v>
      </c>
      <c r="CN54" s="86">
        <f t="shared" si="78"/>
        <v>6.8695390177764382E-2</v>
      </c>
      <c r="CO54" s="59">
        <v>48</v>
      </c>
      <c r="CP54" s="37" t="s">
        <v>26</v>
      </c>
      <c r="CQ54" s="46">
        <f t="shared" si="79"/>
        <v>0.85785189596982325</v>
      </c>
      <c r="CR54" s="46">
        <f t="shared" si="175"/>
        <v>0.79166666666666663</v>
      </c>
      <c r="CS54" s="87">
        <f t="shared" si="176"/>
        <v>0.8529411764705882</v>
      </c>
      <c r="CT54" s="46">
        <f t="shared" si="177"/>
        <v>0.82252631578947366</v>
      </c>
      <c r="CU54" s="46">
        <f t="shared" si="178"/>
        <v>0.13361127655350413</v>
      </c>
      <c r="CV54" s="46">
        <f t="shared" si="179"/>
        <v>0.19791666666666674</v>
      </c>
      <c r="CW54" s="46">
        <f t="shared" si="180"/>
        <v>0.11764705882352944</v>
      </c>
      <c r="CX54" s="46">
        <f t="shared" si="181"/>
        <v>0.12308771929824569</v>
      </c>
      <c r="CY54" s="46">
        <f t="shared" si="182"/>
        <v>8.5368274766726149E-3</v>
      </c>
      <c r="CZ54" s="46">
        <f t="shared" si="183"/>
        <v>1.041666666666663E-2</v>
      </c>
      <c r="DA54" s="46">
        <f t="shared" si="184"/>
        <v>2.9411764705882359E-2</v>
      </c>
      <c r="DB54" s="46">
        <f t="shared" si="185"/>
        <v>5.4385964912280649E-2</v>
      </c>
      <c r="DC54" s="46">
        <f t="shared" si="81"/>
        <v>0.86538079140982305</v>
      </c>
      <c r="DD54" s="46">
        <f t="shared" si="82"/>
        <v>0.85897435897435892</v>
      </c>
      <c r="DE54" s="87">
        <f t="shared" si="83"/>
        <v>0.79069767441860461</v>
      </c>
      <c r="DF54" s="46">
        <f t="shared" si="84"/>
        <v>0.81587254973937307</v>
      </c>
      <c r="DG54" s="46">
        <f t="shared" si="186"/>
        <v>0.12726188108967984</v>
      </c>
      <c r="DH54" s="46">
        <f t="shared" si="187"/>
        <v>0.14102564102564108</v>
      </c>
      <c r="DI54" s="87">
        <f t="shared" si="188"/>
        <v>0.13953488372093026</v>
      </c>
      <c r="DJ54" s="46">
        <f t="shared" si="189"/>
        <v>0.12759709272446951</v>
      </c>
      <c r="DK54" s="46">
        <f t="shared" si="190"/>
        <v>7.3573275004971128E-3</v>
      </c>
      <c r="DL54" s="46">
        <f t="shared" si="191"/>
        <v>0</v>
      </c>
      <c r="DM54" s="87">
        <f t="shared" si="192"/>
        <v>6.9767441860465129E-2</v>
      </c>
      <c r="DN54" s="46">
        <f t="shared" si="193"/>
        <v>5.6530357536157427E-2</v>
      </c>
    </row>
    <row r="55" spans="1:195" s="15" customFormat="1" ht="13.5" customHeight="1">
      <c r="A55" s="63"/>
      <c r="B55" s="345">
        <v>9</v>
      </c>
      <c r="C55" s="342" t="s">
        <v>120</v>
      </c>
      <c r="D55" s="331" t="s">
        <v>153</v>
      </c>
      <c r="E55" s="320"/>
      <c r="F55" s="144">
        <v>1</v>
      </c>
      <c r="G55" s="60">
        <v>1</v>
      </c>
      <c r="H55" s="80">
        <f t="shared" si="136"/>
        <v>1</v>
      </c>
      <c r="I55" s="93">
        <v>297370</v>
      </c>
      <c r="J55" s="100">
        <f t="shared" si="137"/>
        <v>297370</v>
      </c>
      <c r="K55" s="60">
        <v>1</v>
      </c>
      <c r="L55" s="80">
        <f t="shared" si="138"/>
        <v>1</v>
      </c>
      <c r="M55" s="93">
        <v>44881</v>
      </c>
      <c r="N55" s="100">
        <f t="shared" si="139"/>
        <v>44881</v>
      </c>
      <c r="O55" s="144">
        <v>3</v>
      </c>
      <c r="P55" s="60">
        <v>3</v>
      </c>
      <c r="Q55" s="80">
        <f t="shared" si="140"/>
        <v>1</v>
      </c>
      <c r="R55" s="93">
        <v>2294540</v>
      </c>
      <c r="S55" s="100">
        <f t="shared" si="141"/>
        <v>764846.66666666663</v>
      </c>
      <c r="T55" s="60">
        <v>3</v>
      </c>
      <c r="U55" s="80">
        <f t="shared" si="142"/>
        <v>1</v>
      </c>
      <c r="V55" s="93">
        <v>595096</v>
      </c>
      <c r="W55" s="100">
        <f t="shared" si="143"/>
        <v>198365.33333333334</v>
      </c>
      <c r="X55" s="144">
        <v>206</v>
      </c>
      <c r="Y55" s="60">
        <v>203</v>
      </c>
      <c r="Z55" s="80">
        <f t="shared" si="144"/>
        <v>0.9854368932038835</v>
      </c>
      <c r="AA55" s="93">
        <v>81720930</v>
      </c>
      <c r="AB55" s="100">
        <f t="shared" si="145"/>
        <v>402566.157635468</v>
      </c>
      <c r="AC55" s="60">
        <v>167</v>
      </c>
      <c r="AD55" s="80">
        <f t="shared" si="146"/>
        <v>0.81067961165048541</v>
      </c>
      <c r="AE55" s="93">
        <v>18202324</v>
      </c>
      <c r="AF55" s="100">
        <f t="shared" si="147"/>
        <v>108995.95209580839</v>
      </c>
      <c r="AG55" s="144">
        <v>139</v>
      </c>
      <c r="AH55" s="60">
        <v>138</v>
      </c>
      <c r="AI55" s="80">
        <f t="shared" si="148"/>
        <v>0.9928057553956835</v>
      </c>
      <c r="AJ55" s="93">
        <v>91609920</v>
      </c>
      <c r="AK55" s="100">
        <f t="shared" si="149"/>
        <v>663840</v>
      </c>
      <c r="AL55" s="60">
        <v>123</v>
      </c>
      <c r="AM55" s="80">
        <f t="shared" si="150"/>
        <v>0.8848920863309353</v>
      </c>
      <c r="AN55" s="93">
        <v>15862980</v>
      </c>
      <c r="AO55" s="100">
        <f t="shared" si="151"/>
        <v>128967.31707317074</v>
      </c>
      <c r="AP55" s="144">
        <v>68</v>
      </c>
      <c r="AQ55" s="60">
        <v>66</v>
      </c>
      <c r="AR55" s="80">
        <f t="shared" si="152"/>
        <v>0.97058823529411764</v>
      </c>
      <c r="AS55" s="93">
        <v>25775830</v>
      </c>
      <c r="AT55" s="100">
        <f t="shared" si="153"/>
        <v>390542.87878787878</v>
      </c>
      <c r="AU55" s="60">
        <v>61</v>
      </c>
      <c r="AV55" s="80">
        <f t="shared" si="154"/>
        <v>0.8970588235294118</v>
      </c>
      <c r="AW55" s="93">
        <v>5501503</v>
      </c>
      <c r="AX55" s="100">
        <f t="shared" si="155"/>
        <v>90188.573770491799</v>
      </c>
      <c r="AY55" s="144">
        <v>19</v>
      </c>
      <c r="AZ55" s="60">
        <v>19</v>
      </c>
      <c r="BA55" s="80">
        <f t="shared" si="156"/>
        <v>1</v>
      </c>
      <c r="BB55" s="93">
        <v>18778990</v>
      </c>
      <c r="BC55" s="100">
        <f t="shared" si="157"/>
        <v>988367.89473684214</v>
      </c>
      <c r="BD55" s="60">
        <v>16</v>
      </c>
      <c r="BE55" s="80">
        <f t="shared" si="158"/>
        <v>0.84210526315789469</v>
      </c>
      <c r="BF55" s="93">
        <v>6597168</v>
      </c>
      <c r="BG55" s="100">
        <f t="shared" si="159"/>
        <v>412323</v>
      </c>
      <c r="BH55" s="144">
        <v>2</v>
      </c>
      <c r="BI55" s="60">
        <v>2</v>
      </c>
      <c r="BJ55" s="80">
        <f t="shared" si="160"/>
        <v>1</v>
      </c>
      <c r="BK55" s="93">
        <v>480260</v>
      </c>
      <c r="BL55" s="100">
        <f t="shared" si="161"/>
        <v>240130</v>
      </c>
      <c r="BM55" s="60">
        <v>2</v>
      </c>
      <c r="BN55" s="80">
        <f t="shared" si="162"/>
        <v>1</v>
      </c>
      <c r="BO55" s="93">
        <v>134066</v>
      </c>
      <c r="BP55" s="100">
        <f t="shared" si="163"/>
        <v>67033</v>
      </c>
      <c r="BQ55" s="98">
        <f t="shared" si="164"/>
        <v>438</v>
      </c>
      <c r="BR55" s="60">
        <f t="shared" si="165"/>
        <v>432</v>
      </c>
      <c r="BS55" s="80">
        <f t="shared" si="166"/>
        <v>0.98630136986301364</v>
      </c>
      <c r="BT55" s="93">
        <f t="shared" si="167"/>
        <v>220957840</v>
      </c>
      <c r="BU55" s="100">
        <f t="shared" si="168"/>
        <v>511476.48148148146</v>
      </c>
      <c r="BV55" s="60">
        <f t="shared" si="169"/>
        <v>373</v>
      </c>
      <c r="BW55" s="80">
        <f t="shared" si="170"/>
        <v>0.85159817351598177</v>
      </c>
      <c r="BX55" s="93">
        <f t="shared" si="171"/>
        <v>46938018</v>
      </c>
      <c r="BY55" s="100">
        <f t="shared" si="172"/>
        <v>125839.19034852547</v>
      </c>
      <c r="BZ55" s="82"/>
      <c r="CA55" s="113">
        <v>387</v>
      </c>
      <c r="CB55" s="105">
        <v>383</v>
      </c>
      <c r="CC55" s="86">
        <v>0.98966408268733852</v>
      </c>
      <c r="CD55" s="105">
        <v>201294260</v>
      </c>
      <c r="CE55" s="105">
        <v>525572.48041775462</v>
      </c>
      <c r="CF55" s="105">
        <v>343</v>
      </c>
      <c r="CG55" s="86">
        <v>0.8863049095607235</v>
      </c>
      <c r="CH55" s="105">
        <v>36983620</v>
      </c>
      <c r="CI55" s="105">
        <v>107823.96501457726</v>
      </c>
      <c r="CK55" s="86">
        <f t="shared" si="173"/>
        <v>0.13470319634703187</v>
      </c>
      <c r="CL55" s="86">
        <f t="shared" si="174"/>
        <v>1.3698630136986356E-2</v>
      </c>
      <c r="CM55" s="86">
        <f t="shared" si="77"/>
        <v>0.10335917312661502</v>
      </c>
      <c r="CN55" s="86">
        <f t="shared" si="78"/>
        <v>1.033591731266148E-2</v>
      </c>
      <c r="CO55" s="59">
        <v>49</v>
      </c>
      <c r="CP55" s="37" t="s">
        <v>27</v>
      </c>
      <c r="CQ55" s="46">
        <f t="shared" si="79"/>
        <v>0.87000677048070418</v>
      </c>
      <c r="CR55" s="46">
        <f t="shared" si="175"/>
        <v>0.89655172413793105</v>
      </c>
      <c r="CS55" s="87">
        <f t="shared" si="176"/>
        <v>0.95833333333333337</v>
      </c>
      <c r="CT55" s="46">
        <f t="shared" si="177"/>
        <v>0.83891238670694868</v>
      </c>
      <c r="CU55" s="46">
        <f t="shared" si="178"/>
        <v>0.11983750846310082</v>
      </c>
      <c r="CV55" s="46">
        <f t="shared" si="179"/>
        <v>0.10344827586206895</v>
      </c>
      <c r="CW55" s="46">
        <f t="shared" si="180"/>
        <v>4.166666666666663E-2</v>
      </c>
      <c r="CX55" s="46">
        <f t="shared" si="181"/>
        <v>9.6555891238670699E-2</v>
      </c>
      <c r="CY55" s="46">
        <f t="shared" si="182"/>
        <v>1.0155721056195E-2</v>
      </c>
      <c r="CZ55" s="46">
        <f t="shared" si="183"/>
        <v>0</v>
      </c>
      <c r="DA55" s="46">
        <f t="shared" si="184"/>
        <v>0</v>
      </c>
      <c r="DB55" s="46">
        <f t="shared" si="185"/>
        <v>6.4531722054380625E-2</v>
      </c>
      <c r="DC55" s="46">
        <f t="shared" si="81"/>
        <v>0.87182404247250667</v>
      </c>
      <c r="DD55" s="46">
        <f t="shared" si="82"/>
        <v>0.86046511627906974</v>
      </c>
      <c r="DE55" s="87">
        <f t="shared" si="83"/>
        <v>0.91304347826086951</v>
      </c>
      <c r="DF55" s="46">
        <f t="shared" si="84"/>
        <v>0.84633772601900092</v>
      </c>
      <c r="DG55" s="46">
        <f t="shared" si="186"/>
        <v>0.11869548729616985</v>
      </c>
      <c r="DH55" s="46">
        <f t="shared" si="187"/>
        <v>0.13953488372093026</v>
      </c>
      <c r="DI55" s="87">
        <f t="shared" si="188"/>
        <v>8.6956521739130488E-2</v>
      </c>
      <c r="DJ55" s="46">
        <f t="shared" si="189"/>
        <v>9.3288384921851097E-2</v>
      </c>
      <c r="DK55" s="46">
        <f t="shared" si="190"/>
        <v>9.480470231323479E-3</v>
      </c>
      <c r="DL55" s="46">
        <f t="shared" si="191"/>
        <v>0</v>
      </c>
      <c r="DM55" s="87">
        <f t="shared" si="192"/>
        <v>0</v>
      </c>
      <c r="DN55" s="46">
        <f t="shared" si="193"/>
        <v>6.0373889059147978E-2</v>
      </c>
    </row>
    <row r="56" spans="1:195" s="15" customFormat="1" ht="13.5" customHeight="1">
      <c r="A56" s="63"/>
      <c r="B56" s="346"/>
      <c r="C56" s="343"/>
      <c r="D56" s="319" t="s">
        <v>164</v>
      </c>
      <c r="E56" s="320"/>
      <c r="F56" s="144">
        <v>0</v>
      </c>
      <c r="G56" s="60">
        <v>0</v>
      </c>
      <c r="H56" s="80" t="str">
        <f t="shared" si="136"/>
        <v>-</v>
      </c>
      <c r="I56" s="93">
        <v>0</v>
      </c>
      <c r="J56" s="100" t="str">
        <f t="shared" si="137"/>
        <v>-</v>
      </c>
      <c r="K56" s="60">
        <v>0</v>
      </c>
      <c r="L56" s="80" t="str">
        <f t="shared" si="138"/>
        <v>-</v>
      </c>
      <c r="M56" s="93">
        <v>0</v>
      </c>
      <c r="N56" s="100" t="str">
        <f t="shared" si="139"/>
        <v>-</v>
      </c>
      <c r="O56" s="144">
        <v>0</v>
      </c>
      <c r="P56" s="60">
        <v>0</v>
      </c>
      <c r="Q56" s="80" t="str">
        <f t="shared" si="140"/>
        <v>-</v>
      </c>
      <c r="R56" s="93">
        <v>0</v>
      </c>
      <c r="S56" s="100" t="str">
        <f t="shared" si="141"/>
        <v>-</v>
      </c>
      <c r="T56" s="60">
        <v>0</v>
      </c>
      <c r="U56" s="80" t="str">
        <f t="shared" si="142"/>
        <v>-</v>
      </c>
      <c r="V56" s="93">
        <v>0</v>
      </c>
      <c r="W56" s="100" t="str">
        <f t="shared" si="143"/>
        <v>-</v>
      </c>
      <c r="X56" s="144">
        <v>7</v>
      </c>
      <c r="Y56" s="60">
        <v>7</v>
      </c>
      <c r="Z56" s="80">
        <f t="shared" si="144"/>
        <v>1</v>
      </c>
      <c r="AA56" s="93">
        <v>2507980</v>
      </c>
      <c r="AB56" s="100">
        <f t="shared" si="145"/>
        <v>358282.85714285716</v>
      </c>
      <c r="AC56" s="60">
        <v>6</v>
      </c>
      <c r="AD56" s="80">
        <f t="shared" si="146"/>
        <v>0.8571428571428571</v>
      </c>
      <c r="AE56" s="93">
        <v>582246</v>
      </c>
      <c r="AF56" s="100">
        <f t="shared" si="147"/>
        <v>97041</v>
      </c>
      <c r="AG56" s="144">
        <v>8</v>
      </c>
      <c r="AH56" s="60">
        <v>8</v>
      </c>
      <c r="AI56" s="80">
        <f t="shared" si="148"/>
        <v>1</v>
      </c>
      <c r="AJ56" s="93">
        <v>4582060</v>
      </c>
      <c r="AK56" s="100">
        <f t="shared" si="149"/>
        <v>572757.5</v>
      </c>
      <c r="AL56" s="60">
        <v>7</v>
      </c>
      <c r="AM56" s="80">
        <f t="shared" si="150"/>
        <v>0.875</v>
      </c>
      <c r="AN56" s="93">
        <v>548302</v>
      </c>
      <c r="AO56" s="100">
        <f t="shared" si="151"/>
        <v>78328.857142857145</v>
      </c>
      <c r="AP56" s="144">
        <v>0</v>
      </c>
      <c r="AQ56" s="60">
        <v>0</v>
      </c>
      <c r="AR56" s="80" t="str">
        <f t="shared" si="152"/>
        <v>-</v>
      </c>
      <c r="AS56" s="93">
        <v>0</v>
      </c>
      <c r="AT56" s="100" t="str">
        <f t="shared" si="153"/>
        <v>-</v>
      </c>
      <c r="AU56" s="60">
        <v>0</v>
      </c>
      <c r="AV56" s="80" t="str">
        <f t="shared" si="154"/>
        <v>-</v>
      </c>
      <c r="AW56" s="93">
        <v>0</v>
      </c>
      <c r="AX56" s="100" t="str">
        <f t="shared" si="155"/>
        <v>-</v>
      </c>
      <c r="AY56" s="144">
        <v>1</v>
      </c>
      <c r="AZ56" s="60">
        <v>1</v>
      </c>
      <c r="BA56" s="80">
        <f t="shared" si="156"/>
        <v>1</v>
      </c>
      <c r="BB56" s="93">
        <v>468430</v>
      </c>
      <c r="BC56" s="100">
        <f t="shared" si="157"/>
        <v>468430</v>
      </c>
      <c r="BD56" s="60">
        <v>1</v>
      </c>
      <c r="BE56" s="80">
        <f t="shared" si="158"/>
        <v>1</v>
      </c>
      <c r="BF56" s="93">
        <v>69250</v>
      </c>
      <c r="BG56" s="100">
        <f t="shared" si="159"/>
        <v>69250</v>
      </c>
      <c r="BH56" s="144">
        <v>0</v>
      </c>
      <c r="BI56" s="60">
        <v>0</v>
      </c>
      <c r="BJ56" s="80" t="str">
        <f t="shared" si="160"/>
        <v>-</v>
      </c>
      <c r="BK56" s="93">
        <v>0</v>
      </c>
      <c r="BL56" s="100" t="str">
        <f t="shared" si="161"/>
        <v>-</v>
      </c>
      <c r="BM56" s="60">
        <v>0</v>
      </c>
      <c r="BN56" s="80" t="str">
        <f t="shared" si="162"/>
        <v>-</v>
      </c>
      <c r="BO56" s="93">
        <v>0</v>
      </c>
      <c r="BP56" s="100" t="str">
        <f t="shared" si="163"/>
        <v>-</v>
      </c>
      <c r="BQ56" s="98">
        <f t="shared" si="164"/>
        <v>16</v>
      </c>
      <c r="BR56" s="60">
        <f t="shared" si="165"/>
        <v>16</v>
      </c>
      <c r="BS56" s="80">
        <f t="shared" si="166"/>
        <v>1</v>
      </c>
      <c r="BT56" s="93">
        <f t="shared" si="167"/>
        <v>7558470</v>
      </c>
      <c r="BU56" s="100">
        <f t="shared" si="168"/>
        <v>472404.375</v>
      </c>
      <c r="BV56" s="60">
        <f t="shared" si="169"/>
        <v>14</v>
      </c>
      <c r="BW56" s="80">
        <f t="shared" si="170"/>
        <v>0.875</v>
      </c>
      <c r="BX56" s="93">
        <f t="shared" si="171"/>
        <v>1199798</v>
      </c>
      <c r="BY56" s="100">
        <f t="shared" si="172"/>
        <v>85699.857142857145</v>
      </c>
      <c r="BZ56" s="82"/>
      <c r="CA56" s="113">
        <v>10</v>
      </c>
      <c r="CB56" s="105">
        <v>10</v>
      </c>
      <c r="CC56" s="86">
        <v>1</v>
      </c>
      <c r="CD56" s="105">
        <v>7245470</v>
      </c>
      <c r="CE56" s="105">
        <v>724547</v>
      </c>
      <c r="CF56" s="105">
        <v>10</v>
      </c>
      <c r="CG56" s="86">
        <v>1</v>
      </c>
      <c r="CH56" s="105">
        <v>1130623</v>
      </c>
      <c r="CI56" s="105">
        <v>113062.3</v>
      </c>
      <c r="CK56" s="86">
        <f t="shared" si="173"/>
        <v>0.125</v>
      </c>
      <c r="CL56" s="86">
        <f t="shared" si="174"/>
        <v>0</v>
      </c>
      <c r="CM56" s="86">
        <f t="shared" si="77"/>
        <v>0</v>
      </c>
      <c r="CN56" s="86">
        <f t="shared" si="78"/>
        <v>0</v>
      </c>
      <c r="CO56" s="59">
        <v>50</v>
      </c>
      <c r="CP56" s="37" t="s">
        <v>16</v>
      </c>
      <c r="CQ56" s="46">
        <f t="shared" si="79"/>
        <v>0.86928471248246841</v>
      </c>
      <c r="CR56" s="46">
        <f t="shared" si="175"/>
        <v>0.81578947368421051</v>
      </c>
      <c r="CS56" s="87">
        <f t="shared" si="176"/>
        <v>0.8928571428571429</v>
      </c>
      <c r="CT56" s="46">
        <f t="shared" si="177"/>
        <v>0.83080260303687636</v>
      </c>
      <c r="CU56" s="46">
        <f t="shared" si="178"/>
        <v>0.11809256661991585</v>
      </c>
      <c r="CV56" s="46">
        <f t="shared" si="179"/>
        <v>0.17763157894736847</v>
      </c>
      <c r="CW56" s="46">
        <f t="shared" si="180"/>
        <v>7.1428571428571397E-2</v>
      </c>
      <c r="CX56" s="46">
        <f t="shared" si="181"/>
        <v>9.7252349963846685E-2</v>
      </c>
      <c r="CY56" s="46">
        <f t="shared" si="182"/>
        <v>1.2622720897615736E-2</v>
      </c>
      <c r="CZ56" s="46">
        <f t="shared" si="183"/>
        <v>6.5789473684210176E-3</v>
      </c>
      <c r="DA56" s="46">
        <f t="shared" si="184"/>
        <v>3.5714285714285698E-2</v>
      </c>
      <c r="DB56" s="46">
        <f t="shared" si="185"/>
        <v>7.1945046999276951E-2</v>
      </c>
      <c r="DC56" s="46">
        <f t="shared" si="81"/>
        <v>0.84957062481492451</v>
      </c>
      <c r="DD56" s="46">
        <f t="shared" si="82"/>
        <v>0.85606060606060608</v>
      </c>
      <c r="DE56" s="87">
        <f t="shared" si="83"/>
        <v>0.65</v>
      </c>
      <c r="DF56" s="46">
        <f t="shared" si="84"/>
        <v>0.82162162162162167</v>
      </c>
      <c r="DG56" s="46">
        <f t="shared" si="186"/>
        <v>0.13355048859934848</v>
      </c>
      <c r="DH56" s="46">
        <f t="shared" si="187"/>
        <v>0.14393939393939392</v>
      </c>
      <c r="DI56" s="87">
        <f t="shared" si="188"/>
        <v>0.29999999999999993</v>
      </c>
      <c r="DJ56" s="46">
        <f t="shared" si="189"/>
        <v>0.10615615615615615</v>
      </c>
      <c r="DK56" s="46">
        <f t="shared" si="190"/>
        <v>1.6878886585727004E-2</v>
      </c>
      <c r="DL56" s="46">
        <f t="shared" si="191"/>
        <v>0</v>
      </c>
      <c r="DM56" s="87">
        <f t="shared" si="192"/>
        <v>5.0000000000000044E-2</v>
      </c>
      <c r="DN56" s="46">
        <f t="shared" si="193"/>
        <v>7.2222222222222188E-2</v>
      </c>
    </row>
    <row r="57" spans="1:195" s="15" customFormat="1" ht="13.5" customHeight="1">
      <c r="A57" s="63"/>
      <c r="B57" s="346"/>
      <c r="C57" s="343"/>
      <c r="D57" s="81"/>
      <c r="E57" s="71" t="s">
        <v>160</v>
      </c>
      <c r="F57" s="168">
        <v>0</v>
      </c>
      <c r="G57" s="62">
        <v>0</v>
      </c>
      <c r="H57" s="79" t="str">
        <f t="shared" si="136"/>
        <v>-</v>
      </c>
      <c r="I57" s="101">
        <v>0</v>
      </c>
      <c r="J57" s="102" t="str">
        <f t="shared" si="137"/>
        <v>-</v>
      </c>
      <c r="K57" s="62">
        <v>0</v>
      </c>
      <c r="L57" s="79" t="str">
        <f t="shared" si="138"/>
        <v>-</v>
      </c>
      <c r="M57" s="101">
        <v>0</v>
      </c>
      <c r="N57" s="102" t="str">
        <f t="shared" si="139"/>
        <v>-</v>
      </c>
      <c r="O57" s="168">
        <v>0</v>
      </c>
      <c r="P57" s="62">
        <v>0</v>
      </c>
      <c r="Q57" s="79" t="str">
        <f t="shared" si="140"/>
        <v>-</v>
      </c>
      <c r="R57" s="101">
        <v>0</v>
      </c>
      <c r="S57" s="102" t="str">
        <f t="shared" si="141"/>
        <v>-</v>
      </c>
      <c r="T57" s="62">
        <v>0</v>
      </c>
      <c r="U57" s="79" t="str">
        <f t="shared" si="142"/>
        <v>-</v>
      </c>
      <c r="V57" s="101">
        <v>0</v>
      </c>
      <c r="W57" s="102" t="str">
        <f t="shared" si="143"/>
        <v>-</v>
      </c>
      <c r="X57" s="168">
        <v>4</v>
      </c>
      <c r="Y57" s="62">
        <v>4</v>
      </c>
      <c r="Z57" s="79">
        <f t="shared" si="144"/>
        <v>1</v>
      </c>
      <c r="AA57" s="101">
        <v>1471510</v>
      </c>
      <c r="AB57" s="102">
        <f t="shared" si="145"/>
        <v>367877.5</v>
      </c>
      <c r="AC57" s="62">
        <v>3</v>
      </c>
      <c r="AD57" s="79">
        <f t="shared" si="146"/>
        <v>0.75</v>
      </c>
      <c r="AE57" s="101">
        <v>118629</v>
      </c>
      <c r="AF57" s="102">
        <f t="shared" si="147"/>
        <v>39543</v>
      </c>
      <c r="AG57" s="168">
        <v>4</v>
      </c>
      <c r="AH57" s="62">
        <v>4</v>
      </c>
      <c r="AI57" s="79">
        <f t="shared" si="148"/>
        <v>1</v>
      </c>
      <c r="AJ57" s="101">
        <v>3185030</v>
      </c>
      <c r="AK57" s="102">
        <f t="shared" si="149"/>
        <v>796257.5</v>
      </c>
      <c r="AL57" s="62">
        <v>3</v>
      </c>
      <c r="AM57" s="79">
        <f t="shared" si="150"/>
        <v>0.75</v>
      </c>
      <c r="AN57" s="101">
        <v>171350</v>
      </c>
      <c r="AO57" s="102">
        <f t="shared" si="151"/>
        <v>57116.666666666664</v>
      </c>
      <c r="AP57" s="168">
        <v>0</v>
      </c>
      <c r="AQ57" s="62">
        <v>0</v>
      </c>
      <c r="AR57" s="79" t="str">
        <f t="shared" si="152"/>
        <v>-</v>
      </c>
      <c r="AS57" s="101">
        <v>0</v>
      </c>
      <c r="AT57" s="102" t="str">
        <f t="shared" si="153"/>
        <v>-</v>
      </c>
      <c r="AU57" s="62">
        <v>0</v>
      </c>
      <c r="AV57" s="79" t="str">
        <f t="shared" si="154"/>
        <v>-</v>
      </c>
      <c r="AW57" s="101">
        <v>0</v>
      </c>
      <c r="AX57" s="102" t="str">
        <f t="shared" si="155"/>
        <v>-</v>
      </c>
      <c r="AY57" s="168">
        <v>0</v>
      </c>
      <c r="AZ57" s="62">
        <v>0</v>
      </c>
      <c r="BA57" s="79" t="str">
        <f t="shared" si="156"/>
        <v>-</v>
      </c>
      <c r="BB57" s="101">
        <v>0</v>
      </c>
      <c r="BC57" s="102" t="str">
        <f t="shared" si="157"/>
        <v>-</v>
      </c>
      <c r="BD57" s="62">
        <v>0</v>
      </c>
      <c r="BE57" s="79" t="str">
        <f t="shared" si="158"/>
        <v>-</v>
      </c>
      <c r="BF57" s="101">
        <v>0</v>
      </c>
      <c r="BG57" s="102" t="str">
        <f t="shared" si="159"/>
        <v>-</v>
      </c>
      <c r="BH57" s="168">
        <v>0</v>
      </c>
      <c r="BI57" s="62">
        <v>0</v>
      </c>
      <c r="BJ57" s="79" t="str">
        <f t="shared" si="160"/>
        <v>-</v>
      </c>
      <c r="BK57" s="101">
        <v>0</v>
      </c>
      <c r="BL57" s="102" t="str">
        <f t="shared" si="161"/>
        <v>-</v>
      </c>
      <c r="BM57" s="62">
        <v>0</v>
      </c>
      <c r="BN57" s="79" t="str">
        <f t="shared" si="162"/>
        <v>-</v>
      </c>
      <c r="BO57" s="101">
        <v>0</v>
      </c>
      <c r="BP57" s="102" t="str">
        <f t="shared" si="163"/>
        <v>-</v>
      </c>
      <c r="BQ57" s="99">
        <f t="shared" si="164"/>
        <v>8</v>
      </c>
      <c r="BR57" s="62">
        <f t="shared" si="165"/>
        <v>8</v>
      </c>
      <c r="BS57" s="79">
        <f t="shared" si="166"/>
        <v>1</v>
      </c>
      <c r="BT57" s="101">
        <f t="shared" si="167"/>
        <v>4656540</v>
      </c>
      <c r="BU57" s="102">
        <f t="shared" si="168"/>
        <v>582067.5</v>
      </c>
      <c r="BV57" s="62">
        <f t="shared" si="169"/>
        <v>6</v>
      </c>
      <c r="BW57" s="79">
        <f t="shared" si="170"/>
        <v>0.75</v>
      </c>
      <c r="BX57" s="101">
        <f t="shared" si="171"/>
        <v>289979</v>
      </c>
      <c r="BY57" s="102">
        <f t="shared" si="172"/>
        <v>48329.833333333336</v>
      </c>
      <c r="BZ57" s="82"/>
      <c r="CA57" s="113">
        <v>7</v>
      </c>
      <c r="CB57" s="105">
        <v>7</v>
      </c>
      <c r="CC57" s="86">
        <v>1</v>
      </c>
      <c r="CD57" s="105">
        <v>5424930</v>
      </c>
      <c r="CE57" s="105">
        <v>774990</v>
      </c>
      <c r="CF57" s="105">
        <v>7</v>
      </c>
      <c r="CG57" s="86">
        <v>1</v>
      </c>
      <c r="CH57" s="105">
        <v>744760</v>
      </c>
      <c r="CI57" s="105">
        <v>106394.28571428571</v>
      </c>
      <c r="CK57" s="86">
        <f t="shared" si="173"/>
        <v>0.25</v>
      </c>
      <c r="CL57" s="86">
        <f t="shared" si="174"/>
        <v>0</v>
      </c>
      <c r="CM57" s="86">
        <f t="shared" si="77"/>
        <v>0</v>
      </c>
      <c r="CN57" s="86">
        <f t="shared" si="78"/>
        <v>0</v>
      </c>
      <c r="CO57" s="59">
        <v>51</v>
      </c>
      <c r="CP57" s="37" t="s">
        <v>48</v>
      </c>
      <c r="CQ57" s="46">
        <f t="shared" si="79"/>
        <v>0.88280427260418237</v>
      </c>
      <c r="CR57" s="46">
        <f t="shared" si="175"/>
        <v>0.8482142857142857</v>
      </c>
      <c r="CS57" s="87">
        <f t="shared" si="176"/>
        <v>0.86885245901639341</v>
      </c>
      <c r="CT57" s="46">
        <f t="shared" si="177"/>
        <v>0.80699115576680103</v>
      </c>
      <c r="CU57" s="46">
        <f t="shared" si="178"/>
        <v>0.10862043026929435</v>
      </c>
      <c r="CV57" s="46">
        <f t="shared" si="179"/>
        <v>0.13839285714285721</v>
      </c>
      <c r="CW57" s="46">
        <f t="shared" si="180"/>
        <v>9.8360655737704916E-2</v>
      </c>
      <c r="CX57" s="46">
        <f t="shared" si="181"/>
        <v>0.11978821972203835</v>
      </c>
      <c r="CY57" s="46">
        <f t="shared" si="182"/>
        <v>8.5752971265232736E-3</v>
      </c>
      <c r="CZ57" s="46">
        <f t="shared" si="183"/>
        <v>1.3392857142857095E-2</v>
      </c>
      <c r="DA57" s="46">
        <f t="shared" si="184"/>
        <v>3.2786885245901676E-2</v>
      </c>
      <c r="DB57" s="46">
        <f t="shared" si="185"/>
        <v>7.3220624511160626E-2</v>
      </c>
      <c r="DC57" s="46">
        <f t="shared" si="81"/>
        <v>0.8799305774692332</v>
      </c>
      <c r="DD57" s="46">
        <f t="shared" si="82"/>
        <v>0.81132075471698117</v>
      </c>
      <c r="DE57" s="87">
        <f t="shared" si="83"/>
        <v>0.83333333333333337</v>
      </c>
      <c r="DF57" s="46">
        <f t="shared" si="84"/>
        <v>0.80621422730989367</v>
      </c>
      <c r="DG57" s="46">
        <f t="shared" si="186"/>
        <v>0.11218049857999368</v>
      </c>
      <c r="DH57" s="46">
        <f t="shared" si="187"/>
        <v>0.18867924528301883</v>
      </c>
      <c r="DI57" s="87">
        <f t="shared" si="188"/>
        <v>0.16666666666666663</v>
      </c>
      <c r="DJ57" s="46">
        <f t="shared" si="189"/>
        <v>0.12214604692119002</v>
      </c>
      <c r="DK57" s="46">
        <f t="shared" si="190"/>
        <v>7.888923950773119E-3</v>
      </c>
      <c r="DL57" s="46">
        <f t="shared" si="191"/>
        <v>0</v>
      </c>
      <c r="DM57" s="87">
        <f t="shared" si="192"/>
        <v>0</v>
      </c>
      <c r="DN57" s="46">
        <f t="shared" si="193"/>
        <v>7.1639725768916307E-2</v>
      </c>
    </row>
    <row r="58" spans="1:195" s="15" customFormat="1" ht="13.5" customHeight="1">
      <c r="A58" s="63"/>
      <c r="B58" s="346"/>
      <c r="C58" s="343"/>
      <c r="D58" s="81"/>
      <c r="E58" s="198" t="s">
        <v>161</v>
      </c>
      <c r="F58" s="213">
        <v>0</v>
      </c>
      <c r="G58" s="214">
        <v>0</v>
      </c>
      <c r="H58" s="215" t="str">
        <f t="shared" si="136"/>
        <v>-</v>
      </c>
      <c r="I58" s="216">
        <v>0</v>
      </c>
      <c r="J58" s="217" t="str">
        <f t="shared" si="137"/>
        <v>-</v>
      </c>
      <c r="K58" s="214">
        <v>0</v>
      </c>
      <c r="L58" s="215" t="str">
        <f t="shared" si="138"/>
        <v>-</v>
      </c>
      <c r="M58" s="216">
        <v>0</v>
      </c>
      <c r="N58" s="217" t="str">
        <f t="shared" si="139"/>
        <v>-</v>
      </c>
      <c r="O58" s="213">
        <v>0</v>
      </c>
      <c r="P58" s="214">
        <v>0</v>
      </c>
      <c r="Q58" s="215" t="str">
        <f t="shared" si="140"/>
        <v>-</v>
      </c>
      <c r="R58" s="216">
        <v>0</v>
      </c>
      <c r="S58" s="217" t="str">
        <f t="shared" si="141"/>
        <v>-</v>
      </c>
      <c r="T58" s="214">
        <v>0</v>
      </c>
      <c r="U58" s="215" t="str">
        <f t="shared" si="142"/>
        <v>-</v>
      </c>
      <c r="V58" s="216">
        <v>0</v>
      </c>
      <c r="W58" s="217" t="str">
        <f t="shared" si="143"/>
        <v>-</v>
      </c>
      <c r="X58" s="213">
        <v>3</v>
      </c>
      <c r="Y58" s="214">
        <v>3</v>
      </c>
      <c r="Z58" s="215">
        <f t="shared" si="144"/>
        <v>1</v>
      </c>
      <c r="AA58" s="216">
        <v>1036470</v>
      </c>
      <c r="AB58" s="217">
        <f t="shared" si="145"/>
        <v>345490</v>
      </c>
      <c r="AC58" s="214">
        <v>3</v>
      </c>
      <c r="AD58" s="215">
        <f t="shared" si="146"/>
        <v>1</v>
      </c>
      <c r="AE58" s="216">
        <v>463617</v>
      </c>
      <c r="AF58" s="217">
        <f t="shared" si="147"/>
        <v>154539</v>
      </c>
      <c r="AG58" s="213">
        <v>4</v>
      </c>
      <c r="AH58" s="214">
        <v>4</v>
      </c>
      <c r="AI58" s="215">
        <f t="shared" si="148"/>
        <v>1</v>
      </c>
      <c r="AJ58" s="216">
        <v>1397030</v>
      </c>
      <c r="AK58" s="217">
        <f t="shared" si="149"/>
        <v>349257.5</v>
      </c>
      <c r="AL58" s="214">
        <v>4</v>
      </c>
      <c r="AM58" s="215">
        <f t="shared" si="150"/>
        <v>1</v>
      </c>
      <c r="AN58" s="216">
        <v>376952</v>
      </c>
      <c r="AO58" s="217">
        <f t="shared" si="151"/>
        <v>94238</v>
      </c>
      <c r="AP58" s="213">
        <v>0</v>
      </c>
      <c r="AQ58" s="214">
        <v>0</v>
      </c>
      <c r="AR58" s="215" t="str">
        <f t="shared" si="152"/>
        <v>-</v>
      </c>
      <c r="AS58" s="216">
        <v>0</v>
      </c>
      <c r="AT58" s="217" t="str">
        <f t="shared" si="153"/>
        <v>-</v>
      </c>
      <c r="AU58" s="214">
        <v>0</v>
      </c>
      <c r="AV58" s="215" t="str">
        <f t="shared" si="154"/>
        <v>-</v>
      </c>
      <c r="AW58" s="216">
        <v>0</v>
      </c>
      <c r="AX58" s="217" t="str">
        <f t="shared" si="155"/>
        <v>-</v>
      </c>
      <c r="AY58" s="213">
        <v>1</v>
      </c>
      <c r="AZ58" s="214">
        <v>1</v>
      </c>
      <c r="BA58" s="215">
        <f t="shared" si="156"/>
        <v>1</v>
      </c>
      <c r="BB58" s="216">
        <v>468430</v>
      </c>
      <c r="BC58" s="217">
        <f t="shared" si="157"/>
        <v>468430</v>
      </c>
      <c r="BD58" s="214">
        <v>1</v>
      </c>
      <c r="BE58" s="215">
        <f t="shared" si="158"/>
        <v>1</v>
      </c>
      <c r="BF58" s="216">
        <v>69250</v>
      </c>
      <c r="BG58" s="217">
        <f t="shared" si="159"/>
        <v>69250</v>
      </c>
      <c r="BH58" s="213">
        <v>0</v>
      </c>
      <c r="BI58" s="214">
        <v>0</v>
      </c>
      <c r="BJ58" s="215" t="str">
        <f t="shared" si="160"/>
        <v>-</v>
      </c>
      <c r="BK58" s="216">
        <v>0</v>
      </c>
      <c r="BL58" s="217" t="str">
        <f t="shared" si="161"/>
        <v>-</v>
      </c>
      <c r="BM58" s="214">
        <v>0</v>
      </c>
      <c r="BN58" s="215" t="str">
        <f t="shared" si="162"/>
        <v>-</v>
      </c>
      <c r="BO58" s="216">
        <v>0</v>
      </c>
      <c r="BP58" s="217" t="str">
        <f t="shared" si="163"/>
        <v>-</v>
      </c>
      <c r="BQ58" s="218">
        <f t="shared" si="164"/>
        <v>8</v>
      </c>
      <c r="BR58" s="214">
        <f t="shared" si="165"/>
        <v>8</v>
      </c>
      <c r="BS58" s="215">
        <f t="shared" si="166"/>
        <v>1</v>
      </c>
      <c r="BT58" s="216">
        <f t="shared" si="167"/>
        <v>2901930</v>
      </c>
      <c r="BU58" s="217">
        <f t="shared" si="168"/>
        <v>362741.25</v>
      </c>
      <c r="BV58" s="214">
        <f t="shared" si="169"/>
        <v>8</v>
      </c>
      <c r="BW58" s="215">
        <f t="shared" si="170"/>
        <v>1</v>
      </c>
      <c r="BX58" s="216">
        <f t="shared" si="171"/>
        <v>909819</v>
      </c>
      <c r="BY58" s="217">
        <f t="shared" si="172"/>
        <v>113727.375</v>
      </c>
      <c r="BZ58" s="82"/>
      <c r="CA58" s="113">
        <v>3</v>
      </c>
      <c r="CB58" s="105">
        <v>3</v>
      </c>
      <c r="CC58" s="86">
        <v>1</v>
      </c>
      <c r="CD58" s="105">
        <v>1820540</v>
      </c>
      <c r="CE58" s="105">
        <v>606846.66666666663</v>
      </c>
      <c r="CF58" s="105">
        <v>3</v>
      </c>
      <c r="CG58" s="86">
        <v>1</v>
      </c>
      <c r="CH58" s="105">
        <v>385863</v>
      </c>
      <c r="CI58" s="105">
        <v>128621</v>
      </c>
      <c r="CK58" s="86">
        <f t="shared" si="173"/>
        <v>0</v>
      </c>
      <c r="CL58" s="86">
        <f t="shared" si="174"/>
        <v>0</v>
      </c>
      <c r="CM58" s="86">
        <f t="shared" si="77"/>
        <v>0</v>
      </c>
      <c r="CN58" s="86">
        <f t="shared" si="78"/>
        <v>0</v>
      </c>
      <c r="CO58" s="59">
        <v>52</v>
      </c>
      <c r="CP58" s="37" t="s">
        <v>4</v>
      </c>
      <c r="CQ58" s="46">
        <f t="shared" si="79"/>
        <v>0.87138130686517778</v>
      </c>
      <c r="CR58" s="46">
        <f t="shared" si="175"/>
        <v>0.80421686746987953</v>
      </c>
      <c r="CS58" s="87">
        <f t="shared" si="176"/>
        <v>0.8203125</v>
      </c>
      <c r="CT58" s="46">
        <f t="shared" si="177"/>
        <v>0.81228379809389339</v>
      </c>
      <c r="CU58" s="46">
        <f t="shared" si="178"/>
        <v>0.11662531017369737</v>
      </c>
      <c r="CV58" s="46">
        <f t="shared" si="179"/>
        <v>0.17168674698795183</v>
      </c>
      <c r="CW58" s="46">
        <f t="shared" si="180"/>
        <v>0.171875</v>
      </c>
      <c r="CX58" s="46">
        <f t="shared" si="181"/>
        <v>0.12340275326508998</v>
      </c>
      <c r="CY58" s="46">
        <f t="shared" si="182"/>
        <v>1.1993382961124843E-2</v>
      </c>
      <c r="CZ58" s="46">
        <f t="shared" si="183"/>
        <v>2.4096385542168641E-2</v>
      </c>
      <c r="DA58" s="46">
        <f t="shared" si="184"/>
        <v>7.8125E-3</v>
      </c>
      <c r="DB58" s="46">
        <f t="shared" si="185"/>
        <v>6.4313448641016624E-2</v>
      </c>
      <c r="DC58" s="46">
        <f t="shared" si="81"/>
        <v>0.84543637574950037</v>
      </c>
      <c r="DD58" s="46">
        <f t="shared" si="82"/>
        <v>0.7801857585139319</v>
      </c>
      <c r="DE58" s="87">
        <f t="shared" si="83"/>
        <v>0.77142857142857146</v>
      </c>
      <c r="DF58" s="46">
        <f t="shared" si="84"/>
        <v>0.81102419238012458</v>
      </c>
      <c r="DG58" s="46">
        <f t="shared" si="186"/>
        <v>0.14279369309349321</v>
      </c>
      <c r="DH58" s="46">
        <f t="shared" si="187"/>
        <v>0.18885448916408665</v>
      </c>
      <c r="DI58" s="87">
        <f t="shared" si="188"/>
        <v>0.21904761904761905</v>
      </c>
      <c r="DJ58" s="46">
        <f t="shared" si="189"/>
        <v>0.12538026944806602</v>
      </c>
      <c r="DK58" s="46">
        <f t="shared" si="190"/>
        <v>1.1769931157006419E-2</v>
      </c>
      <c r="DL58" s="46">
        <f t="shared" si="191"/>
        <v>3.0959752321981449E-2</v>
      </c>
      <c r="DM58" s="87">
        <f t="shared" si="192"/>
        <v>9.52380952380949E-3</v>
      </c>
      <c r="DN58" s="46">
        <f t="shared" si="193"/>
        <v>6.3595538171809407E-2</v>
      </c>
    </row>
    <row r="59" spans="1:195" s="15" customFormat="1" ht="13.5" customHeight="1">
      <c r="A59" s="63"/>
      <c r="B59" s="346"/>
      <c r="C59" s="343"/>
      <c r="D59" s="210"/>
      <c r="E59" s="72" t="s">
        <v>211</v>
      </c>
      <c r="F59" s="211">
        <v>0</v>
      </c>
      <c r="G59" s="126">
        <v>0</v>
      </c>
      <c r="H59" s="124" t="str">
        <f>IFERROR(G59/F59,"-")</f>
        <v>-</v>
      </c>
      <c r="I59" s="127">
        <v>0</v>
      </c>
      <c r="J59" s="125" t="str">
        <f>IFERROR(I59/G59,"-")</f>
        <v>-</v>
      </c>
      <c r="K59" s="126">
        <v>0</v>
      </c>
      <c r="L59" s="124" t="str">
        <f>IFERROR(K59/F59,"-")</f>
        <v>-</v>
      </c>
      <c r="M59" s="127">
        <v>0</v>
      </c>
      <c r="N59" s="125" t="str">
        <f>IFERROR(M59/K59,"-")</f>
        <v>-</v>
      </c>
      <c r="O59" s="211">
        <v>0</v>
      </c>
      <c r="P59" s="126">
        <v>0</v>
      </c>
      <c r="Q59" s="124" t="str">
        <f>IFERROR(P59/O59,"-")</f>
        <v>-</v>
      </c>
      <c r="R59" s="127">
        <v>0</v>
      </c>
      <c r="S59" s="125" t="str">
        <f>IFERROR(R59/P59,"-")</f>
        <v>-</v>
      </c>
      <c r="T59" s="126">
        <v>0</v>
      </c>
      <c r="U59" s="124" t="str">
        <f>IFERROR(T59/O59,"-")</f>
        <v>-</v>
      </c>
      <c r="V59" s="127">
        <v>0</v>
      </c>
      <c r="W59" s="125" t="str">
        <f>IFERROR(V59/T59,"-")</f>
        <v>-</v>
      </c>
      <c r="X59" s="211">
        <v>0</v>
      </c>
      <c r="Y59" s="126">
        <v>0</v>
      </c>
      <c r="Z59" s="124" t="str">
        <f>IFERROR(Y59/X59,"-")</f>
        <v>-</v>
      </c>
      <c r="AA59" s="127">
        <v>0</v>
      </c>
      <c r="AB59" s="125" t="str">
        <f>IFERROR(AA59/Y59,"-")</f>
        <v>-</v>
      </c>
      <c r="AC59" s="126">
        <v>0</v>
      </c>
      <c r="AD59" s="124" t="str">
        <f>IFERROR(AC59/X59,"-")</f>
        <v>-</v>
      </c>
      <c r="AE59" s="127">
        <v>0</v>
      </c>
      <c r="AF59" s="125" t="str">
        <f>IFERROR(AE59/AC59,"-")</f>
        <v>-</v>
      </c>
      <c r="AG59" s="211">
        <v>0</v>
      </c>
      <c r="AH59" s="126">
        <v>0</v>
      </c>
      <c r="AI59" s="124" t="str">
        <f>IFERROR(AH59/AG59,"-")</f>
        <v>-</v>
      </c>
      <c r="AJ59" s="127">
        <v>0</v>
      </c>
      <c r="AK59" s="125" t="str">
        <f>IFERROR(AJ59/AH59,"-")</f>
        <v>-</v>
      </c>
      <c r="AL59" s="126">
        <v>0</v>
      </c>
      <c r="AM59" s="124" t="str">
        <f>IFERROR(AL59/AG59,"-")</f>
        <v>-</v>
      </c>
      <c r="AN59" s="127">
        <v>0</v>
      </c>
      <c r="AO59" s="125" t="str">
        <f>IFERROR(AN59/AL59,"-")</f>
        <v>-</v>
      </c>
      <c r="AP59" s="211">
        <v>0</v>
      </c>
      <c r="AQ59" s="126">
        <v>0</v>
      </c>
      <c r="AR59" s="124" t="str">
        <f>IFERROR(AQ59/AP59,"-")</f>
        <v>-</v>
      </c>
      <c r="AS59" s="127">
        <v>0</v>
      </c>
      <c r="AT59" s="125" t="str">
        <f>IFERROR(AS59/AQ59,"-")</f>
        <v>-</v>
      </c>
      <c r="AU59" s="126">
        <v>0</v>
      </c>
      <c r="AV59" s="124" t="str">
        <f>IFERROR(AU59/AP59,"-")</f>
        <v>-</v>
      </c>
      <c r="AW59" s="127">
        <v>0</v>
      </c>
      <c r="AX59" s="125" t="str">
        <f>IFERROR(AW59/AU59,"-")</f>
        <v>-</v>
      </c>
      <c r="AY59" s="211">
        <v>0</v>
      </c>
      <c r="AZ59" s="126">
        <v>0</v>
      </c>
      <c r="BA59" s="124" t="str">
        <f>IFERROR(AZ59/AY59,"-")</f>
        <v>-</v>
      </c>
      <c r="BB59" s="127">
        <v>0</v>
      </c>
      <c r="BC59" s="125" t="str">
        <f>IFERROR(BB59/AZ59,"-")</f>
        <v>-</v>
      </c>
      <c r="BD59" s="126">
        <v>0</v>
      </c>
      <c r="BE59" s="124" t="str">
        <f>IFERROR(BD59/AY59,"-")</f>
        <v>-</v>
      </c>
      <c r="BF59" s="127">
        <v>0</v>
      </c>
      <c r="BG59" s="125" t="str">
        <f>IFERROR(BF59/BD59,"-")</f>
        <v>-</v>
      </c>
      <c r="BH59" s="211">
        <v>0</v>
      </c>
      <c r="BI59" s="126">
        <v>0</v>
      </c>
      <c r="BJ59" s="124" t="str">
        <f>IFERROR(BI59/BH59,"-")</f>
        <v>-</v>
      </c>
      <c r="BK59" s="127">
        <v>0</v>
      </c>
      <c r="BL59" s="125" t="str">
        <f>IFERROR(BK59/BI59,"-")</f>
        <v>-</v>
      </c>
      <c r="BM59" s="126">
        <v>0</v>
      </c>
      <c r="BN59" s="124" t="str">
        <f>IFERROR(BM59/BH59,"-")</f>
        <v>-</v>
      </c>
      <c r="BO59" s="127">
        <v>0</v>
      </c>
      <c r="BP59" s="125" t="str">
        <f>IFERROR(BO59/BM59,"-")</f>
        <v>-</v>
      </c>
      <c r="BQ59" s="212">
        <f t="shared" si="164"/>
        <v>0</v>
      </c>
      <c r="BR59" s="126">
        <f t="shared" si="165"/>
        <v>0</v>
      </c>
      <c r="BS59" s="124" t="str">
        <f>IFERROR(BR59/BQ59,"-")</f>
        <v>-</v>
      </c>
      <c r="BT59" s="127">
        <f>SUM(I59,R59,AA59,AJ59,AS59,BB59,BK59)</f>
        <v>0</v>
      </c>
      <c r="BU59" s="125" t="str">
        <f>IFERROR(BT59/BR59,"-")</f>
        <v>-</v>
      </c>
      <c r="BV59" s="126">
        <f>SUM(K59,T59,AC59,AL59,AU59,BD59,BM59)</f>
        <v>0</v>
      </c>
      <c r="BW59" s="124" t="str">
        <f>IFERROR(BV59/BQ59,"-")</f>
        <v>-</v>
      </c>
      <c r="BX59" s="127">
        <f>SUM(M59,V59,AE59,AN59,AW59,BF59,BO59)</f>
        <v>0</v>
      </c>
      <c r="BY59" s="125" t="str">
        <f>IFERROR(BX59/BV59,"-")</f>
        <v>-</v>
      </c>
      <c r="BZ59" s="82"/>
      <c r="CA59" s="113">
        <v>0</v>
      </c>
      <c r="CB59" s="105">
        <v>0</v>
      </c>
      <c r="CC59" s="86" t="s">
        <v>240</v>
      </c>
      <c r="CD59" s="105">
        <v>0</v>
      </c>
      <c r="CE59" s="105" t="s">
        <v>240</v>
      </c>
      <c r="CF59" s="105">
        <v>0</v>
      </c>
      <c r="CG59" s="86" t="s">
        <v>240</v>
      </c>
      <c r="CH59" s="105">
        <v>0</v>
      </c>
      <c r="CI59" s="105" t="s">
        <v>240</v>
      </c>
      <c r="CK59" s="86" t="str">
        <f t="shared" si="173"/>
        <v>-</v>
      </c>
      <c r="CL59" s="86" t="str">
        <f t="shared" si="174"/>
        <v>-</v>
      </c>
      <c r="CM59" s="86" t="str">
        <f t="shared" si="77"/>
        <v>-</v>
      </c>
      <c r="CN59" s="86" t="str">
        <f t="shared" si="78"/>
        <v>-</v>
      </c>
      <c r="CO59" s="59">
        <v>53</v>
      </c>
      <c r="CP59" s="37" t="s">
        <v>22</v>
      </c>
      <c r="CQ59" s="46">
        <f t="shared" si="79"/>
        <v>0.88625592417061616</v>
      </c>
      <c r="CR59" s="46">
        <f t="shared" si="175"/>
        <v>0.86363636363636365</v>
      </c>
      <c r="CS59" s="87">
        <f t="shared" si="176"/>
        <v>0.8571428571428571</v>
      </c>
      <c r="CT59" s="46">
        <f t="shared" si="177"/>
        <v>0.84638161790832644</v>
      </c>
      <c r="CU59" s="46">
        <f t="shared" si="178"/>
        <v>0.10047393364928903</v>
      </c>
      <c r="CV59" s="46">
        <f t="shared" si="179"/>
        <v>0.13636363636363635</v>
      </c>
      <c r="CW59" s="46">
        <f t="shared" si="180"/>
        <v>0.1428571428571429</v>
      </c>
      <c r="CX59" s="46">
        <f t="shared" si="181"/>
        <v>9.7950965296695447E-2</v>
      </c>
      <c r="CY59" s="46">
        <f t="shared" si="182"/>
        <v>1.3270142180094813E-2</v>
      </c>
      <c r="CZ59" s="46">
        <f t="shared" si="183"/>
        <v>0</v>
      </c>
      <c r="DA59" s="46">
        <f t="shared" si="184"/>
        <v>0</v>
      </c>
      <c r="DB59" s="46">
        <f t="shared" si="185"/>
        <v>5.5667416794978108E-2</v>
      </c>
      <c r="DC59" s="46">
        <f t="shared" si="81"/>
        <v>0.88141176470588234</v>
      </c>
      <c r="DD59" s="46">
        <f t="shared" si="82"/>
        <v>0.87301587301587302</v>
      </c>
      <c r="DE59" s="87">
        <f t="shared" si="83"/>
        <v>0.8</v>
      </c>
      <c r="DF59" s="46">
        <f t="shared" si="84"/>
        <v>0.84069050554870528</v>
      </c>
      <c r="DG59" s="46">
        <f t="shared" si="186"/>
        <v>0.11058823529411765</v>
      </c>
      <c r="DH59" s="46">
        <f t="shared" si="187"/>
        <v>0.11111111111111105</v>
      </c>
      <c r="DI59" s="87">
        <f t="shared" si="188"/>
        <v>0.19999999999999996</v>
      </c>
      <c r="DJ59" s="46">
        <f t="shared" si="189"/>
        <v>0.10530209617755859</v>
      </c>
      <c r="DK59" s="46">
        <f t="shared" si="190"/>
        <v>8.0000000000000071E-3</v>
      </c>
      <c r="DL59" s="46">
        <f t="shared" si="191"/>
        <v>1.5873015873015928E-2</v>
      </c>
      <c r="DM59" s="87">
        <f t="shared" si="192"/>
        <v>0</v>
      </c>
      <c r="DN59" s="46">
        <f t="shared" si="193"/>
        <v>5.4007398273736129E-2</v>
      </c>
    </row>
    <row r="60" spans="1:195" s="15" customFormat="1" ht="13.5" customHeight="1">
      <c r="A60" s="63"/>
      <c r="B60" s="347"/>
      <c r="C60" s="344"/>
      <c r="D60" s="338" t="s">
        <v>204</v>
      </c>
      <c r="E60" s="339"/>
      <c r="F60" s="144">
        <v>7</v>
      </c>
      <c r="G60" s="60">
        <v>6</v>
      </c>
      <c r="H60" s="80">
        <f t="shared" si="136"/>
        <v>0.8571428571428571</v>
      </c>
      <c r="I60" s="93">
        <v>9740800</v>
      </c>
      <c r="J60" s="100">
        <f t="shared" si="137"/>
        <v>1623466.6666666667</v>
      </c>
      <c r="K60" s="60">
        <v>5</v>
      </c>
      <c r="L60" s="80">
        <f t="shared" si="138"/>
        <v>0.7142857142857143</v>
      </c>
      <c r="M60" s="93">
        <v>5134102</v>
      </c>
      <c r="N60" s="100">
        <f t="shared" si="139"/>
        <v>1026820.4</v>
      </c>
      <c r="O60" s="144">
        <v>35</v>
      </c>
      <c r="P60" s="60">
        <v>33</v>
      </c>
      <c r="Q60" s="80">
        <f t="shared" si="140"/>
        <v>0.94285714285714284</v>
      </c>
      <c r="R60" s="93">
        <v>48152870</v>
      </c>
      <c r="S60" s="100">
        <f t="shared" si="141"/>
        <v>1459177.8787878789</v>
      </c>
      <c r="T60" s="60">
        <v>29</v>
      </c>
      <c r="U60" s="80">
        <f t="shared" si="142"/>
        <v>0.82857142857142863</v>
      </c>
      <c r="V60" s="93">
        <v>6695918</v>
      </c>
      <c r="W60" s="100">
        <f t="shared" si="143"/>
        <v>230893.72413793104</v>
      </c>
      <c r="X60" s="144">
        <v>1532</v>
      </c>
      <c r="Y60" s="60">
        <v>1379</v>
      </c>
      <c r="Z60" s="80">
        <f t="shared" si="144"/>
        <v>0.90013054830287209</v>
      </c>
      <c r="AA60" s="93">
        <v>1008384560</v>
      </c>
      <c r="AB60" s="100">
        <f t="shared" si="145"/>
        <v>731243.33575054386</v>
      </c>
      <c r="AC60" s="60">
        <v>1201</v>
      </c>
      <c r="AD60" s="80">
        <f t="shared" si="146"/>
        <v>0.78394255874673624</v>
      </c>
      <c r="AE60" s="93">
        <v>224208840</v>
      </c>
      <c r="AF60" s="100">
        <f t="shared" si="147"/>
        <v>186685.1290591174</v>
      </c>
      <c r="AG60" s="144">
        <v>1322</v>
      </c>
      <c r="AH60" s="60">
        <v>1202</v>
      </c>
      <c r="AI60" s="80">
        <f t="shared" si="148"/>
        <v>0.90922844175491679</v>
      </c>
      <c r="AJ60" s="93">
        <v>1176122470</v>
      </c>
      <c r="AK60" s="100">
        <f t="shared" si="149"/>
        <v>978471.27287853579</v>
      </c>
      <c r="AL60" s="60">
        <v>1098</v>
      </c>
      <c r="AM60" s="80">
        <f t="shared" si="150"/>
        <v>0.83055975794251136</v>
      </c>
      <c r="AN60" s="93">
        <v>282010717</v>
      </c>
      <c r="AO60" s="100">
        <f t="shared" si="151"/>
        <v>256840.36156648453</v>
      </c>
      <c r="AP60" s="144">
        <v>969</v>
      </c>
      <c r="AQ60" s="60">
        <v>886</v>
      </c>
      <c r="AR60" s="80">
        <f t="shared" si="152"/>
        <v>0.91434468524251811</v>
      </c>
      <c r="AS60" s="93">
        <v>1001462360</v>
      </c>
      <c r="AT60" s="100">
        <f t="shared" si="153"/>
        <v>1130318.6907449211</v>
      </c>
      <c r="AU60" s="60">
        <v>822</v>
      </c>
      <c r="AV60" s="80">
        <f t="shared" si="154"/>
        <v>0.84829721362229105</v>
      </c>
      <c r="AW60" s="93">
        <v>171871567</v>
      </c>
      <c r="AX60" s="100">
        <f t="shared" si="155"/>
        <v>209089.49756690997</v>
      </c>
      <c r="AY60" s="144">
        <v>462</v>
      </c>
      <c r="AZ60" s="60">
        <v>399</v>
      </c>
      <c r="BA60" s="80">
        <f t="shared" si="156"/>
        <v>0.86363636363636365</v>
      </c>
      <c r="BB60" s="93">
        <v>440052770</v>
      </c>
      <c r="BC60" s="100">
        <f t="shared" si="157"/>
        <v>1102889.1478696743</v>
      </c>
      <c r="BD60" s="60">
        <v>362</v>
      </c>
      <c r="BE60" s="80">
        <f t="shared" si="158"/>
        <v>0.78354978354978355</v>
      </c>
      <c r="BF60" s="93">
        <v>74394827</v>
      </c>
      <c r="BG60" s="100">
        <f t="shared" si="159"/>
        <v>205510.57182320443</v>
      </c>
      <c r="BH60" s="144">
        <v>181</v>
      </c>
      <c r="BI60" s="60">
        <v>148</v>
      </c>
      <c r="BJ60" s="80">
        <f t="shared" si="160"/>
        <v>0.81767955801104975</v>
      </c>
      <c r="BK60" s="93">
        <v>144012080</v>
      </c>
      <c r="BL60" s="100">
        <f t="shared" si="161"/>
        <v>973054.59459459456</v>
      </c>
      <c r="BM60" s="60">
        <v>129</v>
      </c>
      <c r="BN60" s="80">
        <f t="shared" si="162"/>
        <v>0.71270718232044195</v>
      </c>
      <c r="BO60" s="93">
        <v>25512946</v>
      </c>
      <c r="BP60" s="100">
        <f t="shared" si="163"/>
        <v>197774.77519379844</v>
      </c>
      <c r="BQ60" s="98">
        <f t="shared" si="164"/>
        <v>4508</v>
      </c>
      <c r="BR60" s="60">
        <f t="shared" si="165"/>
        <v>4053</v>
      </c>
      <c r="BS60" s="80">
        <f t="shared" si="166"/>
        <v>0.89906832298136641</v>
      </c>
      <c r="BT60" s="93">
        <f t="shared" si="167"/>
        <v>3827927910</v>
      </c>
      <c r="BU60" s="100">
        <f t="shared" si="168"/>
        <v>944467.77942264988</v>
      </c>
      <c r="BV60" s="60">
        <f t="shared" si="169"/>
        <v>3646</v>
      </c>
      <c r="BW60" s="80">
        <f t="shared" si="170"/>
        <v>0.80878438331854485</v>
      </c>
      <c r="BX60" s="93">
        <f t="shared" si="171"/>
        <v>789828917</v>
      </c>
      <c r="BY60" s="100">
        <f t="shared" si="172"/>
        <v>216628.88562808558</v>
      </c>
      <c r="BZ60" s="82"/>
      <c r="CA60" s="113">
        <v>4393</v>
      </c>
      <c r="CB60" s="105">
        <v>3958</v>
      </c>
      <c r="CC60" s="86">
        <v>0.90097882995674938</v>
      </c>
      <c r="CD60" s="105">
        <v>3829914570</v>
      </c>
      <c r="CE60" s="105">
        <v>967638.85042950988</v>
      </c>
      <c r="CF60" s="105">
        <v>3599</v>
      </c>
      <c r="CG60" s="86">
        <v>0.81925791031185979</v>
      </c>
      <c r="CH60" s="105">
        <v>867414069</v>
      </c>
      <c r="CI60" s="105">
        <v>241015.30119477632</v>
      </c>
      <c r="CK60" s="86">
        <f t="shared" si="173"/>
        <v>9.0283939662821555E-2</v>
      </c>
      <c r="CL60" s="86">
        <f t="shared" si="174"/>
        <v>0.10093167701863359</v>
      </c>
      <c r="CM60" s="86">
        <f t="shared" si="77"/>
        <v>8.1720919644889589E-2</v>
      </c>
      <c r="CN60" s="86">
        <f t="shared" si="78"/>
        <v>9.9021170043250617E-2</v>
      </c>
      <c r="CO60" s="59">
        <v>54</v>
      </c>
      <c r="CP60" s="37" t="s">
        <v>28</v>
      </c>
      <c r="CQ60" s="46">
        <f t="shared" si="79"/>
        <v>0.88212301995474185</v>
      </c>
      <c r="CR60" s="46">
        <f t="shared" si="175"/>
        <v>0.86885245901639341</v>
      </c>
      <c r="CS60" s="87">
        <f t="shared" si="176"/>
        <v>0.92500000000000004</v>
      </c>
      <c r="CT60" s="46">
        <f t="shared" si="177"/>
        <v>0.81766249807009417</v>
      </c>
      <c r="CU60" s="46">
        <f t="shared" si="178"/>
        <v>0.10388808887060275</v>
      </c>
      <c r="CV60" s="46">
        <f t="shared" si="179"/>
        <v>0.12295081967213117</v>
      </c>
      <c r="CW60" s="46">
        <f t="shared" si="180"/>
        <v>7.4999999999999956E-2</v>
      </c>
      <c r="CX60" s="46">
        <f t="shared" si="181"/>
        <v>0.10822911841902116</v>
      </c>
      <c r="CY60" s="46">
        <f t="shared" si="182"/>
        <v>1.3988891174655405E-2</v>
      </c>
      <c r="CZ60" s="46">
        <f t="shared" si="183"/>
        <v>8.1967213114754189E-3</v>
      </c>
      <c r="DA60" s="46">
        <f t="shared" si="184"/>
        <v>0</v>
      </c>
      <c r="DB60" s="46">
        <f t="shared" si="185"/>
        <v>7.4108383510884668E-2</v>
      </c>
      <c r="DC60" s="46">
        <f t="shared" si="81"/>
        <v>0.87224108658743638</v>
      </c>
      <c r="DD60" s="46">
        <f t="shared" si="82"/>
        <v>0.80508474576271183</v>
      </c>
      <c r="DE60" s="87">
        <f t="shared" si="83"/>
        <v>0.9</v>
      </c>
      <c r="DF60" s="46">
        <f t="shared" si="84"/>
        <v>0.8127050164013121</v>
      </c>
      <c r="DG60" s="46">
        <f t="shared" si="186"/>
        <v>0.11587436332767398</v>
      </c>
      <c r="DH60" s="46">
        <f t="shared" si="187"/>
        <v>0.18644067796610175</v>
      </c>
      <c r="DI60" s="87">
        <f t="shared" si="188"/>
        <v>9.9999999999999978E-2</v>
      </c>
      <c r="DJ60" s="46">
        <f t="shared" si="189"/>
        <v>0.11128890311224904</v>
      </c>
      <c r="DK60" s="46">
        <f t="shared" si="190"/>
        <v>1.1884550084889645E-2</v>
      </c>
      <c r="DL60" s="46">
        <f t="shared" si="191"/>
        <v>8.4745762711864181E-3</v>
      </c>
      <c r="DM60" s="87">
        <f t="shared" si="192"/>
        <v>0</v>
      </c>
      <c r="DN60" s="46">
        <f t="shared" si="193"/>
        <v>7.6006080486438865E-2</v>
      </c>
    </row>
    <row r="61" spans="1:195" s="15" customFormat="1" ht="13.5" customHeight="1">
      <c r="A61" s="63"/>
      <c r="B61" s="345">
        <v>10</v>
      </c>
      <c r="C61" s="342" t="s">
        <v>59</v>
      </c>
      <c r="D61" s="331" t="s">
        <v>153</v>
      </c>
      <c r="E61" s="320"/>
      <c r="F61" s="144">
        <v>0</v>
      </c>
      <c r="G61" s="60">
        <v>0</v>
      </c>
      <c r="H61" s="80" t="str">
        <f t="shared" si="136"/>
        <v>-</v>
      </c>
      <c r="I61" s="93">
        <v>0</v>
      </c>
      <c r="J61" s="100" t="str">
        <f t="shared" si="137"/>
        <v>-</v>
      </c>
      <c r="K61" s="60">
        <v>0</v>
      </c>
      <c r="L61" s="80" t="str">
        <f t="shared" si="138"/>
        <v>-</v>
      </c>
      <c r="M61" s="93">
        <v>0</v>
      </c>
      <c r="N61" s="100" t="str">
        <f t="shared" si="139"/>
        <v>-</v>
      </c>
      <c r="O61" s="144">
        <v>13</v>
      </c>
      <c r="P61" s="60">
        <v>12</v>
      </c>
      <c r="Q61" s="80">
        <f t="shared" si="140"/>
        <v>0.92307692307692313</v>
      </c>
      <c r="R61" s="93">
        <v>7549200</v>
      </c>
      <c r="S61" s="100">
        <f t="shared" si="141"/>
        <v>629100</v>
      </c>
      <c r="T61" s="60">
        <v>11</v>
      </c>
      <c r="U61" s="80">
        <f t="shared" si="142"/>
        <v>0.84615384615384615</v>
      </c>
      <c r="V61" s="93">
        <v>880634</v>
      </c>
      <c r="W61" s="100">
        <f t="shared" si="143"/>
        <v>80057.636363636368</v>
      </c>
      <c r="X61" s="144">
        <v>899</v>
      </c>
      <c r="Y61" s="60">
        <v>883</v>
      </c>
      <c r="Z61" s="80">
        <f t="shared" si="144"/>
        <v>0.98220244716351501</v>
      </c>
      <c r="AA61" s="93">
        <v>396499610</v>
      </c>
      <c r="AB61" s="100">
        <f t="shared" si="145"/>
        <v>449036.93091732729</v>
      </c>
      <c r="AC61" s="60">
        <v>773</v>
      </c>
      <c r="AD61" s="80">
        <f t="shared" si="146"/>
        <v>0.85984427141268072</v>
      </c>
      <c r="AE61" s="93">
        <v>74868029</v>
      </c>
      <c r="AF61" s="100">
        <f t="shared" si="147"/>
        <v>96853.853816300136</v>
      </c>
      <c r="AG61" s="144">
        <v>750</v>
      </c>
      <c r="AH61" s="60">
        <v>745</v>
      </c>
      <c r="AI61" s="80">
        <f t="shared" si="148"/>
        <v>0.99333333333333329</v>
      </c>
      <c r="AJ61" s="93">
        <v>377172970</v>
      </c>
      <c r="AK61" s="100">
        <f t="shared" si="149"/>
        <v>506272.44295302016</v>
      </c>
      <c r="AL61" s="60">
        <v>678</v>
      </c>
      <c r="AM61" s="80">
        <f t="shared" si="150"/>
        <v>0.90400000000000003</v>
      </c>
      <c r="AN61" s="93">
        <v>72487840</v>
      </c>
      <c r="AO61" s="100">
        <f t="shared" si="151"/>
        <v>106914.21828908555</v>
      </c>
      <c r="AP61" s="144">
        <v>336</v>
      </c>
      <c r="AQ61" s="60">
        <v>336</v>
      </c>
      <c r="AR61" s="80">
        <f t="shared" si="152"/>
        <v>1</v>
      </c>
      <c r="AS61" s="93">
        <v>193557780</v>
      </c>
      <c r="AT61" s="100">
        <f t="shared" si="153"/>
        <v>576064.82142857148</v>
      </c>
      <c r="AU61" s="60">
        <v>306</v>
      </c>
      <c r="AV61" s="80">
        <f t="shared" si="154"/>
        <v>0.9107142857142857</v>
      </c>
      <c r="AW61" s="93">
        <v>35620770</v>
      </c>
      <c r="AX61" s="100">
        <f t="shared" si="155"/>
        <v>116407.74509803922</v>
      </c>
      <c r="AY61" s="144">
        <v>93</v>
      </c>
      <c r="AZ61" s="60">
        <v>93</v>
      </c>
      <c r="BA61" s="80">
        <f t="shared" si="156"/>
        <v>1</v>
      </c>
      <c r="BB61" s="93">
        <v>52056810</v>
      </c>
      <c r="BC61" s="100">
        <f t="shared" si="157"/>
        <v>559750.6451612903</v>
      </c>
      <c r="BD61" s="60">
        <v>90</v>
      </c>
      <c r="BE61" s="80">
        <f t="shared" si="158"/>
        <v>0.967741935483871</v>
      </c>
      <c r="BF61" s="93">
        <v>9156433</v>
      </c>
      <c r="BG61" s="100">
        <f t="shared" si="159"/>
        <v>101738.14444444445</v>
      </c>
      <c r="BH61" s="144">
        <v>17</v>
      </c>
      <c r="BI61" s="60">
        <v>17</v>
      </c>
      <c r="BJ61" s="80">
        <f t="shared" si="160"/>
        <v>1</v>
      </c>
      <c r="BK61" s="93">
        <v>7913670</v>
      </c>
      <c r="BL61" s="100">
        <f t="shared" si="161"/>
        <v>465510</v>
      </c>
      <c r="BM61" s="60">
        <v>16</v>
      </c>
      <c r="BN61" s="80">
        <f t="shared" si="162"/>
        <v>0.94117647058823528</v>
      </c>
      <c r="BO61" s="93">
        <v>2157306</v>
      </c>
      <c r="BP61" s="100">
        <f t="shared" si="163"/>
        <v>134831.625</v>
      </c>
      <c r="BQ61" s="98">
        <f t="shared" si="164"/>
        <v>2108</v>
      </c>
      <c r="BR61" s="60">
        <f t="shared" si="165"/>
        <v>2086</v>
      </c>
      <c r="BS61" s="80">
        <f t="shared" si="166"/>
        <v>0.9895635673624289</v>
      </c>
      <c r="BT61" s="93">
        <f t="shared" si="167"/>
        <v>1034750040</v>
      </c>
      <c r="BU61" s="100">
        <f t="shared" si="168"/>
        <v>496045.0814956855</v>
      </c>
      <c r="BV61" s="60">
        <f t="shared" si="169"/>
        <v>1874</v>
      </c>
      <c r="BW61" s="80">
        <f t="shared" si="170"/>
        <v>0.88899430740037955</v>
      </c>
      <c r="BX61" s="93">
        <f t="shared" si="171"/>
        <v>195171012</v>
      </c>
      <c r="BY61" s="100">
        <f t="shared" si="172"/>
        <v>104146.75133404482</v>
      </c>
      <c r="BZ61" s="82"/>
      <c r="CA61" s="113">
        <v>1966</v>
      </c>
      <c r="CB61" s="105">
        <v>1948</v>
      </c>
      <c r="CC61" s="86">
        <v>0.99084435401831128</v>
      </c>
      <c r="CD61" s="105">
        <v>952236340</v>
      </c>
      <c r="CE61" s="105">
        <v>488827.68993839837</v>
      </c>
      <c r="CF61" s="105">
        <v>1750</v>
      </c>
      <c r="CG61" s="86">
        <v>0.89013224821973547</v>
      </c>
      <c r="CH61" s="105">
        <v>188365565</v>
      </c>
      <c r="CI61" s="105">
        <v>107637.46571428572</v>
      </c>
      <c r="CK61" s="86">
        <f t="shared" si="173"/>
        <v>0.10056925996204935</v>
      </c>
      <c r="CL61" s="86">
        <f t="shared" si="174"/>
        <v>1.0436432637571103E-2</v>
      </c>
      <c r="CM61" s="86">
        <f t="shared" si="77"/>
        <v>0.10071210579857581</v>
      </c>
      <c r="CN61" s="86">
        <f t="shared" si="78"/>
        <v>9.1556459816887203E-3</v>
      </c>
      <c r="CO61" s="59">
        <v>55</v>
      </c>
      <c r="CP61" s="37" t="s">
        <v>17</v>
      </c>
      <c r="CQ61" s="46">
        <f t="shared" si="79"/>
        <v>0.90524335762990826</v>
      </c>
      <c r="CR61" s="46">
        <f t="shared" si="175"/>
        <v>0.85185185185185186</v>
      </c>
      <c r="CS61" s="87">
        <f t="shared" si="176"/>
        <v>0.81818181818181823</v>
      </c>
      <c r="CT61" s="46">
        <f t="shared" si="177"/>
        <v>0.82729961966474153</v>
      </c>
      <c r="CU61" s="46">
        <f t="shared" si="178"/>
        <v>8.6997413590406802E-2</v>
      </c>
      <c r="CV61" s="46">
        <f t="shared" si="179"/>
        <v>0.14814814814814814</v>
      </c>
      <c r="CW61" s="46">
        <f t="shared" si="180"/>
        <v>0.18181818181818177</v>
      </c>
      <c r="CX61" s="46">
        <f t="shared" si="181"/>
        <v>9.4872517255951583E-2</v>
      </c>
      <c r="CY61" s="46">
        <f t="shared" si="182"/>
        <v>7.7592287796849346E-3</v>
      </c>
      <c r="CZ61" s="46">
        <f t="shared" si="183"/>
        <v>0</v>
      </c>
      <c r="DA61" s="46">
        <f t="shared" si="184"/>
        <v>0</v>
      </c>
      <c r="DB61" s="46">
        <f t="shared" si="185"/>
        <v>7.7827863079306892E-2</v>
      </c>
      <c r="DC61" s="46">
        <f t="shared" si="81"/>
        <v>0.89935760171306212</v>
      </c>
      <c r="DD61" s="46">
        <f t="shared" si="82"/>
        <v>0.75</v>
      </c>
      <c r="DE61" s="87">
        <f t="shared" si="83"/>
        <v>0.9285714285714286</v>
      </c>
      <c r="DF61" s="46">
        <f t="shared" si="84"/>
        <v>0.8233830845771144</v>
      </c>
      <c r="DG61" s="46">
        <f t="shared" si="186"/>
        <v>9.1839162502974081E-2</v>
      </c>
      <c r="DH61" s="46">
        <f t="shared" si="187"/>
        <v>0.25</v>
      </c>
      <c r="DI61" s="87">
        <f t="shared" si="188"/>
        <v>7.1428571428571397E-2</v>
      </c>
      <c r="DJ61" s="46">
        <f t="shared" si="189"/>
        <v>0.10118525021949076</v>
      </c>
      <c r="DK61" s="46">
        <f t="shared" si="190"/>
        <v>8.8032357839638031E-3</v>
      </c>
      <c r="DL61" s="46">
        <f t="shared" si="191"/>
        <v>0</v>
      </c>
      <c r="DM61" s="87">
        <f t="shared" si="192"/>
        <v>0</v>
      </c>
      <c r="DN61" s="46">
        <f t="shared" si="193"/>
        <v>7.5431665203394838E-2</v>
      </c>
    </row>
    <row r="62" spans="1:195" s="15" customFormat="1" ht="13.5" customHeight="1">
      <c r="A62" s="63"/>
      <c r="B62" s="346"/>
      <c r="C62" s="343"/>
      <c r="D62" s="319" t="s">
        <v>164</v>
      </c>
      <c r="E62" s="320"/>
      <c r="F62" s="144">
        <v>0</v>
      </c>
      <c r="G62" s="60">
        <v>0</v>
      </c>
      <c r="H62" s="80" t="str">
        <f t="shared" si="136"/>
        <v>-</v>
      </c>
      <c r="I62" s="93">
        <v>0</v>
      </c>
      <c r="J62" s="100" t="str">
        <f t="shared" si="137"/>
        <v>-</v>
      </c>
      <c r="K62" s="60">
        <v>0</v>
      </c>
      <c r="L62" s="80" t="str">
        <f t="shared" si="138"/>
        <v>-</v>
      </c>
      <c r="M62" s="93">
        <v>0</v>
      </c>
      <c r="N62" s="100" t="str">
        <f t="shared" si="139"/>
        <v>-</v>
      </c>
      <c r="O62" s="144">
        <v>1</v>
      </c>
      <c r="P62" s="60">
        <v>1</v>
      </c>
      <c r="Q62" s="80">
        <f t="shared" si="140"/>
        <v>1</v>
      </c>
      <c r="R62" s="93">
        <v>13760</v>
      </c>
      <c r="S62" s="100">
        <f t="shared" si="141"/>
        <v>13760</v>
      </c>
      <c r="T62" s="60">
        <v>0</v>
      </c>
      <c r="U62" s="80">
        <f t="shared" si="142"/>
        <v>0</v>
      </c>
      <c r="V62" s="93">
        <v>0</v>
      </c>
      <c r="W62" s="100" t="str">
        <f t="shared" si="143"/>
        <v>-</v>
      </c>
      <c r="X62" s="144">
        <v>10</v>
      </c>
      <c r="Y62" s="60">
        <v>10</v>
      </c>
      <c r="Z62" s="80">
        <f t="shared" si="144"/>
        <v>1</v>
      </c>
      <c r="AA62" s="93">
        <v>12798460</v>
      </c>
      <c r="AB62" s="100">
        <f t="shared" si="145"/>
        <v>1279846</v>
      </c>
      <c r="AC62" s="60">
        <v>10</v>
      </c>
      <c r="AD62" s="80">
        <f t="shared" si="146"/>
        <v>1</v>
      </c>
      <c r="AE62" s="93">
        <v>788837</v>
      </c>
      <c r="AF62" s="100">
        <f t="shared" si="147"/>
        <v>78883.7</v>
      </c>
      <c r="AG62" s="144">
        <v>5</v>
      </c>
      <c r="AH62" s="60">
        <v>5</v>
      </c>
      <c r="AI62" s="80">
        <f t="shared" si="148"/>
        <v>1</v>
      </c>
      <c r="AJ62" s="93">
        <v>1058300</v>
      </c>
      <c r="AK62" s="100">
        <f t="shared" si="149"/>
        <v>211660</v>
      </c>
      <c r="AL62" s="60">
        <v>3</v>
      </c>
      <c r="AM62" s="80">
        <f t="shared" si="150"/>
        <v>0.6</v>
      </c>
      <c r="AN62" s="93">
        <v>218577</v>
      </c>
      <c r="AO62" s="100">
        <f t="shared" si="151"/>
        <v>72859</v>
      </c>
      <c r="AP62" s="144">
        <v>0</v>
      </c>
      <c r="AQ62" s="60">
        <v>0</v>
      </c>
      <c r="AR62" s="80" t="str">
        <f t="shared" si="152"/>
        <v>-</v>
      </c>
      <c r="AS62" s="93">
        <v>0</v>
      </c>
      <c r="AT62" s="100" t="str">
        <f t="shared" si="153"/>
        <v>-</v>
      </c>
      <c r="AU62" s="60">
        <v>0</v>
      </c>
      <c r="AV62" s="80" t="str">
        <f t="shared" si="154"/>
        <v>-</v>
      </c>
      <c r="AW62" s="93">
        <v>0</v>
      </c>
      <c r="AX62" s="100" t="str">
        <f t="shared" si="155"/>
        <v>-</v>
      </c>
      <c r="AY62" s="144">
        <v>0</v>
      </c>
      <c r="AZ62" s="60">
        <v>0</v>
      </c>
      <c r="BA62" s="80" t="str">
        <f t="shared" si="156"/>
        <v>-</v>
      </c>
      <c r="BB62" s="93">
        <v>0</v>
      </c>
      <c r="BC62" s="100" t="str">
        <f t="shared" si="157"/>
        <v>-</v>
      </c>
      <c r="BD62" s="60">
        <v>0</v>
      </c>
      <c r="BE62" s="80" t="str">
        <f t="shared" si="158"/>
        <v>-</v>
      </c>
      <c r="BF62" s="93">
        <v>0</v>
      </c>
      <c r="BG62" s="100" t="str">
        <f t="shared" si="159"/>
        <v>-</v>
      </c>
      <c r="BH62" s="144">
        <v>0</v>
      </c>
      <c r="BI62" s="60">
        <v>0</v>
      </c>
      <c r="BJ62" s="80" t="str">
        <f t="shared" si="160"/>
        <v>-</v>
      </c>
      <c r="BK62" s="93">
        <v>0</v>
      </c>
      <c r="BL62" s="100" t="str">
        <f t="shared" si="161"/>
        <v>-</v>
      </c>
      <c r="BM62" s="60">
        <v>0</v>
      </c>
      <c r="BN62" s="80" t="str">
        <f t="shared" si="162"/>
        <v>-</v>
      </c>
      <c r="BO62" s="93">
        <v>0</v>
      </c>
      <c r="BP62" s="100" t="str">
        <f t="shared" si="163"/>
        <v>-</v>
      </c>
      <c r="BQ62" s="98">
        <f t="shared" si="164"/>
        <v>16</v>
      </c>
      <c r="BR62" s="60">
        <f t="shared" si="165"/>
        <v>16</v>
      </c>
      <c r="BS62" s="80">
        <f t="shared" si="166"/>
        <v>1</v>
      </c>
      <c r="BT62" s="93">
        <f t="shared" si="167"/>
        <v>13870520</v>
      </c>
      <c r="BU62" s="100">
        <f t="shared" si="168"/>
        <v>866907.5</v>
      </c>
      <c r="BV62" s="60">
        <f t="shared" si="169"/>
        <v>13</v>
      </c>
      <c r="BW62" s="80">
        <f t="shared" si="170"/>
        <v>0.8125</v>
      </c>
      <c r="BX62" s="93">
        <f t="shared" si="171"/>
        <v>1007414</v>
      </c>
      <c r="BY62" s="100">
        <f t="shared" si="172"/>
        <v>77493.38461538461</v>
      </c>
      <c r="BZ62" s="82"/>
      <c r="CA62" s="113">
        <v>15</v>
      </c>
      <c r="CB62" s="105">
        <v>15</v>
      </c>
      <c r="CC62" s="86">
        <v>1</v>
      </c>
      <c r="CD62" s="105">
        <v>4400900</v>
      </c>
      <c r="CE62" s="105">
        <v>293393.33333333331</v>
      </c>
      <c r="CF62" s="105">
        <v>12</v>
      </c>
      <c r="CG62" s="86">
        <v>0.8</v>
      </c>
      <c r="CH62" s="105">
        <v>793233</v>
      </c>
      <c r="CI62" s="105">
        <v>66102.75</v>
      </c>
      <c r="CK62" s="86">
        <f t="shared" si="173"/>
        <v>0.1875</v>
      </c>
      <c r="CL62" s="86">
        <f t="shared" si="174"/>
        <v>0</v>
      </c>
      <c r="CM62" s="86">
        <f t="shared" si="77"/>
        <v>0.19999999999999996</v>
      </c>
      <c r="CN62" s="86">
        <f t="shared" si="78"/>
        <v>0</v>
      </c>
      <c r="CO62" s="59">
        <v>56</v>
      </c>
      <c r="CP62" s="37" t="s">
        <v>10</v>
      </c>
      <c r="CQ62" s="46">
        <f t="shared" si="79"/>
        <v>0.85565882996172771</v>
      </c>
      <c r="CR62" s="46">
        <f t="shared" si="175"/>
        <v>0.88</v>
      </c>
      <c r="CS62" s="87">
        <f t="shared" si="176"/>
        <v>0.88888888888888884</v>
      </c>
      <c r="CT62" s="46">
        <f t="shared" si="177"/>
        <v>0.84316691880988404</v>
      </c>
      <c r="CU62" s="46">
        <f t="shared" si="178"/>
        <v>0.12028430836522697</v>
      </c>
      <c r="CV62" s="46">
        <f t="shared" si="179"/>
        <v>0.12</v>
      </c>
      <c r="CW62" s="46">
        <f t="shared" si="180"/>
        <v>0.11111111111111116</v>
      </c>
      <c r="CX62" s="46">
        <f t="shared" si="181"/>
        <v>8.9762985375693383E-2</v>
      </c>
      <c r="CY62" s="46">
        <f t="shared" si="182"/>
        <v>2.4056861673045327E-2</v>
      </c>
      <c r="CZ62" s="46">
        <f t="shared" si="183"/>
        <v>0</v>
      </c>
      <c r="DA62" s="46">
        <f t="shared" si="184"/>
        <v>0</v>
      </c>
      <c r="DB62" s="46">
        <f t="shared" si="185"/>
        <v>6.7070095814422581E-2</v>
      </c>
      <c r="DC62" s="46">
        <f t="shared" si="81"/>
        <v>0.84497944803288316</v>
      </c>
      <c r="DD62" s="46">
        <f t="shared" si="82"/>
        <v>1</v>
      </c>
      <c r="DE62" s="87">
        <f t="shared" si="83"/>
        <v>0.72727272727272729</v>
      </c>
      <c r="DF62" s="46">
        <f t="shared" si="84"/>
        <v>0.84210526315789469</v>
      </c>
      <c r="DG62" s="46">
        <f t="shared" si="186"/>
        <v>0.13270698766881972</v>
      </c>
      <c r="DH62" s="46">
        <f t="shared" si="187"/>
        <v>0</v>
      </c>
      <c r="DI62" s="87">
        <f t="shared" si="188"/>
        <v>0.27272727272727271</v>
      </c>
      <c r="DJ62" s="46">
        <f t="shared" si="189"/>
        <v>9.3730341790731808E-2</v>
      </c>
      <c r="DK62" s="46">
        <f t="shared" si="190"/>
        <v>2.2313564298297117E-2</v>
      </c>
      <c r="DL62" s="46">
        <f t="shared" si="191"/>
        <v>0</v>
      </c>
      <c r="DM62" s="87">
        <f t="shared" si="192"/>
        <v>0</v>
      </c>
      <c r="DN62" s="46">
        <f t="shared" si="193"/>
        <v>6.4164395051373502E-2</v>
      </c>
    </row>
    <row r="63" spans="1:195" s="15" customFormat="1" ht="13.5" customHeight="1">
      <c r="A63" s="63"/>
      <c r="B63" s="346"/>
      <c r="C63" s="343"/>
      <c r="D63" s="81"/>
      <c r="E63" s="71" t="s">
        <v>160</v>
      </c>
      <c r="F63" s="168">
        <v>0</v>
      </c>
      <c r="G63" s="62">
        <v>0</v>
      </c>
      <c r="H63" s="79" t="str">
        <f t="shared" si="136"/>
        <v>-</v>
      </c>
      <c r="I63" s="101">
        <v>0</v>
      </c>
      <c r="J63" s="102" t="str">
        <f t="shared" si="137"/>
        <v>-</v>
      </c>
      <c r="K63" s="62">
        <v>0</v>
      </c>
      <c r="L63" s="79" t="str">
        <f t="shared" si="138"/>
        <v>-</v>
      </c>
      <c r="M63" s="101">
        <v>0</v>
      </c>
      <c r="N63" s="102" t="str">
        <f t="shared" si="139"/>
        <v>-</v>
      </c>
      <c r="O63" s="168">
        <v>1</v>
      </c>
      <c r="P63" s="62">
        <v>1</v>
      </c>
      <c r="Q63" s="79">
        <f t="shared" si="140"/>
        <v>1</v>
      </c>
      <c r="R63" s="101">
        <v>13760</v>
      </c>
      <c r="S63" s="102">
        <f t="shared" si="141"/>
        <v>13760</v>
      </c>
      <c r="T63" s="62">
        <v>0</v>
      </c>
      <c r="U63" s="79">
        <f t="shared" si="142"/>
        <v>0</v>
      </c>
      <c r="V63" s="101">
        <v>0</v>
      </c>
      <c r="W63" s="102" t="str">
        <f t="shared" si="143"/>
        <v>-</v>
      </c>
      <c r="X63" s="168">
        <v>7</v>
      </c>
      <c r="Y63" s="62">
        <v>7</v>
      </c>
      <c r="Z63" s="79">
        <f t="shared" si="144"/>
        <v>1</v>
      </c>
      <c r="AA63" s="101">
        <v>12348970</v>
      </c>
      <c r="AB63" s="102">
        <f t="shared" si="145"/>
        <v>1764138.5714285714</v>
      </c>
      <c r="AC63" s="62">
        <v>7</v>
      </c>
      <c r="AD63" s="79">
        <f t="shared" si="146"/>
        <v>1</v>
      </c>
      <c r="AE63" s="101">
        <v>605481</v>
      </c>
      <c r="AF63" s="102">
        <f t="shared" si="147"/>
        <v>86497.28571428571</v>
      </c>
      <c r="AG63" s="168">
        <v>3</v>
      </c>
      <c r="AH63" s="62">
        <v>3</v>
      </c>
      <c r="AI63" s="79">
        <f t="shared" si="148"/>
        <v>1</v>
      </c>
      <c r="AJ63" s="101">
        <v>580400</v>
      </c>
      <c r="AK63" s="102">
        <f t="shared" si="149"/>
        <v>193466.66666666666</v>
      </c>
      <c r="AL63" s="62">
        <v>2</v>
      </c>
      <c r="AM63" s="79">
        <f t="shared" si="150"/>
        <v>0.66666666666666663</v>
      </c>
      <c r="AN63" s="101">
        <v>148745</v>
      </c>
      <c r="AO63" s="102">
        <f t="shared" si="151"/>
        <v>74372.5</v>
      </c>
      <c r="AP63" s="168">
        <v>0</v>
      </c>
      <c r="AQ63" s="62">
        <v>0</v>
      </c>
      <c r="AR63" s="79" t="str">
        <f t="shared" si="152"/>
        <v>-</v>
      </c>
      <c r="AS63" s="101">
        <v>0</v>
      </c>
      <c r="AT63" s="102" t="str">
        <f t="shared" si="153"/>
        <v>-</v>
      </c>
      <c r="AU63" s="62">
        <v>0</v>
      </c>
      <c r="AV63" s="79" t="str">
        <f t="shared" si="154"/>
        <v>-</v>
      </c>
      <c r="AW63" s="101">
        <v>0</v>
      </c>
      <c r="AX63" s="102" t="str">
        <f t="shared" si="155"/>
        <v>-</v>
      </c>
      <c r="AY63" s="168">
        <v>0</v>
      </c>
      <c r="AZ63" s="62">
        <v>0</v>
      </c>
      <c r="BA63" s="79" t="str">
        <f t="shared" si="156"/>
        <v>-</v>
      </c>
      <c r="BB63" s="101">
        <v>0</v>
      </c>
      <c r="BC63" s="102" t="str">
        <f t="shared" si="157"/>
        <v>-</v>
      </c>
      <c r="BD63" s="62">
        <v>0</v>
      </c>
      <c r="BE63" s="79" t="str">
        <f t="shared" si="158"/>
        <v>-</v>
      </c>
      <c r="BF63" s="101">
        <v>0</v>
      </c>
      <c r="BG63" s="102" t="str">
        <f t="shared" si="159"/>
        <v>-</v>
      </c>
      <c r="BH63" s="168">
        <v>0</v>
      </c>
      <c r="BI63" s="62">
        <v>0</v>
      </c>
      <c r="BJ63" s="79" t="str">
        <f t="shared" si="160"/>
        <v>-</v>
      </c>
      <c r="BK63" s="101">
        <v>0</v>
      </c>
      <c r="BL63" s="102" t="str">
        <f t="shared" si="161"/>
        <v>-</v>
      </c>
      <c r="BM63" s="62">
        <v>0</v>
      </c>
      <c r="BN63" s="79" t="str">
        <f t="shared" si="162"/>
        <v>-</v>
      </c>
      <c r="BO63" s="101">
        <v>0</v>
      </c>
      <c r="BP63" s="102" t="str">
        <f t="shared" si="163"/>
        <v>-</v>
      </c>
      <c r="BQ63" s="99">
        <f t="shared" si="164"/>
        <v>11</v>
      </c>
      <c r="BR63" s="62">
        <f t="shared" si="165"/>
        <v>11</v>
      </c>
      <c r="BS63" s="79">
        <f t="shared" si="166"/>
        <v>1</v>
      </c>
      <c r="BT63" s="101">
        <f t="shared" si="167"/>
        <v>12943130</v>
      </c>
      <c r="BU63" s="102">
        <f t="shared" si="168"/>
        <v>1176648.1818181819</v>
      </c>
      <c r="BV63" s="62">
        <f t="shared" si="169"/>
        <v>9</v>
      </c>
      <c r="BW63" s="79">
        <f t="shared" si="170"/>
        <v>0.81818181818181823</v>
      </c>
      <c r="BX63" s="101">
        <f t="shared" si="171"/>
        <v>754226</v>
      </c>
      <c r="BY63" s="102">
        <f t="shared" si="172"/>
        <v>83802.888888888891</v>
      </c>
      <c r="BZ63" s="82"/>
      <c r="CA63" s="113">
        <v>11</v>
      </c>
      <c r="CB63" s="105">
        <v>11</v>
      </c>
      <c r="CC63" s="86">
        <v>1</v>
      </c>
      <c r="CD63" s="105">
        <v>2928680</v>
      </c>
      <c r="CE63" s="105">
        <v>266243.63636363635</v>
      </c>
      <c r="CF63" s="105">
        <v>9</v>
      </c>
      <c r="CG63" s="86">
        <v>0.81818181818181823</v>
      </c>
      <c r="CH63" s="105">
        <v>567817</v>
      </c>
      <c r="CI63" s="105">
        <v>63090.777777777781</v>
      </c>
      <c r="CK63" s="86">
        <f t="shared" si="173"/>
        <v>0.18181818181818177</v>
      </c>
      <c r="CL63" s="86">
        <f t="shared" si="174"/>
        <v>0</v>
      </c>
      <c r="CM63" s="86">
        <f t="shared" si="77"/>
        <v>0.18181818181818177</v>
      </c>
      <c r="CN63" s="86">
        <f t="shared" si="78"/>
        <v>0</v>
      </c>
      <c r="CO63" s="59">
        <v>57</v>
      </c>
      <c r="CP63" s="37" t="s">
        <v>49</v>
      </c>
      <c r="CQ63" s="46">
        <f t="shared" si="79"/>
        <v>0.84252491694352161</v>
      </c>
      <c r="CR63" s="46">
        <f t="shared" si="175"/>
        <v>0.9152542372881356</v>
      </c>
      <c r="CS63" s="87">
        <f t="shared" si="176"/>
        <v>0.68421052631578949</v>
      </c>
      <c r="CT63" s="46">
        <f t="shared" si="177"/>
        <v>0.84143369175627236</v>
      </c>
      <c r="CU63" s="46">
        <f t="shared" si="178"/>
        <v>0.13820598006644513</v>
      </c>
      <c r="CV63" s="46">
        <f t="shared" si="179"/>
        <v>6.7796610169491567E-2</v>
      </c>
      <c r="CW63" s="46">
        <f t="shared" si="180"/>
        <v>0.21052631578947367</v>
      </c>
      <c r="CX63" s="46">
        <f t="shared" si="181"/>
        <v>9.6917562724014417E-2</v>
      </c>
      <c r="CY63" s="46">
        <f t="shared" si="182"/>
        <v>1.926910299003326E-2</v>
      </c>
      <c r="CZ63" s="46">
        <f t="shared" si="183"/>
        <v>1.6949152542372836E-2</v>
      </c>
      <c r="DA63" s="46">
        <f t="shared" si="184"/>
        <v>0.10526315789473684</v>
      </c>
      <c r="DB63" s="46">
        <f t="shared" si="185"/>
        <v>6.1648745519713222E-2</v>
      </c>
      <c r="DC63" s="46">
        <f t="shared" si="81"/>
        <v>0.85923753665689151</v>
      </c>
      <c r="DD63" s="46">
        <f t="shared" si="82"/>
        <v>0.95121951219512191</v>
      </c>
      <c r="DE63" s="87">
        <f t="shared" si="83"/>
        <v>0.77777777777777779</v>
      </c>
      <c r="DF63" s="46">
        <f t="shared" si="84"/>
        <v>0.84061997368036268</v>
      </c>
      <c r="DG63" s="46">
        <f t="shared" si="186"/>
        <v>0.12243401759530792</v>
      </c>
      <c r="DH63" s="46">
        <f t="shared" si="187"/>
        <v>4.8780487804878092E-2</v>
      </c>
      <c r="DI63" s="87">
        <f t="shared" si="188"/>
        <v>0.22222222222222221</v>
      </c>
      <c r="DJ63" s="46">
        <f t="shared" si="189"/>
        <v>0.10323146658868254</v>
      </c>
      <c r="DK63" s="46">
        <f t="shared" si="190"/>
        <v>1.832844574780057E-2</v>
      </c>
      <c r="DL63" s="46">
        <f t="shared" si="191"/>
        <v>0</v>
      </c>
      <c r="DM63" s="87">
        <f t="shared" si="192"/>
        <v>0</v>
      </c>
      <c r="DN63" s="46">
        <f t="shared" si="193"/>
        <v>5.6148559730954783E-2</v>
      </c>
    </row>
    <row r="64" spans="1:195" s="15" customFormat="1" ht="13.5" customHeight="1">
      <c r="A64" s="63"/>
      <c r="B64" s="346"/>
      <c r="C64" s="343"/>
      <c r="D64" s="81"/>
      <c r="E64" s="198" t="s">
        <v>161</v>
      </c>
      <c r="F64" s="213">
        <v>0</v>
      </c>
      <c r="G64" s="214">
        <v>0</v>
      </c>
      <c r="H64" s="215" t="str">
        <f t="shared" si="136"/>
        <v>-</v>
      </c>
      <c r="I64" s="216">
        <v>0</v>
      </c>
      <c r="J64" s="217" t="str">
        <f t="shared" si="137"/>
        <v>-</v>
      </c>
      <c r="K64" s="214">
        <v>0</v>
      </c>
      <c r="L64" s="215" t="str">
        <f t="shared" si="138"/>
        <v>-</v>
      </c>
      <c r="M64" s="216">
        <v>0</v>
      </c>
      <c r="N64" s="217" t="str">
        <f t="shared" si="139"/>
        <v>-</v>
      </c>
      <c r="O64" s="213">
        <v>0</v>
      </c>
      <c r="P64" s="214">
        <v>0</v>
      </c>
      <c r="Q64" s="215" t="str">
        <f t="shared" si="140"/>
        <v>-</v>
      </c>
      <c r="R64" s="216">
        <v>0</v>
      </c>
      <c r="S64" s="217" t="str">
        <f t="shared" si="141"/>
        <v>-</v>
      </c>
      <c r="T64" s="214">
        <v>0</v>
      </c>
      <c r="U64" s="215" t="str">
        <f t="shared" si="142"/>
        <v>-</v>
      </c>
      <c r="V64" s="216">
        <v>0</v>
      </c>
      <c r="W64" s="217" t="str">
        <f t="shared" si="143"/>
        <v>-</v>
      </c>
      <c r="X64" s="213">
        <v>3</v>
      </c>
      <c r="Y64" s="214">
        <v>3</v>
      </c>
      <c r="Z64" s="215">
        <f t="shared" si="144"/>
        <v>1</v>
      </c>
      <c r="AA64" s="216">
        <v>449490</v>
      </c>
      <c r="AB64" s="217">
        <f t="shared" si="145"/>
        <v>149830</v>
      </c>
      <c r="AC64" s="214">
        <v>3</v>
      </c>
      <c r="AD64" s="215">
        <f t="shared" si="146"/>
        <v>1</v>
      </c>
      <c r="AE64" s="216">
        <v>183356</v>
      </c>
      <c r="AF64" s="217">
        <f t="shared" si="147"/>
        <v>61118.666666666664</v>
      </c>
      <c r="AG64" s="213">
        <v>2</v>
      </c>
      <c r="AH64" s="214">
        <v>2</v>
      </c>
      <c r="AI64" s="215">
        <f t="shared" si="148"/>
        <v>1</v>
      </c>
      <c r="AJ64" s="216">
        <v>477900</v>
      </c>
      <c r="AK64" s="217">
        <f t="shared" si="149"/>
        <v>238950</v>
      </c>
      <c r="AL64" s="214">
        <v>1</v>
      </c>
      <c r="AM64" s="215">
        <f t="shared" si="150"/>
        <v>0.5</v>
      </c>
      <c r="AN64" s="216">
        <v>69832</v>
      </c>
      <c r="AO64" s="217">
        <f t="shared" si="151"/>
        <v>69832</v>
      </c>
      <c r="AP64" s="213">
        <v>0</v>
      </c>
      <c r="AQ64" s="214">
        <v>0</v>
      </c>
      <c r="AR64" s="215" t="str">
        <f t="shared" si="152"/>
        <v>-</v>
      </c>
      <c r="AS64" s="216">
        <v>0</v>
      </c>
      <c r="AT64" s="217" t="str">
        <f t="shared" si="153"/>
        <v>-</v>
      </c>
      <c r="AU64" s="214">
        <v>0</v>
      </c>
      <c r="AV64" s="215" t="str">
        <f t="shared" si="154"/>
        <v>-</v>
      </c>
      <c r="AW64" s="216">
        <v>0</v>
      </c>
      <c r="AX64" s="217" t="str">
        <f t="shared" si="155"/>
        <v>-</v>
      </c>
      <c r="AY64" s="213">
        <v>0</v>
      </c>
      <c r="AZ64" s="214">
        <v>0</v>
      </c>
      <c r="BA64" s="215" t="str">
        <f t="shared" si="156"/>
        <v>-</v>
      </c>
      <c r="BB64" s="216">
        <v>0</v>
      </c>
      <c r="BC64" s="217" t="str">
        <f t="shared" si="157"/>
        <v>-</v>
      </c>
      <c r="BD64" s="214">
        <v>0</v>
      </c>
      <c r="BE64" s="215" t="str">
        <f t="shared" si="158"/>
        <v>-</v>
      </c>
      <c r="BF64" s="216">
        <v>0</v>
      </c>
      <c r="BG64" s="217" t="str">
        <f t="shared" si="159"/>
        <v>-</v>
      </c>
      <c r="BH64" s="213">
        <v>0</v>
      </c>
      <c r="BI64" s="214">
        <v>0</v>
      </c>
      <c r="BJ64" s="215" t="str">
        <f t="shared" si="160"/>
        <v>-</v>
      </c>
      <c r="BK64" s="216">
        <v>0</v>
      </c>
      <c r="BL64" s="217" t="str">
        <f t="shared" si="161"/>
        <v>-</v>
      </c>
      <c r="BM64" s="214">
        <v>0</v>
      </c>
      <c r="BN64" s="215" t="str">
        <f t="shared" si="162"/>
        <v>-</v>
      </c>
      <c r="BO64" s="216">
        <v>0</v>
      </c>
      <c r="BP64" s="217" t="str">
        <f t="shared" si="163"/>
        <v>-</v>
      </c>
      <c r="BQ64" s="218">
        <f t="shared" si="164"/>
        <v>5</v>
      </c>
      <c r="BR64" s="214">
        <f t="shared" si="165"/>
        <v>5</v>
      </c>
      <c r="BS64" s="215">
        <f t="shared" si="166"/>
        <v>1</v>
      </c>
      <c r="BT64" s="216">
        <f t="shared" si="167"/>
        <v>927390</v>
      </c>
      <c r="BU64" s="217">
        <f t="shared" si="168"/>
        <v>185478</v>
      </c>
      <c r="BV64" s="214">
        <f t="shared" si="169"/>
        <v>4</v>
      </c>
      <c r="BW64" s="215">
        <f t="shared" si="170"/>
        <v>0.8</v>
      </c>
      <c r="BX64" s="216">
        <f t="shared" si="171"/>
        <v>253188</v>
      </c>
      <c r="BY64" s="217">
        <f t="shared" si="172"/>
        <v>63297</v>
      </c>
      <c r="BZ64" s="82"/>
      <c r="CA64" s="113">
        <v>4</v>
      </c>
      <c r="CB64" s="105">
        <v>4</v>
      </c>
      <c r="CC64" s="86">
        <v>1</v>
      </c>
      <c r="CD64" s="105">
        <v>1472220</v>
      </c>
      <c r="CE64" s="105">
        <v>368055</v>
      </c>
      <c r="CF64" s="105">
        <v>3</v>
      </c>
      <c r="CG64" s="86">
        <v>0.75</v>
      </c>
      <c r="CH64" s="105">
        <v>225416</v>
      </c>
      <c r="CI64" s="105">
        <v>75138.666666666672</v>
      </c>
      <c r="CK64" s="86">
        <f t="shared" si="173"/>
        <v>0.19999999999999996</v>
      </c>
      <c r="CL64" s="86">
        <f t="shared" si="174"/>
        <v>0</v>
      </c>
      <c r="CM64" s="86">
        <f t="shared" si="77"/>
        <v>0.25</v>
      </c>
      <c r="CN64" s="86">
        <f t="shared" si="78"/>
        <v>0</v>
      </c>
      <c r="CO64" s="59">
        <v>58</v>
      </c>
      <c r="CP64" s="37" t="s">
        <v>29</v>
      </c>
      <c r="CQ64" s="46">
        <f t="shared" si="79"/>
        <v>0.88322465915826909</v>
      </c>
      <c r="CR64" s="46">
        <f t="shared" si="175"/>
        <v>0.76470588235294112</v>
      </c>
      <c r="CS64" s="87">
        <f t="shared" si="176"/>
        <v>0.625</v>
      </c>
      <c r="CT64" s="46">
        <f t="shared" si="177"/>
        <v>0.81513513513513514</v>
      </c>
      <c r="CU64" s="46">
        <f t="shared" si="178"/>
        <v>0.10432720806164797</v>
      </c>
      <c r="CV64" s="46">
        <f t="shared" si="179"/>
        <v>0.23529411764705888</v>
      </c>
      <c r="CW64" s="46">
        <f t="shared" si="180"/>
        <v>0.375</v>
      </c>
      <c r="CX64" s="46">
        <f t="shared" si="181"/>
        <v>0.1064092664092664</v>
      </c>
      <c r="CY64" s="46">
        <f t="shared" si="182"/>
        <v>1.2448132780082943E-2</v>
      </c>
      <c r="CZ64" s="46">
        <f t="shared" si="183"/>
        <v>0</v>
      </c>
      <c r="DA64" s="46">
        <f t="shared" si="184"/>
        <v>0</v>
      </c>
      <c r="DB64" s="46">
        <f t="shared" si="185"/>
        <v>7.8455598455598463E-2</v>
      </c>
      <c r="DC64" s="46">
        <f t="shared" si="81"/>
        <v>0.87744458930899605</v>
      </c>
      <c r="DD64" s="46">
        <f t="shared" si="82"/>
        <v>0.76666666666666672</v>
      </c>
      <c r="DE64" s="87">
        <f t="shared" si="83"/>
        <v>0.93333333333333335</v>
      </c>
      <c r="DF64" s="46">
        <f t="shared" si="84"/>
        <v>0.81637984019668097</v>
      </c>
      <c r="DG64" s="46">
        <f t="shared" si="186"/>
        <v>0.11440677966101698</v>
      </c>
      <c r="DH64" s="46">
        <f t="shared" si="187"/>
        <v>0.23333333333333328</v>
      </c>
      <c r="DI64" s="87">
        <f t="shared" si="188"/>
        <v>6.6666666666666652E-2</v>
      </c>
      <c r="DJ64" s="46">
        <f t="shared" si="189"/>
        <v>0.10909649661954524</v>
      </c>
      <c r="DK64" s="46">
        <f t="shared" si="190"/>
        <v>8.1486310299869746E-3</v>
      </c>
      <c r="DL64" s="46">
        <f t="shared" si="191"/>
        <v>0</v>
      </c>
      <c r="DM64" s="87">
        <f t="shared" si="192"/>
        <v>0</v>
      </c>
      <c r="DN64" s="46">
        <f t="shared" si="193"/>
        <v>7.4523663183773792E-2</v>
      </c>
    </row>
    <row r="65" spans="1:118" s="15" customFormat="1" ht="13.5" customHeight="1">
      <c r="A65" s="63"/>
      <c r="B65" s="346"/>
      <c r="C65" s="343"/>
      <c r="D65" s="210"/>
      <c r="E65" s="72" t="s">
        <v>211</v>
      </c>
      <c r="F65" s="211">
        <v>0</v>
      </c>
      <c r="G65" s="126">
        <v>0</v>
      </c>
      <c r="H65" s="124" t="str">
        <f>IFERROR(G65/F65,"-")</f>
        <v>-</v>
      </c>
      <c r="I65" s="127">
        <v>0</v>
      </c>
      <c r="J65" s="125" t="str">
        <f>IFERROR(I65/G65,"-")</f>
        <v>-</v>
      </c>
      <c r="K65" s="126">
        <v>0</v>
      </c>
      <c r="L65" s="124" t="str">
        <f>IFERROR(K65/F65,"-")</f>
        <v>-</v>
      </c>
      <c r="M65" s="127">
        <v>0</v>
      </c>
      <c r="N65" s="125" t="str">
        <f>IFERROR(M65/K65,"-")</f>
        <v>-</v>
      </c>
      <c r="O65" s="211">
        <v>0</v>
      </c>
      <c r="P65" s="126">
        <v>0</v>
      </c>
      <c r="Q65" s="124" t="str">
        <f>IFERROR(P65/O65,"-")</f>
        <v>-</v>
      </c>
      <c r="R65" s="127">
        <v>0</v>
      </c>
      <c r="S65" s="125" t="str">
        <f>IFERROR(R65/P65,"-")</f>
        <v>-</v>
      </c>
      <c r="T65" s="126">
        <v>0</v>
      </c>
      <c r="U65" s="124" t="str">
        <f>IFERROR(T65/O65,"-")</f>
        <v>-</v>
      </c>
      <c r="V65" s="127">
        <v>0</v>
      </c>
      <c r="W65" s="125" t="str">
        <f>IFERROR(V65/T65,"-")</f>
        <v>-</v>
      </c>
      <c r="X65" s="211">
        <v>0</v>
      </c>
      <c r="Y65" s="126">
        <v>0</v>
      </c>
      <c r="Z65" s="124" t="str">
        <f>IFERROR(Y65/X65,"-")</f>
        <v>-</v>
      </c>
      <c r="AA65" s="127">
        <v>0</v>
      </c>
      <c r="AB65" s="125" t="str">
        <f>IFERROR(AA65/Y65,"-")</f>
        <v>-</v>
      </c>
      <c r="AC65" s="126">
        <v>0</v>
      </c>
      <c r="AD65" s="124" t="str">
        <f>IFERROR(AC65/X65,"-")</f>
        <v>-</v>
      </c>
      <c r="AE65" s="127">
        <v>0</v>
      </c>
      <c r="AF65" s="125" t="str">
        <f>IFERROR(AE65/AC65,"-")</f>
        <v>-</v>
      </c>
      <c r="AG65" s="211">
        <v>0</v>
      </c>
      <c r="AH65" s="126">
        <v>0</v>
      </c>
      <c r="AI65" s="124" t="str">
        <f>IFERROR(AH65/AG65,"-")</f>
        <v>-</v>
      </c>
      <c r="AJ65" s="127">
        <v>0</v>
      </c>
      <c r="AK65" s="125" t="str">
        <f>IFERROR(AJ65/AH65,"-")</f>
        <v>-</v>
      </c>
      <c r="AL65" s="126">
        <v>0</v>
      </c>
      <c r="AM65" s="124" t="str">
        <f>IFERROR(AL65/AG65,"-")</f>
        <v>-</v>
      </c>
      <c r="AN65" s="127">
        <v>0</v>
      </c>
      <c r="AO65" s="125" t="str">
        <f>IFERROR(AN65/AL65,"-")</f>
        <v>-</v>
      </c>
      <c r="AP65" s="211">
        <v>0</v>
      </c>
      <c r="AQ65" s="126">
        <v>0</v>
      </c>
      <c r="AR65" s="124" t="str">
        <f>IFERROR(AQ65/AP65,"-")</f>
        <v>-</v>
      </c>
      <c r="AS65" s="127">
        <v>0</v>
      </c>
      <c r="AT65" s="125" t="str">
        <f>IFERROR(AS65/AQ65,"-")</f>
        <v>-</v>
      </c>
      <c r="AU65" s="126">
        <v>0</v>
      </c>
      <c r="AV65" s="124" t="str">
        <f>IFERROR(AU65/AP65,"-")</f>
        <v>-</v>
      </c>
      <c r="AW65" s="127">
        <v>0</v>
      </c>
      <c r="AX65" s="125" t="str">
        <f>IFERROR(AW65/AU65,"-")</f>
        <v>-</v>
      </c>
      <c r="AY65" s="211">
        <v>0</v>
      </c>
      <c r="AZ65" s="126">
        <v>0</v>
      </c>
      <c r="BA65" s="124" t="str">
        <f>IFERROR(AZ65/AY65,"-")</f>
        <v>-</v>
      </c>
      <c r="BB65" s="127">
        <v>0</v>
      </c>
      <c r="BC65" s="125" t="str">
        <f>IFERROR(BB65/AZ65,"-")</f>
        <v>-</v>
      </c>
      <c r="BD65" s="126">
        <v>0</v>
      </c>
      <c r="BE65" s="124" t="str">
        <f>IFERROR(BD65/AY65,"-")</f>
        <v>-</v>
      </c>
      <c r="BF65" s="127">
        <v>0</v>
      </c>
      <c r="BG65" s="125" t="str">
        <f>IFERROR(BF65/BD65,"-")</f>
        <v>-</v>
      </c>
      <c r="BH65" s="211">
        <v>0</v>
      </c>
      <c r="BI65" s="126">
        <v>0</v>
      </c>
      <c r="BJ65" s="124" t="str">
        <f>IFERROR(BI65/BH65,"-")</f>
        <v>-</v>
      </c>
      <c r="BK65" s="127">
        <v>0</v>
      </c>
      <c r="BL65" s="125" t="str">
        <f>IFERROR(BK65/BI65,"-")</f>
        <v>-</v>
      </c>
      <c r="BM65" s="126">
        <v>0</v>
      </c>
      <c r="BN65" s="124" t="str">
        <f>IFERROR(BM65/BH65,"-")</f>
        <v>-</v>
      </c>
      <c r="BO65" s="127">
        <v>0</v>
      </c>
      <c r="BP65" s="125" t="str">
        <f>IFERROR(BO65/BM65,"-")</f>
        <v>-</v>
      </c>
      <c r="BQ65" s="212">
        <f t="shared" si="164"/>
        <v>0</v>
      </c>
      <c r="BR65" s="126">
        <f t="shared" si="165"/>
        <v>0</v>
      </c>
      <c r="BS65" s="124" t="str">
        <f>IFERROR(BR65/BQ65,"-")</f>
        <v>-</v>
      </c>
      <c r="BT65" s="127">
        <f>SUM(I65,R65,AA65,AJ65,AS65,BB65,BK65)</f>
        <v>0</v>
      </c>
      <c r="BU65" s="125" t="str">
        <f>IFERROR(BT65/BR65,"-")</f>
        <v>-</v>
      </c>
      <c r="BV65" s="126">
        <f>SUM(K65,T65,AC65,AL65,AU65,BD65,BM65)</f>
        <v>0</v>
      </c>
      <c r="BW65" s="124" t="str">
        <f>IFERROR(BV65/BQ65,"-")</f>
        <v>-</v>
      </c>
      <c r="BX65" s="127">
        <f>SUM(M65,V65,AE65,AN65,AW65,BF65,BO65)</f>
        <v>0</v>
      </c>
      <c r="BY65" s="125" t="str">
        <f>IFERROR(BX65/BV65,"-")</f>
        <v>-</v>
      </c>
      <c r="BZ65" s="82"/>
      <c r="CA65" s="113">
        <v>0</v>
      </c>
      <c r="CB65" s="105">
        <v>0</v>
      </c>
      <c r="CC65" s="86" t="s">
        <v>240</v>
      </c>
      <c r="CD65" s="105">
        <v>0</v>
      </c>
      <c r="CE65" s="105" t="s">
        <v>240</v>
      </c>
      <c r="CF65" s="105">
        <v>0</v>
      </c>
      <c r="CG65" s="86" t="s">
        <v>240</v>
      </c>
      <c r="CH65" s="105">
        <v>0</v>
      </c>
      <c r="CI65" s="105" t="s">
        <v>240</v>
      </c>
      <c r="CK65" s="86" t="str">
        <f t="shared" si="173"/>
        <v>-</v>
      </c>
      <c r="CL65" s="86" t="str">
        <f t="shared" si="174"/>
        <v>-</v>
      </c>
      <c r="CM65" s="86" t="str">
        <f t="shared" si="77"/>
        <v>-</v>
      </c>
      <c r="CN65" s="86" t="str">
        <f t="shared" si="78"/>
        <v>-</v>
      </c>
      <c r="CO65" s="59">
        <v>59</v>
      </c>
      <c r="CP65" s="37" t="s">
        <v>23</v>
      </c>
      <c r="CQ65" s="46">
        <f t="shared" si="79"/>
        <v>0.87515044531814168</v>
      </c>
      <c r="CR65" s="46">
        <f t="shared" si="175"/>
        <v>0.87022900763358779</v>
      </c>
      <c r="CS65" s="87">
        <f t="shared" si="176"/>
        <v>0.90740740740740744</v>
      </c>
      <c r="CT65" s="46">
        <f t="shared" si="177"/>
        <v>0.83185313733496669</v>
      </c>
      <c r="CU65" s="46">
        <f t="shared" si="178"/>
        <v>0.11249297921848678</v>
      </c>
      <c r="CV65" s="46">
        <f t="shared" si="179"/>
        <v>0.12213740458015265</v>
      </c>
      <c r="CW65" s="46">
        <f t="shared" si="180"/>
        <v>9.259259259259256E-2</v>
      </c>
      <c r="CX65" s="46">
        <f t="shared" si="181"/>
        <v>0.10340955492037562</v>
      </c>
      <c r="CY65" s="46">
        <f t="shared" si="182"/>
        <v>1.2356575463371544E-2</v>
      </c>
      <c r="CZ65" s="46">
        <f t="shared" si="183"/>
        <v>7.6335877862595547E-3</v>
      </c>
      <c r="DA65" s="46">
        <f t="shared" si="184"/>
        <v>0</v>
      </c>
      <c r="DB65" s="46">
        <f t="shared" si="185"/>
        <v>6.4737307744657691E-2</v>
      </c>
      <c r="DC65" s="46">
        <f t="shared" si="81"/>
        <v>0.86980678331536609</v>
      </c>
      <c r="DD65" s="46">
        <f t="shared" si="82"/>
        <v>0.79487179487179482</v>
      </c>
      <c r="DE65" s="87">
        <f t="shared" si="83"/>
        <v>0.875</v>
      </c>
      <c r="DF65" s="46">
        <f t="shared" si="84"/>
        <v>0.83022535063297787</v>
      </c>
      <c r="DG65" s="46">
        <f t="shared" si="186"/>
        <v>0.11825192802056561</v>
      </c>
      <c r="DH65" s="46">
        <f t="shared" si="187"/>
        <v>0.18803418803418803</v>
      </c>
      <c r="DI65" s="87">
        <f t="shared" si="188"/>
        <v>0.109375</v>
      </c>
      <c r="DJ65" s="46">
        <f t="shared" si="189"/>
        <v>0.10488347253593877</v>
      </c>
      <c r="DK65" s="46">
        <f t="shared" si="190"/>
        <v>1.1941288664068295E-2</v>
      </c>
      <c r="DL65" s="46">
        <f t="shared" si="191"/>
        <v>1.7094017094017144E-2</v>
      </c>
      <c r="DM65" s="87">
        <f t="shared" si="192"/>
        <v>1.5625E-2</v>
      </c>
      <c r="DN65" s="46">
        <f t="shared" si="193"/>
        <v>6.4891176831083364E-2</v>
      </c>
    </row>
    <row r="66" spans="1:118" s="15" customFormat="1" ht="13.5" customHeight="1">
      <c r="A66" s="63"/>
      <c r="B66" s="347"/>
      <c r="C66" s="344"/>
      <c r="D66" s="338" t="s">
        <v>204</v>
      </c>
      <c r="E66" s="339"/>
      <c r="F66" s="144">
        <v>21</v>
      </c>
      <c r="G66" s="60">
        <v>21</v>
      </c>
      <c r="H66" s="80">
        <f t="shared" si="136"/>
        <v>1</v>
      </c>
      <c r="I66" s="93">
        <v>54370310</v>
      </c>
      <c r="J66" s="100">
        <f t="shared" si="137"/>
        <v>2589062.3809523811</v>
      </c>
      <c r="K66" s="60">
        <v>20</v>
      </c>
      <c r="L66" s="80">
        <f t="shared" si="138"/>
        <v>0.95238095238095233</v>
      </c>
      <c r="M66" s="93">
        <v>16315740</v>
      </c>
      <c r="N66" s="100">
        <f t="shared" si="139"/>
        <v>815787</v>
      </c>
      <c r="O66" s="144">
        <v>78</v>
      </c>
      <c r="P66" s="60">
        <v>75</v>
      </c>
      <c r="Q66" s="80">
        <f t="shared" si="140"/>
        <v>0.96153846153846156</v>
      </c>
      <c r="R66" s="93">
        <v>125230560</v>
      </c>
      <c r="S66" s="100">
        <f t="shared" si="141"/>
        <v>1669740.8</v>
      </c>
      <c r="T66" s="60">
        <v>65</v>
      </c>
      <c r="U66" s="80">
        <f t="shared" si="142"/>
        <v>0.83333333333333337</v>
      </c>
      <c r="V66" s="93">
        <v>48539474</v>
      </c>
      <c r="W66" s="100">
        <f t="shared" si="143"/>
        <v>746761.13846153847</v>
      </c>
      <c r="X66" s="144">
        <v>3500</v>
      </c>
      <c r="Y66" s="60">
        <v>3228</v>
      </c>
      <c r="Z66" s="80">
        <f t="shared" si="144"/>
        <v>0.92228571428571426</v>
      </c>
      <c r="AA66" s="93">
        <v>2295306010</v>
      </c>
      <c r="AB66" s="100">
        <f t="shared" si="145"/>
        <v>711061.34138785629</v>
      </c>
      <c r="AC66" s="60">
        <v>2824</v>
      </c>
      <c r="AD66" s="80">
        <f t="shared" si="146"/>
        <v>0.80685714285714283</v>
      </c>
      <c r="AE66" s="93">
        <v>541879777</v>
      </c>
      <c r="AF66" s="100">
        <f t="shared" si="147"/>
        <v>191883.77372521246</v>
      </c>
      <c r="AG66" s="144">
        <v>2975</v>
      </c>
      <c r="AH66" s="60">
        <v>2833</v>
      </c>
      <c r="AI66" s="80">
        <f t="shared" si="148"/>
        <v>0.95226890756302518</v>
      </c>
      <c r="AJ66" s="93">
        <v>2648438490</v>
      </c>
      <c r="AK66" s="100">
        <f t="shared" si="149"/>
        <v>934852.97917402047</v>
      </c>
      <c r="AL66" s="60">
        <v>2588</v>
      </c>
      <c r="AM66" s="80">
        <f t="shared" si="150"/>
        <v>0.86991596638655466</v>
      </c>
      <c r="AN66" s="93">
        <v>553683994</v>
      </c>
      <c r="AO66" s="100">
        <f t="shared" si="151"/>
        <v>213942.81066460587</v>
      </c>
      <c r="AP66" s="144">
        <v>2139</v>
      </c>
      <c r="AQ66" s="60">
        <v>2028</v>
      </c>
      <c r="AR66" s="80">
        <f t="shared" si="152"/>
        <v>0.94810659186535762</v>
      </c>
      <c r="AS66" s="93">
        <v>2043522550</v>
      </c>
      <c r="AT66" s="100">
        <f t="shared" si="153"/>
        <v>1007654.117357002</v>
      </c>
      <c r="AU66" s="60">
        <v>1901</v>
      </c>
      <c r="AV66" s="80">
        <f t="shared" si="154"/>
        <v>0.88873305282842452</v>
      </c>
      <c r="AW66" s="93">
        <v>434714038</v>
      </c>
      <c r="AX66" s="100">
        <f t="shared" si="155"/>
        <v>228676.50604944766</v>
      </c>
      <c r="AY66" s="144">
        <v>991</v>
      </c>
      <c r="AZ66" s="60">
        <v>895</v>
      </c>
      <c r="BA66" s="80">
        <f t="shared" si="156"/>
        <v>0.90312815338042385</v>
      </c>
      <c r="BB66" s="93">
        <v>1005089440</v>
      </c>
      <c r="BC66" s="100">
        <f t="shared" si="157"/>
        <v>1123004.9608938547</v>
      </c>
      <c r="BD66" s="60">
        <v>822</v>
      </c>
      <c r="BE66" s="80">
        <f t="shared" si="158"/>
        <v>0.82946518668012104</v>
      </c>
      <c r="BF66" s="93">
        <v>183558512</v>
      </c>
      <c r="BG66" s="100">
        <f t="shared" si="159"/>
        <v>223307.19221411191</v>
      </c>
      <c r="BH66" s="144">
        <v>374</v>
      </c>
      <c r="BI66" s="60">
        <v>308</v>
      </c>
      <c r="BJ66" s="80">
        <f t="shared" si="160"/>
        <v>0.82352941176470584</v>
      </c>
      <c r="BK66" s="93">
        <v>356426360</v>
      </c>
      <c r="BL66" s="100">
        <f t="shared" si="161"/>
        <v>1157228.4415584416</v>
      </c>
      <c r="BM66" s="60">
        <v>284</v>
      </c>
      <c r="BN66" s="80">
        <f t="shared" si="162"/>
        <v>0.75935828877005351</v>
      </c>
      <c r="BO66" s="93">
        <v>54769636</v>
      </c>
      <c r="BP66" s="100">
        <f t="shared" si="163"/>
        <v>192850.8309859155</v>
      </c>
      <c r="BQ66" s="98">
        <f t="shared" si="164"/>
        <v>10078</v>
      </c>
      <c r="BR66" s="60">
        <f t="shared" si="165"/>
        <v>9388</v>
      </c>
      <c r="BS66" s="80">
        <f t="shared" si="166"/>
        <v>0.93153403453066086</v>
      </c>
      <c r="BT66" s="93">
        <f t="shared" si="167"/>
        <v>8528383720</v>
      </c>
      <c r="BU66" s="100">
        <f t="shared" si="168"/>
        <v>908434.56753302086</v>
      </c>
      <c r="BV66" s="60">
        <f t="shared" si="169"/>
        <v>8504</v>
      </c>
      <c r="BW66" s="80">
        <f t="shared" si="170"/>
        <v>0.84381821790037703</v>
      </c>
      <c r="BX66" s="93">
        <f t="shared" si="171"/>
        <v>1833461171</v>
      </c>
      <c r="BY66" s="100">
        <f t="shared" si="172"/>
        <v>215599.85547977421</v>
      </c>
      <c r="BZ66" s="82"/>
      <c r="CA66" s="113">
        <v>9943</v>
      </c>
      <c r="CB66" s="105">
        <v>9319</v>
      </c>
      <c r="CC66" s="86">
        <v>0.9372422810017097</v>
      </c>
      <c r="CD66" s="105">
        <v>8900577540</v>
      </c>
      <c r="CE66" s="105">
        <v>955100.06867689663</v>
      </c>
      <c r="CF66" s="105">
        <v>8436</v>
      </c>
      <c r="CG66" s="86">
        <v>0.84843608568842399</v>
      </c>
      <c r="CH66" s="105">
        <v>1920094350</v>
      </c>
      <c r="CI66" s="105">
        <v>227607.2012802276</v>
      </c>
      <c r="CK66" s="86">
        <f t="shared" si="173"/>
        <v>8.7715816630283827E-2</v>
      </c>
      <c r="CL66" s="86">
        <f t="shared" si="174"/>
        <v>6.8465965469339141E-2</v>
      </c>
      <c r="CM66" s="86">
        <f t="shared" si="77"/>
        <v>8.8806195313285707E-2</v>
      </c>
      <c r="CN66" s="86">
        <f t="shared" si="78"/>
        <v>6.2757718998290302E-2</v>
      </c>
      <c r="CO66" s="59">
        <v>60</v>
      </c>
      <c r="CP66" s="37" t="s">
        <v>50</v>
      </c>
      <c r="CQ66" s="46">
        <f t="shared" si="79"/>
        <v>0.8664868509777478</v>
      </c>
      <c r="CR66" s="46">
        <f t="shared" si="175"/>
        <v>0.85786802030456855</v>
      </c>
      <c r="CS66" s="87">
        <f t="shared" si="176"/>
        <v>0.73333333333333328</v>
      </c>
      <c r="CT66" s="46">
        <f t="shared" si="177"/>
        <v>0.83186855177684371</v>
      </c>
      <c r="CU66" s="46">
        <f t="shared" si="178"/>
        <v>0.1240728253540121</v>
      </c>
      <c r="CV66" s="46">
        <f t="shared" si="179"/>
        <v>0.13705583756345174</v>
      </c>
      <c r="CW66" s="46">
        <f t="shared" si="180"/>
        <v>0.26666666666666672</v>
      </c>
      <c r="CX66" s="46">
        <f t="shared" si="181"/>
        <v>0.10610113361355245</v>
      </c>
      <c r="CY66" s="46">
        <f t="shared" si="182"/>
        <v>9.4403236682401026E-3</v>
      </c>
      <c r="CZ66" s="46">
        <f t="shared" si="183"/>
        <v>5.0761421319797106E-3</v>
      </c>
      <c r="DA66" s="46">
        <f t="shared" si="184"/>
        <v>0</v>
      </c>
      <c r="DB66" s="46">
        <f t="shared" si="185"/>
        <v>6.2030314609603843E-2</v>
      </c>
      <c r="DC66" s="46">
        <f t="shared" si="81"/>
        <v>0.85358919687277901</v>
      </c>
      <c r="DD66" s="46">
        <f t="shared" si="82"/>
        <v>0.83536585365853655</v>
      </c>
      <c r="DE66" s="87">
        <f t="shared" si="83"/>
        <v>0.90476190476190477</v>
      </c>
      <c r="DF66" s="46">
        <f t="shared" si="84"/>
        <v>0.8330929592238101</v>
      </c>
      <c r="DG66" s="46">
        <f t="shared" si="186"/>
        <v>0.13290689410092393</v>
      </c>
      <c r="DH66" s="46">
        <f t="shared" si="187"/>
        <v>0.15853658536585369</v>
      </c>
      <c r="DI66" s="87">
        <f t="shared" si="188"/>
        <v>9.5238095238095233E-2</v>
      </c>
      <c r="DJ66" s="46">
        <f t="shared" si="189"/>
        <v>0.11000393339451953</v>
      </c>
      <c r="DK66" s="46">
        <f t="shared" si="190"/>
        <v>1.3503909026297056E-2</v>
      </c>
      <c r="DL66" s="46">
        <f t="shared" si="191"/>
        <v>6.0975609756097615E-3</v>
      </c>
      <c r="DM66" s="87">
        <f t="shared" si="192"/>
        <v>0</v>
      </c>
      <c r="DN66" s="46">
        <f t="shared" si="193"/>
        <v>5.690310738167037E-2</v>
      </c>
    </row>
    <row r="67" spans="1:118" s="15" customFormat="1" ht="13.5" customHeight="1">
      <c r="A67" s="63"/>
      <c r="B67" s="345">
        <v>11</v>
      </c>
      <c r="C67" s="342" t="s">
        <v>60</v>
      </c>
      <c r="D67" s="331" t="s">
        <v>153</v>
      </c>
      <c r="E67" s="320"/>
      <c r="F67" s="144">
        <v>3</v>
      </c>
      <c r="G67" s="60">
        <v>3</v>
      </c>
      <c r="H67" s="80">
        <f t="shared" si="136"/>
        <v>1</v>
      </c>
      <c r="I67" s="93">
        <v>376710</v>
      </c>
      <c r="J67" s="100">
        <f t="shared" si="137"/>
        <v>125570</v>
      </c>
      <c r="K67" s="60">
        <v>2</v>
      </c>
      <c r="L67" s="80">
        <f t="shared" si="138"/>
        <v>0.66666666666666663</v>
      </c>
      <c r="M67" s="93">
        <v>113411</v>
      </c>
      <c r="N67" s="100">
        <f t="shared" si="139"/>
        <v>56705.5</v>
      </c>
      <c r="O67" s="144">
        <v>14</v>
      </c>
      <c r="P67" s="60">
        <v>14</v>
      </c>
      <c r="Q67" s="80">
        <f t="shared" si="140"/>
        <v>1</v>
      </c>
      <c r="R67" s="93">
        <v>10075070</v>
      </c>
      <c r="S67" s="100">
        <f t="shared" si="141"/>
        <v>719647.85714285716</v>
      </c>
      <c r="T67" s="60">
        <v>14</v>
      </c>
      <c r="U67" s="80">
        <f t="shared" si="142"/>
        <v>1</v>
      </c>
      <c r="V67" s="93">
        <v>1507465</v>
      </c>
      <c r="W67" s="100">
        <f t="shared" si="143"/>
        <v>107676.07142857143</v>
      </c>
      <c r="X67" s="144">
        <v>1278</v>
      </c>
      <c r="Y67" s="60">
        <v>1247</v>
      </c>
      <c r="Z67" s="80">
        <f t="shared" si="144"/>
        <v>0.97574334898278559</v>
      </c>
      <c r="AA67" s="93">
        <v>608337310</v>
      </c>
      <c r="AB67" s="100">
        <f t="shared" si="145"/>
        <v>487840.66559743386</v>
      </c>
      <c r="AC67" s="60">
        <v>1116</v>
      </c>
      <c r="AD67" s="80">
        <f t="shared" si="146"/>
        <v>0.87323943661971826</v>
      </c>
      <c r="AE67" s="93">
        <v>120740934</v>
      </c>
      <c r="AF67" s="100">
        <f t="shared" si="147"/>
        <v>108190.80107526881</v>
      </c>
      <c r="AG67" s="144">
        <v>1038</v>
      </c>
      <c r="AH67" s="60">
        <v>1026</v>
      </c>
      <c r="AI67" s="80">
        <f t="shared" si="148"/>
        <v>0.98843930635838151</v>
      </c>
      <c r="AJ67" s="93">
        <v>518316160</v>
      </c>
      <c r="AK67" s="100">
        <f t="shared" si="149"/>
        <v>505181.44249512668</v>
      </c>
      <c r="AL67" s="60">
        <v>938</v>
      </c>
      <c r="AM67" s="80">
        <f t="shared" si="150"/>
        <v>0.90366088631984587</v>
      </c>
      <c r="AN67" s="93">
        <v>95443189</v>
      </c>
      <c r="AO67" s="100">
        <f t="shared" si="151"/>
        <v>101751.80063965885</v>
      </c>
      <c r="AP67" s="144">
        <v>429</v>
      </c>
      <c r="AQ67" s="60">
        <v>427</v>
      </c>
      <c r="AR67" s="80">
        <f t="shared" si="152"/>
        <v>0.99533799533799538</v>
      </c>
      <c r="AS67" s="93">
        <v>273698970</v>
      </c>
      <c r="AT67" s="100">
        <f t="shared" si="153"/>
        <v>640981.19437939115</v>
      </c>
      <c r="AU67" s="60">
        <v>398</v>
      </c>
      <c r="AV67" s="80">
        <f t="shared" si="154"/>
        <v>0.92773892773892774</v>
      </c>
      <c r="AW67" s="93">
        <v>53319256</v>
      </c>
      <c r="AX67" s="100">
        <f t="shared" si="155"/>
        <v>133967.9798994975</v>
      </c>
      <c r="AY67" s="144">
        <v>129</v>
      </c>
      <c r="AZ67" s="60">
        <v>128</v>
      </c>
      <c r="BA67" s="80">
        <f t="shared" si="156"/>
        <v>0.99224806201550386</v>
      </c>
      <c r="BB67" s="93">
        <v>74200360</v>
      </c>
      <c r="BC67" s="100">
        <f t="shared" si="157"/>
        <v>579690.3125</v>
      </c>
      <c r="BD67" s="60">
        <v>122</v>
      </c>
      <c r="BE67" s="80">
        <f t="shared" si="158"/>
        <v>0.94573643410852715</v>
      </c>
      <c r="BF67" s="93">
        <v>11677724</v>
      </c>
      <c r="BG67" s="100">
        <f t="shared" si="159"/>
        <v>95719.049180327871</v>
      </c>
      <c r="BH67" s="144">
        <v>24</v>
      </c>
      <c r="BI67" s="60">
        <v>24</v>
      </c>
      <c r="BJ67" s="80">
        <f t="shared" si="160"/>
        <v>1</v>
      </c>
      <c r="BK67" s="93">
        <v>24048460</v>
      </c>
      <c r="BL67" s="100">
        <f t="shared" si="161"/>
        <v>1002019.1666666666</v>
      </c>
      <c r="BM67" s="60">
        <v>23</v>
      </c>
      <c r="BN67" s="80">
        <f t="shared" si="162"/>
        <v>0.95833333333333337</v>
      </c>
      <c r="BO67" s="93">
        <v>2279373</v>
      </c>
      <c r="BP67" s="100">
        <f t="shared" si="163"/>
        <v>99103.173913043473</v>
      </c>
      <c r="BQ67" s="98">
        <f t="shared" si="164"/>
        <v>2915</v>
      </c>
      <c r="BR67" s="60">
        <f t="shared" si="165"/>
        <v>2869</v>
      </c>
      <c r="BS67" s="80">
        <f t="shared" si="166"/>
        <v>0.9842195540308748</v>
      </c>
      <c r="BT67" s="93">
        <f t="shared" si="167"/>
        <v>1509053040</v>
      </c>
      <c r="BU67" s="100">
        <f t="shared" si="168"/>
        <v>525985.72324851865</v>
      </c>
      <c r="BV67" s="60">
        <f t="shared" si="169"/>
        <v>2613</v>
      </c>
      <c r="BW67" s="80">
        <f t="shared" si="170"/>
        <v>0.89639794168096054</v>
      </c>
      <c r="BX67" s="93">
        <f t="shared" si="171"/>
        <v>285081352</v>
      </c>
      <c r="BY67" s="100">
        <f t="shared" si="172"/>
        <v>109101.16800612323</v>
      </c>
      <c r="BZ67" s="82"/>
      <c r="CA67" s="113">
        <v>2608</v>
      </c>
      <c r="CB67" s="105">
        <v>2572</v>
      </c>
      <c r="CC67" s="86">
        <v>0.98619631901840488</v>
      </c>
      <c r="CD67" s="105">
        <v>1254022900</v>
      </c>
      <c r="CE67" s="105">
        <v>487567.22395023331</v>
      </c>
      <c r="CF67" s="105">
        <v>2317</v>
      </c>
      <c r="CG67" s="86">
        <v>0.88842024539877296</v>
      </c>
      <c r="CH67" s="105">
        <v>254414091</v>
      </c>
      <c r="CI67" s="105">
        <v>109803.23305999137</v>
      </c>
      <c r="CK67" s="86">
        <f t="shared" si="173"/>
        <v>8.7821612349914258E-2</v>
      </c>
      <c r="CL67" s="86">
        <f t="shared" si="174"/>
        <v>1.5780445969125201E-2</v>
      </c>
      <c r="CM67" s="86">
        <f t="shared" si="77"/>
        <v>9.777607361963192E-2</v>
      </c>
      <c r="CN67" s="86">
        <f t="shared" si="78"/>
        <v>1.3803680981595123E-2</v>
      </c>
      <c r="CO67" s="59">
        <v>61</v>
      </c>
      <c r="CP67" s="37" t="s">
        <v>18</v>
      </c>
      <c r="CQ67" s="46">
        <f t="shared" si="79"/>
        <v>0.86273291925465834</v>
      </c>
      <c r="CR67" s="46">
        <f t="shared" si="175"/>
        <v>0.86538461538461542</v>
      </c>
      <c r="CS67" s="87">
        <f t="shared" si="176"/>
        <v>0.8</v>
      </c>
      <c r="CT67" s="46">
        <f t="shared" si="177"/>
        <v>0.82701637355973312</v>
      </c>
      <c r="CU67" s="46">
        <f t="shared" si="178"/>
        <v>0.12546583850931681</v>
      </c>
      <c r="CV67" s="46">
        <f t="shared" si="179"/>
        <v>0.13461538461538458</v>
      </c>
      <c r="CW67" s="46">
        <f t="shared" si="180"/>
        <v>0.19999999999999996</v>
      </c>
      <c r="CX67" s="46">
        <f t="shared" si="181"/>
        <v>0.10900545785324445</v>
      </c>
      <c r="CY67" s="46">
        <f t="shared" si="182"/>
        <v>1.1801242236024856E-2</v>
      </c>
      <c r="CZ67" s="46">
        <f t="shared" si="183"/>
        <v>0</v>
      </c>
      <c r="DA67" s="46">
        <f t="shared" si="184"/>
        <v>0</v>
      </c>
      <c r="DB67" s="46">
        <f t="shared" si="185"/>
        <v>6.3978168587022433E-2</v>
      </c>
      <c r="DC67" s="46">
        <f t="shared" si="81"/>
        <v>0.86696371737746658</v>
      </c>
      <c r="DD67" s="46">
        <f t="shared" si="82"/>
        <v>0.875</v>
      </c>
      <c r="DE67" s="87">
        <f t="shared" si="83"/>
        <v>0.90909090909090906</v>
      </c>
      <c r="DF67" s="46">
        <f t="shared" si="84"/>
        <v>0.82699016809387882</v>
      </c>
      <c r="DG67" s="46">
        <f t="shared" si="186"/>
        <v>0.11775938892425208</v>
      </c>
      <c r="DH67" s="46">
        <f t="shared" si="187"/>
        <v>0.125</v>
      </c>
      <c r="DI67" s="87">
        <f t="shared" si="188"/>
        <v>0</v>
      </c>
      <c r="DJ67" s="46">
        <f t="shared" si="189"/>
        <v>0.10957817951157633</v>
      </c>
      <c r="DK67" s="46">
        <f t="shared" si="190"/>
        <v>1.5276893698281335E-2</v>
      </c>
      <c r="DL67" s="46">
        <f t="shared" si="191"/>
        <v>0</v>
      </c>
      <c r="DM67" s="87">
        <f t="shared" si="192"/>
        <v>9.0909090909090939E-2</v>
      </c>
      <c r="DN67" s="46">
        <f t="shared" si="193"/>
        <v>6.3431652394544846E-2</v>
      </c>
    </row>
    <row r="68" spans="1:118" s="15" customFormat="1" ht="13.5" customHeight="1">
      <c r="A68" s="63"/>
      <c r="B68" s="346"/>
      <c r="C68" s="343"/>
      <c r="D68" s="319" t="s">
        <v>164</v>
      </c>
      <c r="E68" s="320"/>
      <c r="F68" s="144">
        <v>1</v>
      </c>
      <c r="G68" s="60">
        <v>1</v>
      </c>
      <c r="H68" s="80">
        <f t="shared" si="136"/>
        <v>1</v>
      </c>
      <c r="I68" s="93">
        <v>300460</v>
      </c>
      <c r="J68" s="100">
        <f t="shared" si="137"/>
        <v>300460</v>
      </c>
      <c r="K68" s="60">
        <v>1</v>
      </c>
      <c r="L68" s="80">
        <f t="shared" si="138"/>
        <v>1</v>
      </c>
      <c r="M68" s="93">
        <v>87075</v>
      </c>
      <c r="N68" s="100">
        <f t="shared" si="139"/>
        <v>87075</v>
      </c>
      <c r="O68" s="144">
        <v>0</v>
      </c>
      <c r="P68" s="60">
        <v>0</v>
      </c>
      <c r="Q68" s="80" t="str">
        <f t="shared" si="140"/>
        <v>-</v>
      </c>
      <c r="R68" s="93">
        <v>0</v>
      </c>
      <c r="S68" s="100" t="str">
        <f t="shared" si="141"/>
        <v>-</v>
      </c>
      <c r="T68" s="60">
        <v>0</v>
      </c>
      <c r="U68" s="80" t="str">
        <f t="shared" si="142"/>
        <v>-</v>
      </c>
      <c r="V68" s="93">
        <v>0</v>
      </c>
      <c r="W68" s="100" t="str">
        <f t="shared" si="143"/>
        <v>-</v>
      </c>
      <c r="X68" s="144">
        <v>61</v>
      </c>
      <c r="Y68" s="60">
        <v>60</v>
      </c>
      <c r="Z68" s="80">
        <f t="shared" si="144"/>
        <v>0.98360655737704916</v>
      </c>
      <c r="AA68" s="93">
        <v>29561410</v>
      </c>
      <c r="AB68" s="100">
        <f t="shared" si="145"/>
        <v>492690.16666666669</v>
      </c>
      <c r="AC68" s="60">
        <v>48</v>
      </c>
      <c r="AD68" s="80">
        <f t="shared" si="146"/>
        <v>0.78688524590163933</v>
      </c>
      <c r="AE68" s="93">
        <v>4447275</v>
      </c>
      <c r="AF68" s="100">
        <f t="shared" si="147"/>
        <v>92651.5625</v>
      </c>
      <c r="AG68" s="144">
        <v>31</v>
      </c>
      <c r="AH68" s="60">
        <v>31</v>
      </c>
      <c r="AI68" s="80">
        <f t="shared" si="148"/>
        <v>1</v>
      </c>
      <c r="AJ68" s="93">
        <v>14546520</v>
      </c>
      <c r="AK68" s="100">
        <f t="shared" si="149"/>
        <v>469242.58064516127</v>
      </c>
      <c r="AL68" s="60">
        <v>29</v>
      </c>
      <c r="AM68" s="80">
        <f t="shared" si="150"/>
        <v>0.93548387096774188</v>
      </c>
      <c r="AN68" s="93">
        <v>2668322</v>
      </c>
      <c r="AO68" s="100">
        <f t="shared" si="151"/>
        <v>92011.103448275855</v>
      </c>
      <c r="AP68" s="144">
        <v>3</v>
      </c>
      <c r="AQ68" s="60">
        <v>3</v>
      </c>
      <c r="AR68" s="80">
        <f t="shared" si="152"/>
        <v>1</v>
      </c>
      <c r="AS68" s="93">
        <v>747540</v>
      </c>
      <c r="AT68" s="100">
        <f t="shared" si="153"/>
        <v>249180</v>
      </c>
      <c r="AU68" s="60">
        <v>2</v>
      </c>
      <c r="AV68" s="80">
        <f t="shared" si="154"/>
        <v>0.66666666666666663</v>
      </c>
      <c r="AW68" s="93">
        <v>113179</v>
      </c>
      <c r="AX68" s="100">
        <f t="shared" si="155"/>
        <v>56589.5</v>
      </c>
      <c r="AY68" s="144">
        <v>1</v>
      </c>
      <c r="AZ68" s="60">
        <v>1</v>
      </c>
      <c r="BA68" s="80">
        <f t="shared" si="156"/>
        <v>1</v>
      </c>
      <c r="BB68" s="93">
        <v>290310</v>
      </c>
      <c r="BC68" s="100">
        <f t="shared" si="157"/>
        <v>290310</v>
      </c>
      <c r="BD68" s="60">
        <v>1</v>
      </c>
      <c r="BE68" s="80">
        <f t="shared" si="158"/>
        <v>1</v>
      </c>
      <c r="BF68" s="93">
        <v>53725</v>
      </c>
      <c r="BG68" s="100">
        <f t="shared" si="159"/>
        <v>53725</v>
      </c>
      <c r="BH68" s="144">
        <v>0</v>
      </c>
      <c r="BI68" s="60">
        <v>0</v>
      </c>
      <c r="BJ68" s="80" t="str">
        <f t="shared" si="160"/>
        <v>-</v>
      </c>
      <c r="BK68" s="93">
        <v>0</v>
      </c>
      <c r="BL68" s="100" t="str">
        <f t="shared" si="161"/>
        <v>-</v>
      </c>
      <c r="BM68" s="60">
        <v>0</v>
      </c>
      <c r="BN68" s="80" t="str">
        <f t="shared" si="162"/>
        <v>-</v>
      </c>
      <c r="BO68" s="93">
        <v>0</v>
      </c>
      <c r="BP68" s="100" t="str">
        <f t="shared" si="163"/>
        <v>-</v>
      </c>
      <c r="BQ68" s="98">
        <f t="shared" si="164"/>
        <v>97</v>
      </c>
      <c r="BR68" s="60">
        <f t="shared" si="165"/>
        <v>96</v>
      </c>
      <c r="BS68" s="80">
        <f t="shared" si="166"/>
        <v>0.98969072164948457</v>
      </c>
      <c r="BT68" s="93">
        <f t="shared" si="167"/>
        <v>45446240</v>
      </c>
      <c r="BU68" s="100">
        <f t="shared" si="168"/>
        <v>473398.33333333331</v>
      </c>
      <c r="BV68" s="60">
        <f t="shared" si="169"/>
        <v>81</v>
      </c>
      <c r="BW68" s="80">
        <f t="shared" si="170"/>
        <v>0.83505154639175261</v>
      </c>
      <c r="BX68" s="93">
        <f t="shared" si="171"/>
        <v>7369576</v>
      </c>
      <c r="BY68" s="100">
        <f t="shared" si="172"/>
        <v>90982.419753086418</v>
      </c>
      <c r="BZ68" s="82"/>
      <c r="CA68" s="113">
        <v>60</v>
      </c>
      <c r="CB68" s="105">
        <v>60</v>
      </c>
      <c r="CC68" s="86">
        <v>1</v>
      </c>
      <c r="CD68" s="105">
        <v>27720100</v>
      </c>
      <c r="CE68" s="105">
        <v>462001.66666666669</v>
      </c>
      <c r="CF68" s="105">
        <v>54</v>
      </c>
      <c r="CG68" s="86">
        <v>0.9</v>
      </c>
      <c r="CH68" s="105">
        <v>6012977</v>
      </c>
      <c r="CI68" s="105">
        <v>111351.42592592593</v>
      </c>
      <c r="CK68" s="86">
        <f t="shared" si="173"/>
        <v>0.15463917525773196</v>
      </c>
      <c r="CL68" s="86">
        <f t="shared" si="174"/>
        <v>1.0309278350515427E-2</v>
      </c>
      <c r="CM68" s="86">
        <f t="shared" si="77"/>
        <v>9.9999999999999978E-2</v>
      </c>
      <c r="CN68" s="86">
        <f t="shared" si="78"/>
        <v>0</v>
      </c>
      <c r="CO68" s="59">
        <v>62</v>
      </c>
      <c r="CP68" s="37" t="s">
        <v>19</v>
      </c>
      <c r="CQ68" s="46">
        <f t="shared" si="79"/>
        <v>0.83736489963973237</v>
      </c>
      <c r="CR68" s="46">
        <f t="shared" si="175"/>
        <v>0.84883720930232553</v>
      </c>
      <c r="CS68" s="87">
        <f t="shared" si="176"/>
        <v>0.83333333333333337</v>
      </c>
      <c r="CT68" s="46">
        <f t="shared" si="177"/>
        <v>0.82478549141965674</v>
      </c>
      <c r="CU68" s="46">
        <f t="shared" si="178"/>
        <v>0.14770972722593922</v>
      </c>
      <c r="CV68" s="46">
        <f t="shared" si="179"/>
        <v>0.15116279069767447</v>
      </c>
      <c r="CW68" s="46">
        <f t="shared" si="180"/>
        <v>0.16666666666666663</v>
      </c>
      <c r="CX68" s="46">
        <f t="shared" si="181"/>
        <v>0.11329953198127929</v>
      </c>
      <c r="CY68" s="46">
        <f t="shared" si="182"/>
        <v>1.4925373134328401E-2</v>
      </c>
      <c r="CZ68" s="46">
        <f t="shared" si="183"/>
        <v>0</v>
      </c>
      <c r="DA68" s="46">
        <f t="shared" si="184"/>
        <v>0</v>
      </c>
      <c r="DB68" s="46">
        <f t="shared" si="185"/>
        <v>6.1914976599063976E-2</v>
      </c>
      <c r="DC68" s="46">
        <f t="shared" si="81"/>
        <v>0.82512451577199775</v>
      </c>
      <c r="DD68" s="46">
        <f t="shared" si="82"/>
        <v>0.83333333333333337</v>
      </c>
      <c r="DE68" s="87">
        <f t="shared" si="83"/>
        <v>0.74285714285714288</v>
      </c>
      <c r="DF68" s="46">
        <f t="shared" si="84"/>
        <v>0.83199195171026152</v>
      </c>
      <c r="DG68" s="46">
        <f t="shared" si="186"/>
        <v>0.15993359158826792</v>
      </c>
      <c r="DH68" s="46">
        <f t="shared" si="187"/>
        <v>0.16666666666666663</v>
      </c>
      <c r="DI68" s="87">
        <f t="shared" si="188"/>
        <v>0.22857142857142854</v>
      </c>
      <c r="DJ68" s="46">
        <f t="shared" si="189"/>
        <v>0.11096579476861168</v>
      </c>
      <c r="DK68" s="46">
        <f t="shared" si="190"/>
        <v>1.4941892639734333E-2</v>
      </c>
      <c r="DL68" s="46">
        <f t="shared" si="191"/>
        <v>0</v>
      </c>
      <c r="DM68" s="87">
        <f t="shared" si="192"/>
        <v>2.8571428571428581E-2</v>
      </c>
      <c r="DN68" s="46">
        <f t="shared" si="193"/>
        <v>5.7042253521126796E-2</v>
      </c>
    </row>
    <row r="69" spans="1:118" s="15" customFormat="1" ht="13.5" customHeight="1">
      <c r="A69" s="63"/>
      <c r="B69" s="346"/>
      <c r="C69" s="343"/>
      <c r="D69" s="81"/>
      <c r="E69" s="71" t="s">
        <v>160</v>
      </c>
      <c r="F69" s="168">
        <v>1</v>
      </c>
      <c r="G69" s="62">
        <v>1</v>
      </c>
      <c r="H69" s="79">
        <f t="shared" si="136"/>
        <v>1</v>
      </c>
      <c r="I69" s="101">
        <v>300460</v>
      </c>
      <c r="J69" s="102">
        <f t="shared" si="137"/>
        <v>300460</v>
      </c>
      <c r="K69" s="62">
        <v>1</v>
      </c>
      <c r="L69" s="79">
        <f t="shared" si="138"/>
        <v>1</v>
      </c>
      <c r="M69" s="101">
        <v>87075</v>
      </c>
      <c r="N69" s="102">
        <f t="shared" si="139"/>
        <v>87075</v>
      </c>
      <c r="O69" s="168">
        <v>0</v>
      </c>
      <c r="P69" s="62">
        <v>0</v>
      </c>
      <c r="Q69" s="79" t="str">
        <f t="shared" si="140"/>
        <v>-</v>
      </c>
      <c r="R69" s="101">
        <v>0</v>
      </c>
      <c r="S69" s="102" t="str">
        <f t="shared" si="141"/>
        <v>-</v>
      </c>
      <c r="T69" s="62">
        <v>0</v>
      </c>
      <c r="U69" s="79" t="str">
        <f t="shared" si="142"/>
        <v>-</v>
      </c>
      <c r="V69" s="101">
        <v>0</v>
      </c>
      <c r="W69" s="102" t="str">
        <f t="shared" si="143"/>
        <v>-</v>
      </c>
      <c r="X69" s="168">
        <v>44</v>
      </c>
      <c r="Y69" s="62">
        <v>44</v>
      </c>
      <c r="Z69" s="79">
        <f t="shared" si="144"/>
        <v>1</v>
      </c>
      <c r="AA69" s="101">
        <v>18410440</v>
      </c>
      <c r="AB69" s="102">
        <f t="shared" si="145"/>
        <v>418419.09090909088</v>
      </c>
      <c r="AC69" s="62">
        <v>36</v>
      </c>
      <c r="AD69" s="79">
        <f t="shared" si="146"/>
        <v>0.81818181818181823</v>
      </c>
      <c r="AE69" s="101">
        <v>3162656</v>
      </c>
      <c r="AF69" s="102">
        <f t="shared" si="147"/>
        <v>87851.555555555562</v>
      </c>
      <c r="AG69" s="168">
        <v>24</v>
      </c>
      <c r="AH69" s="62">
        <v>24</v>
      </c>
      <c r="AI69" s="79">
        <f t="shared" si="148"/>
        <v>1</v>
      </c>
      <c r="AJ69" s="101">
        <v>11628740</v>
      </c>
      <c r="AK69" s="102">
        <f t="shared" si="149"/>
        <v>484530.83333333331</v>
      </c>
      <c r="AL69" s="62">
        <v>22</v>
      </c>
      <c r="AM69" s="79">
        <f t="shared" si="150"/>
        <v>0.91666666666666663</v>
      </c>
      <c r="AN69" s="101">
        <v>1959468</v>
      </c>
      <c r="AO69" s="102">
        <f t="shared" si="151"/>
        <v>89066.727272727279</v>
      </c>
      <c r="AP69" s="168">
        <v>2</v>
      </c>
      <c r="AQ69" s="62">
        <v>2</v>
      </c>
      <c r="AR69" s="79">
        <f t="shared" si="152"/>
        <v>1</v>
      </c>
      <c r="AS69" s="101">
        <v>652320</v>
      </c>
      <c r="AT69" s="102">
        <f t="shared" si="153"/>
        <v>326160</v>
      </c>
      <c r="AU69" s="62">
        <v>2</v>
      </c>
      <c r="AV69" s="79">
        <f t="shared" si="154"/>
        <v>1</v>
      </c>
      <c r="AW69" s="101">
        <v>113179</v>
      </c>
      <c r="AX69" s="102">
        <f t="shared" si="155"/>
        <v>56589.5</v>
      </c>
      <c r="AY69" s="168">
        <v>1</v>
      </c>
      <c r="AZ69" s="62">
        <v>1</v>
      </c>
      <c r="BA69" s="79">
        <f t="shared" si="156"/>
        <v>1</v>
      </c>
      <c r="BB69" s="101">
        <v>290310</v>
      </c>
      <c r="BC69" s="102">
        <f t="shared" si="157"/>
        <v>290310</v>
      </c>
      <c r="BD69" s="62">
        <v>1</v>
      </c>
      <c r="BE69" s="79">
        <f t="shared" si="158"/>
        <v>1</v>
      </c>
      <c r="BF69" s="101">
        <v>53725</v>
      </c>
      <c r="BG69" s="102">
        <f t="shared" si="159"/>
        <v>53725</v>
      </c>
      <c r="BH69" s="168">
        <v>0</v>
      </c>
      <c r="BI69" s="62">
        <v>0</v>
      </c>
      <c r="BJ69" s="79" t="str">
        <f t="shared" si="160"/>
        <v>-</v>
      </c>
      <c r="BK69" s="101">
        <v>0</v>
      </c>
      <c r="BL69" s="102" t="str">
        <f t="shared" si="161"/>
        <v>-</v>
      </c>
      <c r="BM69" s="62">
        <v>0</v>
      </c>
      <c r="BN69" s="79" t="str">
        <f t="shared" si="162"/>
        <v>-</v>
      </c>
      <c r="BO69" s="101">
        <v>0</v>
      </c>
      <c r="BP69" s="102" t="str">
        <f t="shared" si="163"/>
        <v>-</v>
      </c>
      <c r="BQ69" s="99">
        <f t="shared" si="164"/>
        <v>72</v>
      </c>
      <c r="BR69" s="62">
        <f t="shared" si="165"/>
        <v>72</v>
      </c>
      <c r="BS69" s="79">
        <f t="shared" si="166"/>
        <v>1</v>
      </c>
      <c r="BT69" s="101">
        <f t="shared" si="167"/>
        <v>31282270</v>
      </c>
      <c r="BU69" s="102">
        <f t="shared" si="168"/>
        <v>434475.97222222225</v>
      </c>
      <c r="BV69" s="62">
        <f t="shared" si="169"/>
        <v>62</v>
      </c>
      <c r="BW69" s="79">
        <f t="shared" si="170"/>
        <v>0.86111111111111116</v>
      </c>
      <c r="BX69" s="101">
        <f t="shared" si="171"/>
        <v>5376103</v>
      </c>
      <c r="BY69" s="102">
        <f t="shared" si="172"/>
        <v>86711.338709677424</v>
      </c>
      <c r="BZ69" s="82"/>
      <c r="CA69" s="113">
        <v>50</v>
      </c>
      <c r="CB69" s="105">
        <v>50</v>
      </c>
      <c r="CC69" s="86">
        <v>1</v>
      </c>
      <c r="CD69" s="105">
        <v>22361880</v>
      </c>
      <c r="CE69" s="105">
        <v>447237.6</v>
      </c>
      <c r="CF69" s="105">
        <v>45</v>
      </c>
      <c r="CG69" s="86">
        <v>0.9</v>
      </c>
      <c r="CH69" s="105">
        <v>4300656</v>
      </c>
      <c r="CI69" s="105">
        <v>95570.133333333331</v>
      </c>
      <c r="CK69" s="86">
        <f t="shared" si="173"/>
        <v>0.13888888888888884</v>
      </c>
      <c r="CL69" s="86">
        <f t="shared" si="174"/>
        <v>0</v>
      </c>
      <c r="CM69" s="86">
        <f t="shared" si="77"/>
        <v>9.9999999999999978E-2</v>
      </c>
      <c r="CN69" s="86">
        <f t="shared" si="78"/>
        <v>0</v>
      </c>
      <c r="CO69" s="59">
        <v>63</v>
      </c>
      <c r="CP69" s="37" t="s">
        <v>30</v>
      </c>
      <c r="CQ69" s="46">
        <f t="shared" si="79"/>
        <v>0.87361111111111112</v>
      </c>
      <c r="CR69" s="46">
        <f t="shared" si="175"/>
        <v>1</v>
      </c>
      <c r="CS69" s="87">
        <f t="shared" si="176"/>
        <v>0.7857142857142857</v>
      </c>
      <c r="CT69" s="46">
        <f t="shared" si="177"/>
        <v>0.82076322115384615</v>
      </c>
      <c r="CU69" s="46">
        <f t="shared" si="178"/>
        <v>0.11018518518518516</v>
      </c>
      <c r="CV69" s="46">
        <f t="shared" si="179"/>
        <v>0</v>
      </c>
      <c r="CW69" s="46">
        <f t="shared" si="180"/>
        <v>0.2142857142857143</v>
      </c>
      <c r="CX69" s="46">
        <f t="shared" si="181"/>
        <v>0.11944110576923073</v>
      </c>
      <c r="CY69" s="46">
        <f t="shared" si="182"/>
        <v>1.620370370370372E-2</v>
      </c>
      <c r="CZ69" s="46">
        <f t="shared" si="183"/>
        <v>0</v>
      </c>
      <c r="DA69" s="46">
        <f t="shared" si="184"/>
        <v>0</v>
      </c>
      <c r="DB69" s="46">
        <f t="shared" si="185"/>
        <v>5.9795673076923128E-2</v>
      </c>
      <c r="DC69" s="46">
        <f t="shared" si="81"/>
        <v>0.87901349464867384</v>
      </c>
      <c r="DD69" s="46">
        <f t="shared" si="82"/>
        <v>0.82608695652173914</v>
      </c>
      <c r="DE69" s="87">
        <f t="shared" si="83"/>
        <v>0.88235294117647056</v>
      </c>
      <c r="DF69" s="46">
        <f t="shared" si="84"/>
        <v>0.81607929515418498</v>
      </c>
      <c r="DG69" s="46">
        <f t="shared" si="186"/>
        <v>0.10981852024197292</v>
      </c>
      <c r="DH69" s="46">
        <f t="shared" si="187"/>
        <v>0.13043478260869568</v>
      </c>
      <c r="DI69" s="87">
        <f t="shared" si="188"/>
        <v>0.11764705882352944</v>
      </c>
      <c r="DJ69" s="46">
        <f t="shared" si="189"/>
        <v>0.12083071113908117</v>
      </c>
      <c r="DK69" s="46">
        <f t="shared" si="190"/>
        <v>1.116798510935324E-2</v>
      </c>
      <c r="DL69" s="46">
        <f t="shared" si="191"/>
        <v>4.3478260869565188E-2</v>
      </c>
      <c r="DM69" s="87">
        <f t="shared" si="192"/>
        <v>0</v>
      </c>
      <c r="DN69" s="46">
        <f t="shared" si="193"/>
        <v>6.3089993706733849E-2</v>
      </c>
    </row>
    <row r="70" spans="1:118" s="15" customFormat="1" ht="13.5" customHeight="1">
      <c r="A70" s="63"/>
      <c r="B70" s="346"/>
      <c r="C70" s="343"/>
      <c r="D70" s="81"/>
      <c r="E70" s="198" t="s">
        <v>161</v>
      </c>
      <c r="F70" s="213">
        <v>0</v>
      </c>
      <c r="G70" s="214">
        <v>0</v>
      </c>
      <c r="H70" s="215" t="str">
        <f t="shared" si="136"/>
        <v>-</v>
      </c>
      <c r="I70" s="216">
        <v>0</v>
      </c>
      <c r="J70" s="217" t="str">
        <f t="shared" si="137"/>
        <v>-</v>
      </c>
      <c r="K70" s="214">
        <v>0</v>
      </c>
      <c r="L70" s="215" t="str">
        <f t="shared" si="138"/>
        <v>-</v>
      </c>
      <c r="M70" s="216">
        <v>0</v>
      </c>
      <c r="N70" s="217" t="str">
        <f t="shared" si="139"/>
        <v>-</v>
      </c>
      <c r="O70" s="213">
        <v>0</v>
      </c>
      <c r="P70" s="214">
        <v>0</v>
      </c>
      <c r="Q70" s="215" t="str">
        <f t="shared" si="140"/>
        <v>-</v>
      </c>
      <c r="R70" s="216">
        <v>0</v>
      </c>
      <c r="S70" s="217" t="str">
        <f t="shared" si="141"/>
        <v>-</v>
      </c>
      <c r="T70" s="214">
        <v>0</v>
      </c>
      <c r="U70" s="215" t="str">
        <f t="shared" si="142"/>
        <v>-</v>
      </c>
      <c r="V70" s="216">
        <v>0</v>
      </c>
      <c r="W70" s="217" t="str">
        <f t="shared" si="143"/>
        <v>-</v>
      </c>
      <c r="X70" s="213">
        <v>17</v>
      </c>
      <c r="Y70" s="214">
        <v>16</v>
      </c>
      <c r="Z70" s="215">
        <f t="shared" si="144"/>
        <v>0.94117647058823528</v>
      </c>
      <c r="AA70" s="216">
        <v>11150970</v>
      </c>
      <c r="AB70" s="217">
        <f t="shared" si="145"/>
        <v>696935.625</v>
      </c>
      <c r="AC70" s="214">
        <v>12</v>
      </c>
      <c r="AD70" s="215">
        <f t="shared" si="146"/>
        <v>0.70588235294117652</v>
      </c>
      <c r="AE70" s="216">
        <v>1284619</v>
      </c>
      <c r="AF70" s="217">
        <f t="shared" si="147"/>
        <v>107051.58333333333</v>
      </c>
      <c r="AG70" s="213">
        <v>7</v>
      </c>
      <c r="AH70" s="214">
        <v>7</v>
      </c>
      <c r="AI70" s="215">
        <f t="shared" si="148"/>
        <v>1</v>
      </c>
      <c r="AJ70" s="216">
        <v>2917780</v>
      </c>
      <c r="AK70" s="217">
        <f t="shared" si="149"/>
        <v>416825.71428571426</v>
      </c>
      <c r="AL70" s="214">
        <v>7</v>
      </c>
      <c r="AM70" s="215">
        <f t="shared" si="150"/>
        <v>1</v>
      </c>
      <c r="AN70" s="216">
        <v>708854</v>
      </c>
      <c r="AO70" s="217">
        <f t="shared" si="151"/>
        <v>101264.85714285714</v>
      </c>
      <c r="AP70" s="213">
        <v>1</v>
      </c>
      <c r="AQ70" s="214">
        <v>1</v>
      </c>
      <c r="AR70" s="215">
        <f t="shared" si="152"/>
        <v>1</v>
      </c>
      <c r="AS70" s="216">
        <v>95220</v>
      </c>
      <c r="AT70" s="217">
        <f t="shared" si="153"/>
        <v>95220</v>
      </c>
      <c r="AU70" s="214">
        <v>0</v>
      </c>
      <c r="AV70" s="215">
        <f t="shared" si="154"/>
        <v>0</v>
      </c>
      <c r="AW70" s="216">
        <v>0</v>
      </c>
      <c r="AX70" s="217" t="str">
        <f t="shared" si="155"/>
        <v>-</v>
      </c>
      <c r="AY70" s="213">
        <v>0</v>
      </c>
      <c r="AZ70" s="214">
        <v>0</v>
      </c>
      <c r="BA70" s="215" t="str">
        <f t="shared" si="156"/>
        <v>-</v>
      </c>
      <c r="BB70" s="216">
        <v>0</v>
      </c>
      <c r="BC70" s="217" t="str">
        <f t="shared" si="157"/>
        <v>-</v>
      </c>
      <c r="BD70" s="214">
        <v>0</v>
      </c>
      <c r="BE70" s="215" t="str">
        <f t="shared" si="158"/>
        <v>-</v>
      </c>
      <c r="BF70" s="216">
        <v>0</v>
      </c>
      <c r="BG70" s="217" t="str">
        <f t="shared" si="159"/>
        <v>-</v>
      </c>
      <c r="BH70" s="213">
        <v>0</v>
      </c>
      <c r="BI70" s="214">
        <v>0</v>
      </c>
      <c r="BJ70" s="215" t="str">
        <f t="shared" si="160"/>
        <v>-</v>
      </c>
      <c r="BK70" s="216">
        <v>0</v>
      </c>
      <c r="BL70" s="217" t="str">
        <f t="shared" si="161"/>
        <v>-</v>
      </c>
      <c r="BM70" s="214">
        <v>0</v>
      </c>
      <c r="BN70" s="215" t="str">
        <f t="shared" si="162"/>
        <v>-</v>
      </c>
      <c r="BO70" s="216">
        <v>0</v>
      </c>
      <c r="BP70" s="217" t="str">
        <f t="shared" si="163"/>
        <v>-</v>
      </c>
      <c r="BQ70" s="218">
        <f t="shared" si="164"/>
        <v>25</v>
      </c>
      <c r="BR70" s="214">
        <f t="shared" si="165"/>
        <v>24</v>
      </c>
      <c r="BS70" s="215">
        <f t="shared" si="166"/>
        <v>0.96</v>
      </c>
      <c r="BT70" s="216">
        <f t="shared" si="167"/>
        <v>14163970</v>
      </c>
      <c r="BU70" s="217">
        <f t="shared" si="168"/>
        <v>590165.41666666663</v>
      </c>
      <c r="BV70" s="214">
        <f t="shared" si="169"/>
        <v>19</v>
      </c>
      <c r="BW70" s="215">
        <f t="shared" si="170"/>
        <v>0.76</v>
      </c>
      <c r="BX70" s="216">
        <f t="shared" si="171"/>
        <v>1993473</v>
      </c>
      <c r="BY70" s="217">
        <f t="shared" si="172"/>
        <v>104919.63157894737</v>
      </c>
      <c r="BZ70" s="82"/>
      <c r="CA70" s="113">
        <v>10</v>
      </c>
      <c r="CB70" s="105">
        <v>10</v>
      </c>
      <c r="CC70" s="86">
        <v>1</v>
      </c>
      <c r="CD70" s="105">
        <v>5358220</v>
      </c>
      <c r="CE70" s="105">
        <v>535822</v>
      </c>
      <c r="CF70" s="105">
        <v>9</v>
      </c>
      <c r="CG70" s="86">
        <v>0.9</v>
      </c>
      <c r="CH70" s="105">
        <v>1712321</v>
      </c>
      <c r="CI70" s="105">
        <v>190257.88888888888</v>
      </c>
      <c r="CK70" s="86">
        <f t="shared" si="173"/>
        <v>0.19999999999999996</v>
      </c>
      <c r="CL70" s="86">
        <f t="shared" si="174"/>
        <v>4.0000000000000036E-2</v>
      </c>
      <c r="CM70" s="86">
        <f t="shared" si="77"/>
        <v>9.9999999999999978E-2</v>
      </c>
      <c r="CN70" s="86">
        <f t="shared" si="78"/>
        <v>0</v>
      </c>
      <c r="CO70" s="59">
        <v>64</v>
      </c>
      <c r="CP70" s="37" t="s">
        <v>51</v>
      </c>
      <c r="CQ70" s="46">
        <f t="shared" si="79"/>
        <v>0.83378256963162622</v>
      </c>
      <c r="CR70" s="46">
        <f t="shared" si="175"/>
        <v>0.82692307692307687</v>
      </c>
      <c r="CS70" s="87">
        <f t="shared" si="176"/>
        <v>0.77777777777777779</v>
      </c>
      <c r="CT70" s="46">
        <f t="shared" si="177"/>
        <v>0.85318833415719231</v>
      </c>
      <c r="CU70" s="46">
        <f t="shared" si="178"/>
        <v>0.14645103324348607</v>
      </c>
      <c r="CV70" s="46">
        <f t="shared" si="179"/>
        <v>0.17307692307692313</v>
      </c>
      <c r="CW70" s="46">
        <f t="shared" si="180"/>
        <v>0.22222222222222221</v>
      </c>
      <c r="CX70" s="46">
        <f t="shared" si="181"/>
        <v>9.2560553633218023E-2</v>
      </c>
      <c r="CY70" s="46">
        <f t="shared" si="182"/>
        <v>1.9766397124887702E-2</v>
      </c>
      <c r="CZ70" s="46">
        <f t="shared" si="183"/>
        <v>0</v>
      </c>
      <c r="DA70" s="46">
        <f t="shared" si="184"/>
        <v>0</v>
      </c>
      <c r="DB70" s="46">
        <f t="shared" si="185"/>
        <v>5.4251112209589669E-2</v>
      </c>
      <c r="DC70" s="46">
        <f t="shared" si="81"/>
        <v>0.82397716460513792</v>
      </c>
      <c r="DD70" s="46">
        <f t="shared" si="82"/>
        <v>0.7857142857142857</v>
      </c>
      <c r="DE70" s="87">
        <f t="shared" si="83"/>
        <v>0.88888888888888884</v>
      </c>
      <c r="DF70" s="46">
        <f t="shared" si="84"/>
        <v>0.8495541401273885</v>
      </c>
      <c r="DG70" s="46">
        <f t="shared" si="186"/>
        <v>0.15413891531874413</v>
      </c>
      <c r="DH70" s="46">
        <f t="shared" si="187"/>
        <v>0.1964285714285714</v>
      </c>
      <c r="DI70" s="87">
        <f t="shared" si="188"/>
        <v>0.11111111111111116</v>
      </c>
      <c r="DJ70" s="46">
        <f t="shared" si="189"/>
        <v>9.7070063694267517E-2</v>
      </c>
      <c r="DK70" s="46">
        <f t="shared" si="190"/>
        <v>2.1883920076117946E-2</v>
      </c>
      <c r="DL70" s="46">
        <f t="shared" si="191"/>
        <v>1.7857142857142905E-2</v>
      </c>
      <c r="DM70" s="87">
        <f t="shared" si="192"/>
        <v>0</v>
      </c>
      <c r="DN70" s="46">
        <f t="shared" si="193"/>
        <v>5.3375796178343982E-2</v>
      </c>
    </row>
    <row r="71" spans="1:118" s="15" customFormat="1" ht="13.5" customHeight="1">
      <c r="A71" s="63"/>
      <c r="B71" s="346"/>
      <c r="C71" s="343"/>
      <c r="D71" s="210"/>
      <c r="E71" s="72" t="s">
        <v>211</v>
      </c>
      <c r="F71" s="211">
        <v>0</v>
      </c>
      <c r="G71" s="126">
        <v>0</v>
      </c>
      <c r="H71" s="124" t="str">
        <f>IFERROR(G71/F71,"-")</f>
        <v>-</v>
      </c>
      <c r="I71" s="127">
        <v>0</v>
      </c>
      <c r="J71" s="125" t="str">
        <f>IFERROR(I71/G71,"-")</f>
        <v>-</v>
      </c>
      <c r="K71" s="126">
        <v>0</v>
      </c>
      <c r="L71" s="124" t="str">
        <f>IFERROR(K71/F71,"-")</f>
        <v>-</v>
      </c>
      <c r="M71" s="127">
        <v>0</v>
      </c>
      <c r="N71" s="125" t="str">
        <f>IFERROR(M71/K71,"-")</f>
        <v>-</v>
      </c>
      <c r="O71" s="211">
        <v>0</v>
      </c>
      <c r="P71" s="126">
        <v>0</v>
      </c>
      <c r="Q71" s="124" t="str">
        <f>IFERROR(P71/O71,"-")</f>
        <v>-</v>
      </c>
      <c r="R71" s="127">
        <v>0</v>
      </c>
      <c r="S71" s="125" t="str">
        <f>IFERROR(R71/P71,"-")</f>
        <v>-</v>
      </c>
      <c r="T71" s="126">
        <v>0</v>
      </c>
      <c r="U71" s="124" t="str">
        <f>IFERROR(T71/O71,"-")</f>
        <v>-</v>
      </c>
      <c r="V71" s="127">
        <v>0</v>
      </c>
      <c r="W71" s="125" t="str">
        <f>IFERROR(V71/T71,"-")</f>
        <v>-</v>
      </c>
      <c r="X71" s="211">
        <v>0</v>
      </c>
      <c r="Y71" s="126">
        <v>0</v>
      </c>
      <c r="Z71" s="124" t="str">
        <f>IFERROR(Y71/X71,"-")</f>
        <v>-</v>
      </c>
      <c r="AA71" s="127">
        <v>0</v>
      </c>
      <c r="AB71" s="125" t="str">
        <f>IFERROR(AA71/Y71,"-")</f>
        <v>-</v>
      </c>
      <c r="AC71" s="126">
        <v>0</v>
      </c>
      <c r="AD71" s="124" t="str">
        <f>IFERROR(AC71/X71,"-")</f>
        <v>-</v>
      </c>
      <c r="AE71" s="127">
        <v>0</v>
      </c>
      <c r="AF71" s="125" t="str">
        <f>IFERROR(AE71/AC71,"-")</f>
        <v>-</v>
      </c>
      <c r="AG71" s="211">
        <v>0</v>
      </c>
      <c r="AH71" s="126">
        <v>0</v>
      </c>
      <c r="AI71" s="124" t="str">
        <f>IFERROR(AH71/AG71,"-")</f>
        <v>-</v>
      </c>
      <c r="AJ71" s="127">
        <v>0</v>
      </c>
      <c r="AK71" s="125" t="str">
        <f>IFERROR(AJ71/AH71,"-")</f>
        <v>-</v>
      </c>
      <c r="AL71" s="126">
        <v>0</v>
      </c>
      <c r="AM71" s="124" t="str">
        <f>IFERROR(AL71/AG71,"-")</f>
        <v>-</v>
      </c>
      <c r="AN71" s="127">
        <v>0</v>
      </c>
      <c r="AO71" s="125" t="str">
        <f>IFERROR(AN71/AL71,"-")</f>
        <v>-</v>
      </c>
      <c r="AP71" s="211">
        <v>0</v>
      </c>
      <c r="AQ71" s="126">
        <v>0</v>
      </c>
      <c r="AR71" s="124" t="str">
        <f>IFERROR(AQ71/AP71,"-")</f>
        <v>-</v>
      </c>
      <c r="AS71" s="127">
        <v>0</v>
      </c>
      <c r="AT71" s="125" t="str">
        <f>IFERROR(AS71/AQ71,"-")</f>
        <v>-</v>
      </c>
      <c r="AU71" s="126">
        <v>0</v>
      </c>
      <c r="AV71" s="124" t="str">
        <f>IFERROR(AU71/AP71,"-")</f>
        <v>-</v>
      </c>
      <c r="AW71" s="127">
        <v>0</v>
      </c>
      <c r="AX71" s="125" t="str">
        <f>IFERROR(AW71/AU71,"-")</f>
        <v>-</v>
      </c>
      <c r="AY71" s="211">
        <v>0</v>
      </c>
      <c r="AZ71" s="126">
        <v>0</v>
      </c>
      <c r="BA71" s="124" t="str">
        <f>IFERROR(AZ71/AY71,"-")</f>
        <v>-</v>
      </c>
      <c r="BB71" s="127">
        <v>0</v>
      </c>
      <c r="BC71" s="125" t="str">
        <f>IFERROR(BB71/AZ71,"-")</f>
        <v>-</v>
      </c>
      <c r="BD71" s="126">
        <v>0</v>
      </c>
      <c r="BE71" s="124" t="str">
        <f>IFERROR(BD71/AY71,"-")</f>
        <v>-</v>
      </c>
      <c r="BF71" s="127">
        <v>0</v>
      </c>
      <c r="BG71" s="125" t="str">
        <f>IFERROR(BF71/BD71,"-")</f>
        <v>-</v>
      </c>
      <c r="BH71" s="211">
        <v>0</v>
      </c>
      <c r="BI71" s="126">
        <v>0</v>
      </c>
      <c r="BJ71" s="124" t="str">
        <f>IFERROR(BI71/BH71,"-")</f>
        <v>-</v>
      </c>
      <c r="BK71" s="127">
        <v>0</v>
      </c>
      <c r="BL71" s="125" t="str">
        <f>IFERROR(BK71/BI71,"-")</f>
        <v>-</v>
      </c>
      <c r="BM71" s="126">
        <v>0</v>
      </c>
      <c r="BN71" s="124" t="str">
        <f>IFERROR(BM71/BH71,"-")</f>
        <v>-</v>
      </c>
      <c r="BO71" s="127">
        <v>0</v>
      </c>
      <c r="BP71" s="125" t="str">
        <f>IFERROR(BO71/BM71,"-")</f>
        <v>-</v>
      </c>
      <c r="BQ71" s="212">
        <f t="shared" si="164"/>
        <v>0</v>
      </c>
      <c r="BR71" s="126">
        <f t="shared" si="165"/>
        <v>0</v>
      </c>
      <c r="BS71" s="124" t="str">
        <f>IFERROR(BR71/BQ71,"-")</f>
        <v>-</v>
      </c>
      <c r="BT71" s="127">
        <f>SUM(I71,R71,AA71,AJ71,AS71,BB71,BK71)</f>
        <v>0</v>
      </c>
      <c r="BU71" s="125" t="str">
        <f>IFERROR(BT71/BR71,"-")</f>
        <v>-</v>
      </c>
      <c r="BV71" s="126">
        <f>SUM(K71,T71,AC71,AL71,AU71,BD71,BM71)</f>
        <v>0</v>
      </c>
      <c r="BW71" s="124" t="str">
        <f>IFERROR(BV71/BQ71,"-")</f>
        <v>-</v>
      </c>
      <c r="BX71" s="127">
        <f>SUM(M71,V71,AE71,AN71,AW71,BF71,BO71)</f>
        <v>0</v>
      </c>
      <c r="BY71" s="125" t="str">
        <f>IFERROR(BX71/BV71,"-")</f>
        <v>-</v>
      </c>
      <c r="BZ71" s="82"/>
      <c r="CA71" s="113">
        <v>0</v>
      </c>
      <c r="CB71" s="105">
        <v>0</v>
      </c>
      <c r="CC71" s="86" t="s">
        <v>240</v>
      </c>
      <c r="CD71" s="105">
        <v>0</v>
      </c>
      <c r="CE71" s="105" t="s">
        <v>240</v>
      </c>
      <c r="CF71" s="105">
        <v>0</v>
      </c>
      <c r="CG71" s="86" t="s">
        <v>240</v>
      </c>
      <c r="CH71" s="105">
        <v>0</v>
      </c>
      <c r="CI71" s="105" t="s">
        <v>240</v>
      </c>
      <c r="CK71" s="86" t="str">
        <f t="shared" ref="CK71:CK102" si="194">IFERROR(BS71-BW71,"-")</f>
        <v>-</v>
      </c>
      <c r="CL71" s="86" t="str">
        <f t="shared" ref="CL71:CL102" si="195">IFERROR(1-BS71,"-")</f>
        <v>-</v>
      </c>
      <c r="CM71" s="86" t="str">
        <f t="shared" si="77"/>
        <v>-</v>
      </c>
      <c r="CN71" s="86" t="str">
        <f t="shared" si="78"/>
        <v>-</v>
      </c>
      <c r="CO71" s="59">
        <v>65</v>
      </c>
      <c r="CP71" s="37" t="s">
        <v>11</v>
      </c>
      <c r="CQ71" s="46">
        <f t="shared" si="79"/>
        <v>0.82328042328042328</v>
      </c>
      <c r="CR71" s="46">
        <f t="shared" ref="CR71:CR81" si="196">INDEX($BW:$BW,(ROW()+(CO71*5)-3))</f>
        <v>0.93333333333333335</v>
      </c>
      <c r="CS71" s="87">
        <f t="shared" ref="CS71:CS81" si="197">INDEX($BW:$BW,(ROW()+(CO71*5)-2))</f>
        <v>1</v>
      </c>
      <c r="CT71" s="46">
        <f t="shared" ref="CT71:CT81" si="198">INDEX($BW:$BW,(ROW()+(CO71*5)))</f>
        <v>0.81790881790881786</v>
      </c>
      <c r="CU71" s="46">
        <f t="shared" ref="CU71:CU81" si="199">INDEX($CK:$CK,(ROW()+(CO71*5)-5))</f>
        <v>0.16825396825396821</v>
      </c>
      <c r="CV71" s="46">
        <f t="shared" ref="CV71:CV81" si="200">INDEX($CK:$CK,(ROW()+(CO71*5)-3))</f>
        <v>6.6666666666666652E-2</v>
      </c>
      <c r="CW71" s="46">
        <f t="shared" ref="CW71:CW81" si="201">INDEX($CK:$CK,(ROW()+(CO71*5)-2))</f>
        <v>0</v>
      </c>
      <c r="CX71" s="46">
        <f t="shared" ref="CX71:CX81" si="202">INDEX($CK:$CK,(ROW()+(CO71*5)))</f>
        <v>0.11766311766311766</v>
      </c>
      <c r="CY71" s="46">
        <f t="shared" ref="CY71:CY81" si="203">INDEX($CL:$CL,(ROW()+(CO71*5)-5))</f>
        <v>8.4656084656085095E-3</v>
      </c>
      <c r="CZ71" s="46">
        <f t="shared" ref="CZ71:CZ81" si="204">INDEX($CL:$CL,(ROW()+(CO71*5)-3))</f>
        <v>0</v>
      </c>
      <c r="DA71" s="46">
        <f t="shared" ref="DA71:DA81" si="205">INDEX($CL:$CL,(ROW()+(CO71*5)-2))</f>
        <v>0</v>
      </c>
      <c r="DB71" s="46">
        <f t="shared" ref="DB71:DB81" si="206">INDEX($CL:$CL,(ROW()+(CO71*5)))</f>
        <v>6.442806442806448E-2</v>
      </c>
      <c r="DC71" s="46">
        <f t="shared" si="81"/>
        <v>0.83293269230769229</v>
      </c>
      <c r="DD71" s="46">
        <f t="shared" si="82"/>
        <v>0.88888888888888884</v>
      </c>
      <c r="DE71" s="87">
        <f t="shared" si="83"/>
        <v>0.8571428571428571</v>
      </c>
      <c r="DF71" s="46">
        <f t="shared" si="84"/>
        <v>0.8225534308211474</v>
      </c>
      <c r="DG71" s="46">
        <f t="shared" ref="DG71:DG81" si="207">INDEX($CM:$CM,(ROW()+(CO71*5)-5))</f>
        <v>0.15625</v>
      </c>
      <c r="DH71" s="46">
        <f t="shared" ref="DH71:DH81" si="208">INDEX($CM:$CM,(ROW()+(CO71*5)-3))</f>
        <v>0</v>
      </c>
      <c r="DI71" s="87">
        <f t="shared" ref="DI71:DI81" si="209">INDEX($CM:$CM,(ROW()+(CO71*5)-2))</f>
        <v>0.1428571428571429</v>
      </c>
      <c r="DJ71" s="46">
        <f t="shared" ref="DJ71:DJ81" si="210">INDEX($CM:$CM,(ROW()+(CO71*5)))</f>
        <v>0.12148481439820014</v>
      </c>
      <c r="DK71" s="46">
        <f t="shared" ref="DK71:DK81" si="211">INDEX($CN:$CN,(ROW()+(CO71*5)-5))</f>
        <v>1.0817307692307709E-2</v>
      </c>
      <c r="DL71" s="46">
        <f t="shared" ref="DL71:DL81" si="212">INDEX($CN:$CN,(ROW()+(CO71*5)-3))</f>
        <v>0.11111111111111116</v>
      </c>
      <c r="DM71" s="87">
        <f t="shared" ref="DM71:DM81" si="213">INDEX($CN:$CN,(ROW()+(CO71*5)-2))</f>
        <v>0</v>
      </c>
      <c r="DN71" s="46">
        <f t="shared" ref="DN71:DN81" si="214">INDEX($CN:$CN,(ROW()+(CO71*5)))</f>
        <v>5.5961754780652462E-2</v>
      </c>
    </row>
    <row r="72" spans="1:118" s="15" customFormat="1" ht="13.5" customHeight="1">
      <c r="A72" s="63"/>
      <c r="B72" s="347"/>
      <c r="C72" s="344"/>
      <c r="D72" s="338" t="s">
        <v>204</v>
      </c>
      <c r="E72" s="339"/>
      <c r="F72" s="144">
        <v>51</v>
      </c>
      <c r="G72" s="60">
        <v>47</v>
      </c>
      <c r="H72" s="80">
        <f t="shared" si="136"/>
        <v>0.92156862745098034</v>
      </c>
      <c r="I72" s="93">
        <v>70458960</v>
      </c>
      <c r="J72" s="100">
        <f t="shared" si="137"/>
        <v>1499126.8085106383</v>
      </c>
      <c r="K72" s="60">
        <v>44</v>
      </c>
      <c r="L72" s="80">
        <f t="shared" si="138"/>
        <v>0.86274509803921573</v>
      </c>
      <c r="M72" s="93">
        <v>37466419</v>
      </c>
      <c r="N72" s="100">
        <f t="shared" si="139"/>
        <v>851509.52272727271</v>
      </c>
      <c r="O72" s="144">
        <v>158</v>
      </c>
      <c r="P72" s="60">
        <v>155</v>
      </c>
      <c r="Q72" s="80">
        <f t="shared" si="140"/>
        <v>0.98101265822784811</v>
      </c>
      <c r="R72" s="93">
        <v>315309160</v>
      </c>
      <c r="S72" s="100">
        <f t="shared" si="141"/>
        <v>2034252.6451612904</v>
      </c>
      <c r="T72" s="60">
        <v>135</v>
      </c>
      <c r="U72" s="80">
        <f t="shared" si="142"/>
        <v>0.85443037974683544</v>
      </c>
      <c r="V72" s="93">
        <v>142648937</v>
      </c>
      <c r="W72" s="100">
        <f t="shared" si="143"/>
        <v>1056658.7925925925</v>
      </c>
      <c r="X72" s="144">
        <v>5857</v>
      </c>
      <c r="Y72" s="60">
        <v>5381</v>
      </c>
      <c r="Z72" s="80">
        <f t="shared" si="144"/>
        <v>0.91872972511524675</v>
      </c>
      <c r="AA72" s="93">
        <v>3806744510</v>
      </c>
      <c r="AB72" s="100">
        <f t="shared" si="145"/>
        <v>707441.83423155546</v>
      </c>
      <c r="AC72" s="60">
        <v>4749</v>
      </c>
      <c r="AD72" s="80">
        <f t="shared" si="146"/>
        <v>0.81082465425985994</v>
      </c>
      <c r="AE72" s="93">
        <v>850388177</v>
      </c>
      <c r="AF72" s="100">
        <f t="shared" si="147"/>
        <v>179066.78816592967</v>
      </c>
      <c r="AG72" s="144">
        <v>5531</v>
      </c>
      <c r="AH72" s="60">
        <v>5196</v>
      </c>
      <c r="AI72" s="80">
        <f t="shared" si="148"/>
        <v>0.93943229072500456</v>
      </c>
      <c r="AJ72" s="93">
        <v>4906888260</v>
      </c>
      <c r="AK72" s="100">
        <f t="shared" si="149"/>
        <v>944358.78752886842</v>
      </c>
      <c r="AL72" s="60">
        <v>4773</v>
      </c>
      <c r="AM72" s="80">
        <f t="shared" si="150"/>
        <v>0.86295425781956248</v>
      </c>
      <c r="AN72" s="93">
        <v>1110717380</v>
      </c>
      <c r="AO72" s="100">
        <f t="shared" si="151"/>
        <v>232708.43913681124</v>
      </c>
      <c r="AP72" s="144">
        <v>3721</v>
      </c>
      <c r="AQ72" s="60">
        <v>3523</v>
      </c>
      <c r="AR72" s="80">
        <f t="shared" si="152"/>
        <v>0.94678849771566786</v>
      </c>
      <c r="AS72" s="93">
        <v>3692824280</v>
      </c>
      <c r="AT72" s="100">
        <f t="shared" si="153"/>
        <v>1048204.4507521999</v>
      </c>
      <c r="AU72" s="60">
        <v>3295</v>
      </c>
      <c r="AV72" s="80">
        <f t="shared" si="154"/>
        <v>0.88551464660037627</v>
      </c>
      <c r="AW72" s="93">
        <v>779916282</v>
      </c>
      <c r="AX72" s="100">
        <f t="shared" si="155"/>
        <v>236696.89893778451</v>
      </c>
      <c r="AY72" s="144">
        <v>1829</v>
      </c>
      <c r="AZ72" s="60">
        <v>1683</v>
      </c>
      <c r="BA72" s="80">
        <f t="shared" si="156"/>
        <v>0.92017495899398583</v>
      </c>
      <c r="BB72" s="93">
        <v>1885606040</v>
      </c>
      <c r="BC72" s="100">
        <f t="shared" si="157"/>
        <v>1120383.862150921</v>
      </c>
      <c r="BD72" s="60">
        <v>1553</v>
      </c>
      <c r="BE72" s="80">
        <f t="shared" si="158"/>
        <v>0.84909786768726081</v>
      </c>
      <c r="BF72" s="93">
        <v>349773700</v>
      </c>
      <c r="BG72" s="100">
        <f t="shared" si="159"/>
        <v>225224.53316162268</v>
      </c>
      <c r="BH72" s="144">
        <v>589</v>
      </c>
      <c r="BI72" s="60">
        <v>477</v>
      </c>
      <c r="BJ72" s="80">
        <f t="shared" si="160"/>
        <v>0.80984719864176569</v>
      </c>
      <c r="BK72" s="93">
        <v>492535950</v>
      </c>
      <c r="BL72" s="100">
        <f t="shared" si="161"/>
        <v>1032570.1257861635</v>
      </c>
      <c r="BM72" s="60">
        <v>432</v>
      </c>
      <c r="BN72" s="80">
        <f t="shared" si="162"/>
        <v>0.73344651952461803</v>
      </c>
      <c r="BO72" s="93">
        <v>68407258</v>
      </c>
      <c r="BP72" s="100">
        <f t="shared" si="163"/>
        <v>158350.13425925927</v>
      </c>
      <c r="BQ72" s="98">
        <f t="shared" si="164"/>
        <v>17736</v>
      </c>
      <c r="BR72" s="60">
        <f t="shared" si="165"/>
        <v>16462</v>
      </c>
      <c r="BS72" s="80">
        <f t="shared" si="166"/>
        <v>0.92816869643662603</v>
      </c>
      <c r="BT72" s="93">
        <f t="shared" si="167"/>
        <v>15170367160</v>
      </c>
      <c r="BU72" s="100">
        <f t="shared" si="168"/>
        <v>921538.52265824319</v>
      </c>
      <c r="BV72" s="60">
        <f t="shared" si="169"/>
        <v>14981</v>
      </c>
      <c r="BW72" s="80">
        <f t="shared" si="170"/>
        <v>0.84466621560667565</v>
      </c>
      <c r="BX72" s="93">
        <f t="shared" si="171"/>
        <v>3339318153</v>
      </c>
      <c r="BY72" s="100">
        <f t="shared" si="172"/>
        <v>222903.55470262331</v>
      </c>
      <c r="BZ72" s="82"/>
      <c r="CA72" s="113">
        <v>17723</v>
      </c>
      <c r="CB72" s="105">
        <v>16482</v>
      </c>
      <c r="CC72" s="86">
        <v>0.9299779946961575</v>
      </c>
      <c r="CD72" s="105">
        <v>15112664110</v>
      </c>
      <c r="CE72" s="105">
        <v>916919.31258342438</v>
      </c>
      <c r="CF72" s="105">
        <v>14926</v>
      </c>
      <c r="CG72" s="86">
        <v>0.84218247475032448</v>
      </c>
      <c r="CH72" s="105">
        <v>3354270906</v>
      </c>
      <c r="CI72" s="105">
        <v>224726.71218008845</v>
      </c>
      <c r="CK72" s="86">
        <f t="shared" si="194"/>
        <v>8.3502480829950376E-2</v>
      </c>
      <c r="CL72" s="86">
        <f t="shared" si="195"/>
        <v>7.1831303563373972E-2</v>
      </c>
      <c r="CM72" s="86">
        <f t="shared" ref="CM72:CM135" si="215">IFERROR(CC72-CG72,"-")</f>
        <v>8.7795519945833012E-2</v>
      </c>
      <c r="CN72" s="86">
        <f t="shared" ref="CN72:CN135" si="216">IFERROR(1-CC72,"-")</f>
        <v>7.0022005303842505E-2</v>
      </c>
      <c r="CO72" s="59">
        <v>66</v>
      </c>
      <c r="CP72" s="37" t="s">
        <v>5</v>
      </c>
      <c r="CQ72" s="46">
        <f t="shared" ref="CQ72:CQ81" si="217">INDEX($BW:$BW,(ROW()+(CO72*5)-5))</f>
        <v>0.82986425339366521</v>
      </c>
      <c r="CR72" s="46">
        <f t="shared" si="196"/>
        <v>0.79411764705882348</v>
      </c>
      <c r="CS72" s="87">
        <f t="shared" si="197"/>
        <v>1</v>
      </c>
      <c r="CT72" s="46">
        <f t="shared" si="198"/>
        <v>0.76239181746656182</v>
      </c>
      <c r="CU72" s="46">
        <f t="shared" si="199"/>
        <v>0.15339366515837094</v>
      </c>
      <c r="CV72" s="46">
        <f t="shared" si="200"/>
        <v>0.17647058823529416</v>
      </c>
      <c r="CW72" s="46">
        <f t="shared" si="201"/>
        <v>0</v>
      </c>
      <c r="CX72" s="46">
        <f t="shared" si="202"/>
        <v>0.15342250196695506</v>
      </c>
      <c r="CY72" s="46">
        <f t="shared" si="203"/>
        <v>1.6742081447963852E-2</v>
      </c>
      <c r="CZ72" s="46">
        <f t="shared" si="204"/>
        <v>2.9411764705882359E-2</v>
      </c>
      <c r="DA72" s="46">
        <f t="shared" si="205"/>
        <v>0</v>
      </c>
      <c r="DB72" s="46">
        <f t="shared" si="206"/>
        <v>8.4185680566483123E-2</v>
      </c>
      <c r="DC72" s="46">
        <f t="shared" ref="DC72:DC81" si="218">INDEX($CG:$CG,(ROW()+(CO72*5)-5))</f>
        <v>0.83826986365773393</v>
      </c>
      <c r="DD72" s="46">
        <f t="shared" ref="DD72:DD81" si="219">INDEX($CG:$CG,(ROW()+(CO72*5)-3))</f>
        <v>0.7142857142857143</v>
      </c>
      <c r="DE72" s="87">
        <f t="shared" ref="DE72:DE81" si="220">INDEX($CG:$CG,(ROW()+(CO72*5)-2))</f>
        <v>0.72727272727272729</v>
      </c>
      <c r="DF72" s="46">
        <f t="shared" ref="DF72:DF81" si="221">INDEX($CG:$CG,(ROW()+(CO72*5)))</f>
        <v>0.75511055486024192</v>
      </c>
      <c r="DG72" s="46">
        <f t="shared" si="207"/>
        <v>0.14574518100611189</v>
      </c>
      <c r="DH72" s="46">
        <f t="shared" si="208"/>
        <v>0.2857142857142857</v>
      </c>
      <c r="DI72" s="87">
        <f t="shared" si="209"/>
        <v>0.18181818181818177</v>
      </c>
      <c r="DJ72" s="46">
        <f t="shared" si="210"/>
        <v>0.15435961618690031</v>
      </c>
      <c r="DK72" s="46">
        <f t="shared" si="211"/>
        <v>1.5984955336154183E-2</v>
      </c>
      <c r="DL72" s="46">
        <f t="shared" si="212"/>
        <v>0</v>
      </c>
      <c r="DM72" s="87">
        <f t="shared" si="213"/>
        <v>9.0909090909090939E-2</v>
      </c>
      <c r="DN72" s="46">
        <f t="shared" si="214"/>
        <v>9.0529828952857772E-2</v>
      </c>
    </row>
    <row r="73" spans="1:118" s="15" customFormat="1" ht="13.5" customHeight="1">
      <c r="A73" s="63"/>
      <c r="B73" s="345">
        <v>12</v>
      </c>
      <c r="C73" s="342" t="s">
        <v>121</v>
      </c>
      <c r="D73" s="331" t="s">
        <v>153</v>
      </c>
      <c r="E73" s="320"/>
      <c r="F73" s="144">
        <v>4</v>
      </c>
      <c r="G73" s="60">
        <v>4</v>
      </c>
      <c r="H73" s="80">
        <f t="shared" si="136"/>
        <v>1</v>
      </c>
      <c r="I73" s="93">
        <v>2945050</v>
      </c>
      <c r="J73" s="100">
        <f t="shared" si="137"/>
        <v>736262.5</v>
      </c>
      <c r="K73" s="60">
        <v>3</v>
      </c>
      <c r="L73" s="80">
        <f t="shared" si="138"/>
        <v>0.75</v>
      </c>
      <c r="M73" s="93">
        <v>577916</v>
      </c>
      <c r="N73" s="100">
        <f t="shared" si="139"/>
        <v>192638.66666666666</v>
      </c>
      <c r="O73" s="144">
        <v>8</v>
      </c>
      <c r="P73" s="60">
        <v>8</v>
      </c>
      <c r="Q73" s="80">
        <f t="shared" si="140"/>
        <v>1</v>
      </c>
      <c r="R73" s="93">
        <v>12509490</v>
      </c>
      <c r="S73" s="100">
        <f t="shared" si="141"/>
        <v>1563686.25</v>
      </c>
      <c r="T73" s="60">
        <v>8</v>
      </c>
      <c r="U73" s="80">
        <f t="shared" si="142"/>
        <v>1</v>
      </c>
      <c r="V73" s="93">
        <v>830861</v>
      </c>
      <c r="W73" s="100">
        <f t="shared" si="143"/>
        <v>103857.625</v>
      </c>
      <c r="X73" s="144">
        <v>499</v>
      </c>
      <c r="Y73" s="60">
        <v>487</v>
      </c>
      <c r="Z73" s="80">
        <f t="shared" si="144"/>
        <v>0.97595190380761521</v>
      </c>
      <c r="AA73" s="93">
        <v>232586680</v>
      </c>
      <c r="AB73" s="100">
        <f t="shared" si="145"/>
        <v>477590.71868583164</v>
      </c>
      <c r="AC73" s="60">
        <v>419</v>
      </c>
      <c r="AD73" s="80">
        <f t="shared" si="146"/>
        <v>0.83967935871743482</v>
      </c>
      <c r="AE73" s="93">
        <v>53242228</v>
      </c>
      <c r="AF73" s="100">
        <f t="shared" si="147"/>
        <v>127069.75656324583</v>
      </c>
      <c r="AG73" s="144">
        <v>415</v>
      </c>
      <c r="AH73" s="60">
        <v>409</v>
      </c>
      <c r="AI73" s="80">
        <f t="shared" si="148"/>
        <v>0.98554216867469879</v>
      </c>
      <c r="AJ73" s="93">
        <v>248109420</v>
      </c>
      <c r="AK73" s="100">
        <f t="shared" si="149"/>
        <v>606624.49877750606</v>
      </c>
      <c r="AL73" s="60">
        <v>362</v>
      </c>
      <c r="AM73" s="80">
        <f t="shared" si="150"/>
        <v>0.87228915662650608</v>
      </c>
      <c r="AN73" s="93">
        <v>50521837</v>
      </c>
      <c r="AO73" s="100">
        <f t="shared" si="151"/>
        <v>139563.08563535911</v>
      </c>
      <c r="AP73" s="144">
        <v>246</v>
      </c>
      <c r="AQ73" s="60">
        <v>244</v>
      </c>
      <c r="AR73" s="80">
        <f t="shared" si="152"/>
        <v>0.99186991869918695</v>
      </c>
      <c r="AS73" s="93">
        <v>155045120</v>
      </c>
      <c r="AT73" s="100">
        <f t="shared" si="153"/>
        <v>635430.8196721311</v>
      </c>
      <c r="AU73" s="60">
        <v>226</v>
      </c>
      <c r="AV73" s="80">
        <f t="shared" si="154"/>
        <v>0.91869918699186992</v>
      </c>
      <c r="AW73" s="93">
        <v>29849153</v>
      </c>
      <c r="AX73" s="100">
        <f t="shared" si="155"/>
        <v>132075.8982300885</v>
      </c>
      <c r="AY73" s="144">
        <v>93</v>
      </c>
      <c r="AZ73" s="60">
        <v>92</v>
      </c>
      <c r="BA73" s="80">
        <f t="shared" si="156"/>
        <v>0.989247311827957</v>
      </c>
      <c r="BB73" s="93">
        <v>61501100</v>
      </c>
      <c r="BC73" s="100">
        <f t="shared" si="157"/>
        <v>668490.21739130432</v>
      </c>
      <c r="BD73" s="60">
        <v>83</v>
      </c>
      <c r="BE73" s="80">
        <f t="shared" si="158"/>
        <v>0.89247311827956988</v>
      </c>
      <c r="BF73" s="93">
        <v>11266225</v>
      </c>
      <c r="BG73" s="100">
        <f t="shared" si="159"/>
        <v>135737.65060240965</v>
      </c>
      <c r="BH73" s="144">
        <v>27</v>
      </c>
      <c r="BI73" s="60">
        <v>26</v>
      </c>
      <c r="BJ73" s="80">
        <f t="shared" si="160"/>
        <v>0.96296296296296291</v>
      </c>
      <c r="BK73" s="93">
        <v>16413440</v>
      </c>
      <c r="BL73" s="100">
        <f t="shared" si="161"/>
        <v>631286.15384615387</v>
      </c>
      <c r="BM73" s="60">
        <v>21</v>
      </c>
      <c r="BN73" s="80">
        <f t="shared" si="162"/>
        <v>0.77777777777777779</v>
      </c>
      <c r="BO73" s="93">
        <v>3594817</v>
      </c>
      <c r="BP73" s="100">
        <f t="shared" si="163"/>
        <v>171181.76190476189</v>
      </c>
      <c r="BQ73" s="98">
        <f t="shared" si="164"/>
        <v>1292</v>
      </c>
      <c r="BR73" s="60">
        <f t="shared" si="165"/>
        <v>1270</v>
      </c>
      <c r="BS73" s="80">
        <f t="shared" si="166"/>
        <v>0.98297213622291024</v>
      </c>
      <c r="BT73" s="93">
        <f t="shared" si="167"/>
        <v>729110300</v>
      </c>
      <c r="BU73" s="100">
        <f t="shared" si="168"/>
        <v>574102.59842519683</v>
      </c>
      <c r="BV73" s="60">
        <f t="shared" si="169"/>
        <v>1122</v>
      </c>
      <c r="BW73" s="80">
        <f t="shared" si="170"/>
        <v>0.86842105263157898</v>
      </c>
      <c r="BX73" s="93">
        <f t="shared" si="171"/>
        <v>149883037</v>
      </c>
      <c r="BY73" s="100">
        <f t="shared" si="172"/>
        <v>133585.5944741533</v>
      </c>
      <c r="BZ73" s="82"/>
      <c r="CA73" s="113">
        <v>1247</v>
      </c>
      <c r="CB73" s="105">
        <v>1230</v>
      </c>
      <c r="CC73" s="86">
        <v>0.98636728147554131</v>
      </c>
      <c r="CD73" s="105">
        <v>597061120</v>
      </c>
      <c r="CE73" s="105">
        <v>485415.54471544718</v>
      </c>
      <c r="CF73" s="105">
        <v>1080</v>
      </c>
      <c r="CG73" s="86">
        <v>0.8660785886126704</v>
      </c>
      <c r="CH73" s="105">
        <v>120595941</v>
      </c>
      <c r="CI73" s="105">
        <v>111662.90833333334</v>
      </c>
      <c r="CK73" s="86">
        <f t="shared" si="194"/>
        <v>0.11455108359133126</v>
      </c>
      <c r="CL73" s="86">
        <f t="shared" si="195"/>
        <v>1.7027863777089758E-2</v>
      </c>
      <c r="CM73" s="86">
        <f t="shared" si="215"/>
        <v>0.12028869286287092</v>
      </c>
      <c r="CN73" s="86">
        <f t="shared" si="216"/>
        <v>1.3632718524458687E-2</v>
      </c>
      <c r="CO73" s="59">
        <v>67</v>
      </c>
      <c r="CP73" s="37" t="s">
        <v>6</v>
      </c>
      <c r="CQ73" s="46">
        <f t="shared" si="217"/>
        <v>0.85</v>
      </c>
      <c r="CR73" s="46">
        <f t="shared" si="196"/>
        <v>1</v>
      </c>
      <c r="CS73" s="87">
        <f t="shared" si="197"/>
        <v>1</v>
      </c>
      <c r="CT73" s="46">
        <f t="shared" si="198"/>
        <v>0.79791154791154795</v>
      </c>
      <c r="CU73" s="46">
        <f t="shared" si="199"/>
        <v>0.13684210526315788</v>
      </c>
      <c r="CV73" s="46">
        <f t="shared" si="200"/>
        <v>0</v>
      </c>
      <c r="CW73" s="46">
        <f t="shared" si="201"/>
        <v>0</v>
      </c>
      <c r="CX73" s="46">
        <f t="shared" si="202"/>
        <v>0.13513513513513509</v>
      </c>
      <c r="CY73" s="46">
        <f t="shared" si="203"/>
        <v>1.3157894736842146E-2</v>
      </c>
      <c r="CZ73" s="46">
        <f t="shared" si="204"/>
        <v>0</v>
      </c>
      <c r="DA73" s="46">
        <f t="shared" si="205"/>
        <v>0</v>
      </c>
      <c r="DB73" s="46">
        <f t="shared" si="206"/>
        <v>6.6953316953316966E-2</v>
      </c>
      <c r="DC73" s="46">
        <f t="shared" si="218"/>
        <v>0.83689839572192515</v>
      </c>
      <c r="DD73" s="46">
        <f t="shared" si="219"/>
        <v>1</v>
      </c>
      <c r="DE73" s="87">
        <f t="shared" si="220"/>
        <v>0</v>
      </c>
      <c r="DF73" s="46">
        <f t="shared" si="221"/>
        <v>0.79987373737373735</v>
      </c>
      <c r="DG73" s="46">
        <f t="shared" si="207"/>
        <v>0.1470588235294118</v>
      </c>
      <c r="DH73" s="46">
        <f t="shared" si="208"/>
        <v>0</v>
      </c>
      <c r="DI73" s="87">
        <f t="shared" si="209"/>
        <v>1</v>
      </c>
      <c r="DJ73" s="46">
        <f t="shared" si="210"/>
        <v>0.1275252525252526</v>
      </c>
      <c r="DK73" s="46">
        <f t="shared" si="211"/>
        <v>1.6042780748663055E-2</v>
      </c>
      <c r="DL73" s="46">
        <f t="shared" si="212"/>
        <v>0</v>
      </c>
      <c r="DM73" s="87">
        <f t="shared" si="213"/>
        <v>0</v>
      </c>
      <c r="DN73" s="46">
        <f t="shared" si="214"/>
        <v>7.2601010101010055E-2</v>
      </c>
    </row>
    <row r="74" spans="1:118" s="15" customFormat="1" ht="13.5" customHeight="1">
      <c r="A74" s="63"/>
      <c r="B74" s="346"/>
      <c r="C74" s="343"/>
      <c r="D74" s="319" t="s">
        <v>164</v>
      </c>
      <c r="E74" s="320"/>
      <c r="F74" s="144">
        <v>1</v>
      </c>
      <c r="G74" s="60">
        <v>1</v>
      </c>
      <c r="H74" s="80">
        <f t="shared" si="136"/>
        <v>1</v>
      </c>
      <c r="I74" s="93">
        <v>249470</v>
      </c>
      <c r="J74" s="100">
        <f t="shared" si="137"/>
        <v>249470</v>
      </c>
      <c r="K74" s="60">
        <v>1</v>
      </c>
      <c r="L74" s="80">
        <f t="shared" si="138"/>
        <v>1</v>
      </c>
      <c r="M74" s="93">
        <v>64856</v>
      </c>
      <c r="N74" s="100">
        <f t="shared" si="139"/>
        <v>64856</v>
      </c>
      <c r="O74" s="144">
        <v>0</v>
      </c>
      <c r="P74" s="60">
        <v>0</v>
      </c>
      <c r="Q74" s="80" t="str">
        <f t="shared" si="140"/>
        <v>-</v>
      </c>
      <c r="R74" s="93">
        <v>0</v>
      </c>
      <c r="S74" s="100" t="str">
        <f t="shared" si="141"/>
        <v>-</v>
      </c>
      <c r="T74" s="60">
        <v>0</v>
      </c>
      <c r="U74" s="80" t="str">
        <f t="shared" si="142"/>
        <v>-</v>
      </c>
      <c r="V74" s="93">
        <v>0</v>
      </c>
      <c r="W74" s="100" t="str">
        <f t="shared" si="143"/>
        <v>-</v>
      </c>
      <c r="X74" s="144">
        <v>25</v>
      </c>
      <c r="Y74" s="60">
        <v>25</v>
      </c>
      <c r="Z74" s="80">
        <f t="shared" si="144"/>
        <v>1</v>
      </c>
      <c r="AA74" s="93">
        <v>10169680</v>
      </c>
      <c r="AB74" s="100">
        <f t="shared" si="145"/>
        <v>406787.2</v>
      </c>
      <c r="AC74" s="60">
        <v>22</v>
      </c>
      <c r="AD74" s="80">
        <f t="shared" si="146"/>
        <v>0.88</v>
      </c>
      <c r="AE74" s="93">
        <v>1891287</v>
      </c>
      <c r="AF74" s="100">
        <f t="shared" si="147"/>
        <v>85967.590909090912</v>
      </c>
      <c r="AG74" s="144">
        <v>21</v>
      </c>
      <c r="AH74" s="60">
        <v>21</v>
      </c>
      <c r="AI74" s="80">
        <f t="shared" si="148"/>
        <v>1</v>
      </c>
      <c r="AJ74" s="93">
        <v>9062520</v>
      </c>
      <c r="AK74" s="100">
        <f t="shared" si="149"/>
        <v>431548.57142857142</v>
      </c>
      <c r="AL74" s="60">
        <v>20</v>
      </c>
      <c r="AM74" s="80">
        <f t="shared" si="150"/>
        <v>0.95238095238095233</v>
      </c>
      <c r="AN74" s="93">
        <v>2201844</v>
      </c>
      <c r="AO74" s="100">
        <f t="shared" si="151"/>
        <v>110092.2</v>
      </c>
      <c r="AP74" s="144">
        <v>7</v>
      </c>
      <c r="AQ74" s="60">
        <v>6</v>
      </c>
      <c r="AR74" s="80">
        <f t="shared" si="152"/>
        <v>0.8571428571428571</v>
      </c>
      <c r="AS74" s="93">
        <v>5871100</v>
      </c>
      <c r="AT74" s="100">
        <f t="shared" si="153"/>
        <v>978516.66666666663</v>
      </c>
      <c r="AU74" s="60">
        <v>6</v>
      </c>
      <c r="AV74" s="80">
        <f t="shared" si="154"/>
        <v>0.8571428571428571</v>
      </c>
      <c r="AW74" s="93">
        <v>2539202</v>
      </c>
      <c r="AX74" s="100">
        <f t="shared" si="155"/>
        <v>423200.33333333331</v>
      </c>
      <c r="AY74" s="144">
        <v>3</v>
      </c>
      <c r="AZ74" s="60">
        <v>3</v>
      </c>
      <c r="BA74" s="80">
        <f t="shared" si="156"/>
        <v>1</v>
      </c>
      <c r="BB74" s="93">
        <v>4180800</v>
      </c>
      <c r="BC74" s="100">
        <f t="shared" si="157"/>
        <v>1393600</v>
      </c>
      <c r="BD74" s="60">
        <v>3</v>
      </c>
      <c r="BE74" s="80">
        <f t="shared" si="158"/>
        <v>1</v>
      </c>
      <c r="BF74" s="93">
        <v>294439</v>
      </c>
      <c r="BG74" s="100">
        <f t="shared" si="159"/>
        <v>98146.333333333328</v>
      </c>
      <c r="BH74" s="144">
        <v>0</v>
      </c>
      <c r="BI74" s="60">
        <v>0</v>
      </c>
      <c r="BJ74" s="80" t="str">
        <f t="shared" si="160"/>
        <v>-</v>
      </c>
      <c r="BK74" s="93">
        <v>0</v>
      </c>
      <c r="BL74" s="100" t="str">
        <f t="shared" si="161"/>
        <v>-</v>
      </c>
      <c r="BM74" s="60">
        <v>0</v>
      </c>
      <c r="BN74" s="80" t="str">
        <f t="shared" si="162"/>
        <v>-</v>
      </c>
      <c r="BO74" s="93">
        <v>0</v>
      </c>
      <c r="BP74" s="100" t="str">
        <f t="shared" si="163"/>
        <v>-</v>
      </c>
      <c r="BQ74" s="98">
        <f t="shared" si="164"/>
        <v>57</v>
      </c>
      <c r="BR74" s="60">
        <f t="shared" si="165"/>
        <v>56</v>
      </c>
      <c r="BS74" s="80">
        <f t="shared" si="166"/>
        <v>0.98245614035087714</v>
      </c>
      <c r="BT74" s="93">
        <f t="shared" si="167"/>
        <v>29533570</v>
      </c>
      <c r="BU74" s="100">
        <f t="shared" si="168"/>
        <v>527385.17857142852</v>
      </c>
      <c r="BV74" s="60">
        <f t="shared" si="169"/>
        <v>52</v>
      </c>
      <c r="BW74" s="80">
        <f t="shared" si="170"/>
        <v>0.91228070175438591</v>
      </c>
      <c r="BX74" s="93">
        <f t="shared" si="171"/>
        <v>6991628</v>
      </c>
      <c r="BY74" s="100">
        <f t="shared" si="172"/>
        <v>134454.38461538462</v>
      </c>
      <c r="BZ74" s="82"/>
      <c r="CA74" s="113">
        <v>52</v>
      </c>
      <c r="CB74" s="105">
        <v>52</v>
      </c>
      <c r="CC74" s="86">
        <v>1</v>
      </c>
      <c r="CD74" s="105">
        <v>23376940</v>
      </c>
      <c r="CE74" s="105">
        <v>449556.53846153844</v>
      </c>
      <c r="CF74" s="105">
        <v>47</v>
      </c>
      <c r="CG74" s="86">
        <v>0.90384615384615385</v>
      </c>
      <c r="CH74" s="105">
        <v>4732735</v>
      </c>
      <c r="CI74" s="105">
        <v>100696.48936170213</v>
      </c>
      <c r="CK74" s="86">
        <f t="shared" si="194"/>
        <v>7.0175438596491224E-2</v>
      </c>
      <c r="CL74" s="86">
        <f t="shared" si="195"/>
        <v>1.7543859649122862E-2</v>
      </c>
      <c r="CM74" s="86">
        <f t="shared" si="215"/>
        <v>9.6153846153846145E-2</v>
      </c>
      <c r="CN74" s="86">
        <f t="shared" si="216"/>
        <v>0</v>
      </c>
      <c r="CO74" s="59">
        <v>68</v>
      </c>
      <c r="CP74" s="37" t="s">
        <v>52</v>
      </c>
      <c r="CQ74" s="46">
        <f t="shared" si="217"/>
        <v>0.86652977412731003</v>
      </c>
      <c r="CR74" s="46">
        <f t="shared" si="196"/>
        <v>0.5</v>
      </c>
      <c r="CS74" s="87">
        <f t="shared" si="197"/>
        <v>0</v>
      </c>
      <c r="CT74" s="46">
        <f t="shared" si="198"/>
        <v>0.82825112107623322</v>
      </c>
      <c r="CU74" s="46">
        <f t="shared" si="199"/>
        <v>0.12731006160164271</v>
      </c>
      <c r="CV74" s="46">
        <f t="shared" si="200"/>
        <v>0.5</v>
      </c>
      <c r="CW74" s="46">
        <f t="shared" si="201"/>
        <v>0</v>
      </c>
      <c r="CX74" s="46">
        <f t="shared" si="202"/>
        <v>8.6995515695067249E-2</v>
      </c>
      <c r="CY74" s="46">
        <f t="shared" si="203"/>
        <v>6.1601642710472637E-3</v>
      </c>
      <c r="CZ74" s="46">
        <f t="shared" si="204"/>
        <v>0</v>
      </c>
      <c r="DA74" s="46">
        <f t="shared" si="205"/>
        <v>1</v>
      </c>
      <c r="DB74" s="46">
        <f t="shared" si="206"/>
        <v>8.475336322869953E-2</v>
      </c>
      <c r="DC74" s="46">
        <f t="shared" si="218"/>
        <v>0.85856079404466501</v>
      </c>
      <c r="DD74" s="46">
        <f t="shared" si="219"/>
        <v>0.66666666666666663</v>
      </c>
      <c r="DE74" s="87" t="str">
        <f t="shared" si="220"/>
        <v>-</v>
      </c>
      <c r="DF74" s="46">
        <f t="shared" si="221"/>
        <v>0.82886505808757815</v>
      </c>
      <c r="DG74" s="46">
        <f t="shared" si="207"/>
        <v>0.13399503722084372</v>
      </c>
      <c r="DH74" s="46">
        <f t="shared" si="208"/>
        <v>0.33333333333333337</v>
      </c>
      <c r="DI74" s="87" t="str">
        <f t="shared" si="209"/>
        <v>-</v>
      </c>
      <c r="DJ74" s="46">
        <f t="shared" si="210"/>
        <v>0.10053619302949068</v>
      </c>
      <c r="DK74" s="46">
        <f t="shared" si="211"/>
        <v>7.4441687344912744E-3</v>
      </c>
      <c r="DL74" s="46">
        <f t="shared" si="212"/>
        <v>0</v>
      </c>
      <c r="DM74" s="87" t="str">
        <f t="shared" si="213"/>
        <v>-</v>
      </c>
      <c r="DN74" s="46">
        <f t="shared" si="214"/>
        <v>7.0598748882931162E-2</v>
      </c>
    </row>
    <row r="75" spans="1:118" s="15" customFormat="1" ht="13.5" customHeight="1">
      <c r="A75" s="63"/>
      <c r="B75" s="346"/>
      <c r="C75" s="343"/>
      <c r="D75" s="81"/>
      <c r="E75" s="71" t="s">
        <v>160</v>
      </c>
      <c r="F75" s="168">
        <v>1</v>
      </c>
      <c r="G75" s="62">
        <v>1</v>
      </c>
      <c r="H75" s="79">
        <f t="shared" si="136"/>
        <v>1</v>
      </c>
      <c r="I75" s="101">
        <v>249470</v>
      </c>
      <c r="J75" s="102">
        <f t="shared" si="137"/>
        <v>249470</v>
      </c>
      <c r="K75" s="62">
        <v>1</v>
      </c>
      <c r="L75" s="79">
        <f t="shared" si="138"/>
        <v>1</v>
      </c>
      <c r="M75" s="101">
        <v>64856</v>
      </c>
      <c r="N75" s="102">
        <f t="shared" si="139"/>
        <v>64856</v>
      </c>
      <c r="O75" s="168">
        <v>0</v>
      </c>
      <c r="P75" s="62">
        <v>0</v>
      </c>
      <c r="Q75" s="79" t="str">
        <f t="shared" si="140"/>
        <v>-</v>
      </c>
      <c r="R75" s="101">
        <v>0</v>
      </c>
      <c r="S75" s="102" t="str">
        <f t="shared" si="141"/>
        <v>-</v>
      </c>
      <c r="T75" s="62">
        <v>0</v>
      </c>
      <c r="U75" s="79" t="str">
        <f t="shared" si="142"/>
        <v>-</v>
      </c>
      <c r="V75" s="101">
        <v>0</v>
      </c>
      <c r="W75" s="102" t="str">
        <f t="shared" si="143"/>
        <v>-</v>
      </c>
      <c r="X75" s="168">
        <v>19</v>
      </c>
      <c r="Y75" s="62">
        <v>19</v>
      </c>
      <c r="Z75" s="79">
        <f t="shared" si="144"/>
        <v>1</v>
      </c>
      <c r="AA75" s="101">
        <v>8229610</v>
      </c>
      <c r="AB75" s="102">
        <f t="shared" si="145"/>
        <v>433137.36842105264</v>
      </c>
      <c r="AC75" s="62">
        <v>17</v>
      </c>
      <c r="AD75" s="79">
        <f t="shared" si="146"/>
        <v>0.89473684210526316</v>
      </c>
      <c r="AE75" s="101">
        <v>1513855</v>
      </c>
      <c r="AF75" s="102">
        <f t="shared" si="147"/>
        <v>89050.294117647063</v>
      </c>
      <c r="AG75" s="168">
        <v>18</v>
      </c>
      <c r="AH75" s="62">
        <v>18</v>
      </c>
      <c r="AI75" s="79">
        <f t="shared" si="148"/>
        <v>1</v>
      </c>
      <c r="AJ75" s="101">
        <v>8530770</v>
      </c>
      <c r="AK75" s="102">
        <f t="shared" si="149"/>
        <v>473931.66666666669</v>
      </c>
      <c r="AL75" s="62">
        <v>18</v>
      </c>
      <c r="AM75" s="79">
        <f t="shared" si="150"/>
        <v>1</v>
      </c>
      <c r="AN75" s="101">
        <v>2049278</v>
      </c>
      <c r="AO75" s="102">
        <f t="shared" si="151"/>
        <v>113848.77777777778</v>
      </c>
      <c r="AP75" s="168">
        <v>6</v>
      </c>
      <c r="AQ75" s="62">
        <v>5</v>
      </c>
      <c r="AR75" s="79">
        <f t="shared" si="152"/>
        <v>0.83333333333333337</v>
      </c>
      <c r="AS75" s="101">
        <v>5440880</v>
      </c>
      <c r="AT75" s="102">
        <f t="shared" si="153"/>
        <v>1088176</v>
      </c>
      <c r="AU75" s="62">
        <v>5</v>
      </c>
      <c r="AV75" s="79">
        <f t="shared" si="154"/>
        <v>0.83333333333333337</v>
      </c>
      <c r="AW75" s="101">
        <v>2491615</v>
      </c>
      <c r="AX75" s="102">
        <f t="shared" si="155"/>
        <v>498323</v>
      </c>
      <c r="AY75" s="168">
        <v>3</v>
      </c>
      <c r="AZ75" s="62">
        <v>3</v>
      </c>
      <c r="BA75" s="79">
        <f t="shared" si="156"/>
        <v>1</v>
      </c>
      <c r="BB75" s="101">
        <v>4180800</v>
      </c>
      <c r="BC75" s="102">
        <f t="shared" si="157"/>
        <v>1393600</v>
      </c>
      <c r="BD75" s="62">
        <v>3</v>
      </c>
      <c r="BE75" s="79">
        <f t="shared" si="158"/>
        <v>1</v>
      </c>
      <c r="BF75" s="101">
        <v>294439</v>
      </c>
      <c r="BG75" s="102">
        <f t="shared" si="159"/>
        <v>98146.333333333328</v>
      </c>
      <c r="BH75" s="168">
        <v>0</v>
      </c>
      <c r="BI75" s="62">
        <v>0</v>
      </c>
      <c r="BJ75" s="79" t="str">
        <f t="shared" si="160"/>
        <v>-</v>
      </c>
      <c r="BK75" s="101">
        <v>0</v>
      </c>
      <c r="BL75" s="102" t="str">
        <f t="shared" si="161"/>
        <v>-</v>
      </c>
      <c r="BM75" s="62">
        <v>0</v>
      </c>
      <c r="BN75" s="79" t="str">
        <f t="shared" si="162"/>
        <v>-</v>
      </c>
      <c r="BO75" s="101">
        <v>0</v>
      </c>
      <c r="BP75" s="102" t="str">
        <f t="shared" si="163"/>
        <v>-</v>
      </c>
      <c r="BQ75" s="99">
        <f t="shared" si="164"/>
        <v>47</v>
      </c>
      <c r="BR75" s="62">
        <f t="shared" si="165"/>
        <v>46</v>
      </c>
      <c r="BS75" s="79">
        <f t="shared" si="166"/>
        <v>0.97872340425531912</v>
      </c>
      <c r="BT75" s="101">
        <f t="shared" si="167"/>
        <v>26631530</v>
      </c>
      <c r="BU75" s="102">
        <f t="shared" si="168"/>
        <v>578946.30434782605</v>
      </c>
      <c r="BV75" s="62">
        <f t="shared" si="169"/>
        <v>44</v>
      </c>
      <c r="BW75" s="79">
        <f t="shared" si="170"/>
        <v>0.93617021276595747</v>
      </c>
      <c r="BX75" s="101">
        <f t="shared" si="171"/>
        <v>6414043</v>
      </c>
      <c r="BY75" s="102">
        <f t="shared" si="172"/>
        <v>145773.70454545456</v>
      </c>
      <c r="BZ75" s="82"/>
      <c r="CA75" s="113">
        <v>47</v>
      </c>
      <c r="CB75" s="105">
        <v>47</v>
      </c>
      <c r="CC75" s="86">
        <v>1</v>
      </c>
      <c r="CD75" s="105">
        <v>19193810</v>
      </c>
      <c r="CE75" s="105">
        <v>408378.93617021275</v>
      </c>
      <c r="CF75" s="105">
        <v>42</v>
      </c>
      <c r="CG75" s="86">
        <v>0.8936170212765957</v>
      </c>
      <c r="CH75" s="105">
        <v>4340223</v>
      </c>
      <c r="CI75" s="105">
        <v>103338.64285714286</v>
      </c>
      <c r="CK75" s="86">
        <f t="shared" si="194"/>
        <v>4.2553191489361653E-2</v>
      </c>
      <c r="CL75" s="86">
        <f t="shared" si="195"/>
        <v>2.1276595744680882E-2</v>
      </c>
      <c r="CM75" s="86">
        <f t="shared" si="215"/>
        <v>0.1063829787234043</v>
      </c>
      <c r="CN75" s="86">
        <f t="shared" si="216"/>
        <v>0</v>
      </c>
      <c r="CO75" s="59">
        <v>69</v>
      </c>
      <c r="CP75" s="37" t="s">
        <v>53</v>
      </c>
      <c r="CQ75" s="46">
        <f t="shared" si="217"/>
        <v>0.84740590030518825</v>
      </c>
      <c r="CR75" s="46">
        <f t="shared" si="196"/>
        <v>0.87179487179487181</v>
      </c>
      <c r="CS75" s="87">
        <f t="shared" si="197"/>
        <v>0.8666666666666667</v>
      </c>
      <c r="CT75" s="46">
        <f t="shared" si="198"/>
        <v>0.82956009571139333</v>
      </c>
      <c r="CU75" s="46">
        <f t="shared" si="199"/>
        <v>0.13835198372329593</v>
      </c>
      <c r="CV75" s="46">
        <f t="shared" si="200"/>
        <v>0.12820512820512819</v>
      </c>
      <c r="CW75" s="46">
        <f t="shared" si="201"/>
        <v>0.1333333333333333</v>
      </c>
      <c r="CX75" s="46">
        <f t="shared" si="202"/>
        <v>0.11319712865819986</v>
      </c>
      <c r="CY75" s="46">
        <f t="shared" si="203"/>
        <v>1.4242115971515812E-2</v>
      </c>
      <c r="CZ75" s="46">
        <f t="shared" si="204"/>
        <v>0</v>
      </c>
      <c r="DA75" s="46">
        <f t="shared" si="205"/>
        <v>0</v>
      </c>
      <c r="DB75" s="46">
        <f t="shared" si="206"/>
        <v>5.7242775630406806E-2</v>
      </c>
      <c r="DC75" s="46">
        <f t="shared" si="218"/>
        <v>0.83795309168443499</v>
      </c>
      <c r="DD75" s="46">
        <f t="shared" si="219"/>
        <v>0.83950617283950613</v>
      </c>
      <c r="DE75" s="87">
        <f t="shared" si="220"/>
        <v>0.76923076923076927</v>
      </c>
      <c r="DF75" s="46">
        <f t="shared" si="221"/>
        <v>0.83336577769125952</v>
      </c>
      <c r="DG75" s="46">
        <f t="shared" si="207"/>
        <v>0.14392324093816633</v>
      </c>
      <c r="DH75" s="46">
        <f t="shared" si="208"/>
        <v>0.14814814814814814</v>
      </c>
      <c r="DI75" s="87">
        <f t="shared" si="209"/>
        <v>0.15384615384615385</v>
      </c>
      <c r="DJ75" s="46">
        <f t="shared" si="210"/>
        <v>0.11212770099279734</v>
      </c>
      <c r="DK75" s="46">
        <f t="shared" si="211"/>
        <v>1.8123667377398678E-2</v>
      </c>
      <c r="DL75" s="46">
        <f t="shared" si="212"/>
        <v>1.2345679012345734E-2</v>
      </c>
      <c r="DM75" s="87">
        <f t="shared" si="213"/>
        <v>7.6923076923076872E-2</v>
      </c>
      <c r="DN75" s="46">
        <f t="shared" si="214"/>
        <v>5.4506521315943135E-2</v>
      </c>
    </row>
    <row r="76" spans="1:118" s="15" customFormat="1" ht="13.5" customHeight="1">
      <c r="A76" s="63"/>
      <c r="B76" s="346"/>
      <c r="C76" s="343"/>
      <c r="D76" s="81"/>
      <c r="E76" s="198" t="s">
        <v>161</v>
      </c>
      <c r="F76" s="213">
        <v>0</v>
      </c>
      <c r="G76" s="214">
        <v>0</v>
      </c>
      <c r="H76" s="215" t="str">
        <f t="shared" si="136"/>
        <v>-</v>
      </c>
      <c r="I76" s="216">
        <v>0</v>
      </c>
      <c r="J76" s="217" t="str">
        <f t="shared" si="137"/>
        <v>-</v>
      </c>
      <c r="K76" s="214">
        <v>0</v>
      </c>
      <c r="L76" s="215" t="str">
        <f t="shared" si="138"/>
        <v>-</v>
      </c>
      <c r="M76" s="216">
        <v>0</v>
      </c>
      <c r="N76" s="217" t="str">
        <f t="shared" si="139"/>
        <v>-</v>
      </c>
      <c r="O76" s="213">
        <v>0</v>
      </c>
      <c r="P76" s="214">
        <v>0</v>
      </c>
      <c r="Q76" s="215" t="str">
        <f t="shared" si="140"/>
        <v>-</v>
      </c>
      <c r="R76" s="216">
        <v>0</v>
      </c>
      <c r="S76" s="217" t="str">
        <f t="shared" si="141"/>
        <v>-</v>
      </c>
      <c r="T76" s="214">
        <v>0</v>
      </c>
      <c r="U76" s="215" t="str">
        <f t="shared" si="142"/>
        <v>-</v>
      </c>
      <c r="V76" s="216">
        <v>0</v>
      </c>
      <c r="W76" s="217" t="str">
        <f t="shared" si="143"/>
        <v>-</v>
      </c>
      <c r="X76" s="213">
        <v>6</v>
      </c>
      <c r="Y76" s="214">
        <v>6</v>
      </c>
      <c r="Z76" s="215">
        <f t="shared" si="144"/>
        <v>1</v>
      </c>
      <c r="AA76" s="216">
        <v>1940070</v>
      </c>
      <c r="AB76" s="217">
        <f t="shared" si="145"/>
        <v>323345</v>
      </c>
      <c r="AC76" s="214">
        <v>5</v>
      </c>
      <c r="AD76" s="215">
        <f t="shared" si="146"/>
        <v>0.83333333333333337</v>
      </c>
      <c r="AE76" s="216">
        <v>377432</v>
      </c>
      <c r="AF76" s="217">
        <f t="shared" si="147"/>
        <v>75486.399999999994</v>
      </c>
      <c r="AG76" s="213">
        <v>3</v>
      </c>
      <c r="AH76" s="214">
        <v>3</v>
      </c>
      <c r="AI76" s="215">
        <f t="shared" si="148"/>
        <v>1</v>
      </c>
      <c r="AJ76" s="216">
        <v>531750</v>
      </c>
      <c r="AK76" s="217">
        <f t="shared" si="149"/>
        <v>177250</v>
      </c>
      <c r="AL76" s="214">
        <v>2</v>
      </c>
      <c r="AM76" s="215">
        <f t="shared" si="150"/>
        <v>0.66666666666666663</v>
      </c>
      <c r="AN76" s="216">
        <v>152566</v>
      </c>
      <c r="AO76" s="217">
        <f t="shared" si="151"/>
        <v>76283</v>
      </c>
      <c r="AP76" s="213">
        <v>1</v>
      </c>
      <c r="AQ76" s="214">
        <v>1</v>
      </c>
      <c r="AR76" s="215">
        <f t="shared" si="152"/>
        <v>1</v>
      </c>
      <c r="AS76" s="216">
        <v>430220</v>
      </c>
      <c r="AT76" s="217">
        <f t="shared" si="153"/>
        <v>430220</v>
      </c>
      <c r="AU76" s="214">
        <v>1</v>
      </c>
      <c r="AV76" s="215">
        <f t="shared" si="154"/>
        <v>1</v>
      </c>
      <c r="AW76" s="216">
        <v>47587</v>
      </c>
      <c r="AX76" s="217">
        <f t="shared" si="155"/>
        <v>47587</v>
      </c>
      <c r="AY76" s="213">
        <v>0</v>
      </c>
      <c r="AZ76" s="214">
        <v>0</v>
      </c>
      <c r="BA76" s="215" t="str">
        <f t="shared" si="156"/>
        <v>-</v>
      </c>
      <c r="BB76" s="216">
        <v>0</v>
      </c>
      <c r="BC76" s="217" t="str">
        <f t="shared" si="157"/>
        <v>-</v>
      </c>
      <c r="BD76" s="214">
        <v>0</v>
      </c>
      <c r="BE76" s="215" t="str">
        <f t="shared" si="158"/>
        <v>-</v>
      </c>
      <c r="BF76" s="216">
        <v>0</v>
      </c>
      <c r="BG76" s="217" t="str">
        <f t="shared" si="159"/>
        <v>-</v>
      </c>
      <c r="BH76" s="213">
        <v>0</v>
      </c>
      <c r="BI76" s="214">
        <v>0</v>
      </c>
      <c r="BJ76" s="215" t="str">
        <f t="shared" si="160"/>
        <v>-</v>
      </c>
      <c r="BK76" s="216">
        <v>0</v>
      </c>
      <c r="BL76" s="217" t="str">
        <f t="shared" si="161"/>
        <v>-</v>
      </c>
      <c r="BM76" s="214">
        <v>0</v>
      </c>
      <c r="BN76" s="215" t="str">
        <f t="shared" si="162"/>
        <v>-</v>
      </c>
      <c r="BO76" s="216">
        <v>0</v>
      </c>
      <c r="BP76" s="217" t="str">
        <f t="shared" si="163"/>
        <v>-</v>
      </c>
      <c r="BQ76" s="218">
        <f t="shared" si="164"/>
        <v>10</v>
      </c>
      <c r="BR76" s="214">
        <f t="shared" si="165"/>
        <v>10</v>
      </c>
      <c r="BS76" s="215">
        <f t="shared" si="166"/>
        <v>1</v>
      </c>
      <c r="BT76" s="216">
        <f t="shared" si="167"/>
        <v>2902040</v>
      </c>
      <c r="BU76" s="217">
        <f t="shared" si="168"/>
        <v>290204</v>
      </c>
      <c r="BV76" s="214">
        <f t="shared" si="169"/>
        <v>8</v>
      </c>
      <c r="BW76" s="215">
        <f t="shared" si="170"/>
        <v>0.8</v>
      </c>
      <c r="BX76" s="216">
        <f t="shared" si="171"/>
        <v>577585</v>
      </c>
      <c r="BY76" s="217">
        <f t="shared" si="172"/>
        <v>72198.125</v>
      </c>
      <c r="BZ76" s="82"/>
      <c r="CA76" s="113">
        <v>5</v>
      </c>
      <c r="CB76" s="105">
        <v>5</v>
      </c>
      <c r="CC76" s="86">
        <v>1</v>
      </c>
      <c r="CD76" s="105">
        <v>4183130</v>
      </c>
      <c r="CE76" s="105">
        <v>836626</v>
      </c>
      <c r="CF76" s="105">
        <v>5</v>
      </c>
      <c r="CG76" s="86">
        <v>1</v>
      </c>
      <c r="CH76" s="105">
        <v>392512</v>
      </c>
      <c r="CI76" s="105">
        <v>78502.399999999994</v>
      </c>
      <c r="CK76" s="86">
        <f t="shared" si="194"/>
        <v>0.19999999999999996</v>
      </c>
      <c r="CL76" s="86">
        <f t="shared" si="195"/>
        <v>0</v>
      </c>
      <c r="CM76" s="86">
        <f t="shared" si="215"/>
        <v>0</v>
      </c>
      <c r="CN76" s="86">
        <f t="shared" si="216"/>
        <v>0</v>
      </c>
      <c r="CO76" s="59">
        <v>70</v>
      </c>
      <c r="CP76" s="37" t="s">
        <v>54</v>
      </c>
      <c r="CQ76" s="46">
        <f t="shared" si="217"/>
        <v>0.91666666666666663</v>
      </c>
      <c r="CR76" s="46">
        <f t="shared" si="196"/>
        <v>0.66666666666666663</v>
      </c>
      <c r="CS76" s="87" t="str">
        <f t="shared" si="197"/>
        <v>-</v>
      </c>
      <c r="CT76" s="46">
        <f t="shared" si="198"/>
        <v>0.86990950226244346</v>
      </c>
      <c r="CU76" s="46">
        <f t="shared" si="199"/>
        <v>7.456140350877194E-2</v>
      </c>
      <c r="CV76" s="46">
        <f t="shared" si="200"/>
        <v>0.33333333333333337</v>
      </c>
      <c r="CW76" s="46" t="str">
        <f t="shared" si="201"/>
        <v>-</v>
      </c>
      <c r="CX76" s="46">
        <f t="shared" si="202"/>
        <v>7.5791855203619862E-2</v>
      </c>
      <c r="CY76" s="46">
        <f t="shared" si="203"/>
        <v>8.7719298245614308E-3</v>
      </c>
      <c r="CZ76" s="46">
        <f t="shared" si="204"/>
        <v>0</v>
      </c>
      <c r="DA76" s="46" t="str">
        <f t="shared" si="205"/>
        <v>-</v>
      </c>
      <c r="DB76" s="46">
        <f t="shared" si="206"/>
        <v>5.4298642533936681E-2</v>
      </c>
      <c r="DC76" s="46">
        <f t="shared" si="218"/>
        <v>0.92307692307692313</v>
      </c>
      <c r="DD76" s="46">
        <f t="shared" si="219"/>
        <v>0</v>
      </c>
      <c r="DE76" s="87" t="str">
        <f t="shared" si="220"/>
        <v>-</v>
      </c>
      <c r="DF76" s="46">
        <f t="shared" si="221"/>
        <v>0.86860465116279073</v>
      </c>
      <c r="DG76" s="46">
        <f t="shared" si="207"/>
        <v>7.6923076923076872E-2</v>
      </c>
      <c r="DH76" s="46">
        <f t="shared" si="208"/>
        <v>1</v>
      </c>
      <c r="DI76" s="87" t="str">
        <f t="shared" si="209"/>
        <v>-</v>
      </c>
      <c r="DJ76" s="46">
        <f t="shared" si="210"/>
        <v>8.3720930232558111E-2</v>
      </c>
      <c r="DK76" s="46">
        <f t="shared" si="211"/>
        <v>0</v>
      </c>
      <c r="DL76" s="46">
        <f t="shared" si="212"/>
        <v>0</v>
      </c>
      <c r="DM76" s="87" t="str">
        <f t="shared" si="213"/>
        <v>-</v>
      </c>
      <c r="DN76" s="46">
        <f t="shared" si="214"/>
        <v>4.7674418604651159E-2</v>
      </c>
    </row>
    <row r="77" spans="1:118" s="15" customFormat="1" ht="13.5" customHeight="1">
      <c r="A77" s="63"/>
      <c r="B77" s="346"/>
      <c r="C77" s="343"/>
      <c r="D77" s="210"/>
      <c r="E77" s="72" t="s">
        <v>211</v>
      </c>
      <c r="F77" s="211">
        <v>0</v>
      </c>
      <c r="G77" s="126">
        <v>0</v>
      </c>
      <c r="H77" s="124" t="str">
        <f>IFERROR(G77/F77,"-")</f>
        <v>-</v>
      </c>
      <c r="I77" s="127">
        <v>0</v>
      </c>
      <c r="J77" s="125" t="str">
        <f>IFERROR(I77/G77,"-")</f>
        <v>-</v>
      </c>
      <c r="K77" s="126">
        <v>0</v>
      </c>
      <c r="L77" s="124" t="str">
        <f>IFERROR(K77/F77,"-")</f>
        <v>-</v>
      </c>
      <c r="M77" s="127">
        <v>0</v>
      </c>
      <c r="N77" s="125" t="str">
        <f>IFERROR(M77/K77,"-")</f>
        <v>-</v>
      </c>
      <c r="O77" s="211">
        <v>0</v>
      </c>
      <c r="P77" s="126">
        <v>0</v>
      </c>
      <c r="Q77" s="124" t="str">
        <f>IFERROR(P77/O77,"-")</f>
        <v>-</v>
      </c>
      <c r="R77" s="127">
        <v>0</v>
      </c>
      <c r="S77" s="125" t="str">
        <f>IFERROR(R77/P77,"-")</f>
        <v>-</v>
      </c>
      <c r="T77" s="126">
        <v>0</v>
      </c>
      <c r="U77" s="124" t="str">
        <f>IFERROR(T77/O77,"-")</f>
        <v>-</v>
      </c>
      <c r="V77" s="127">
        <v>0</v>
      </c>
      <c r="W77" s="125" t="str">
        <f>IFERROR(V77/T77,"-")</f>
        <v>-</v>
      </c>
      <c r="X77" s="211">
        <v>0</v>
      </c>
      <c r="Y77" s="126">
        <v>0</v>
      </c>
      <c r="Z77" s="124" t="str">
        <f>IFERROR(Y77/X77,"-")</f>
        <v>-</v>
      </c>
      <c r="AA77" s="127">
        <v>0</v>
      </c>
      <c r="AB77" s="125" t="str">
        <f>IFERROR(AA77/Y77,"-")</f>
        <v>-</v>
      </c>
      <c r="AC77" s="126">
        <v>0</v>
      </c>
      <c r="AD77" s="124" t="str">
        <f>IFERROR(AC77/X77,"-")</f>
        <v>-</v>
      </c>
      <c r="AE77" s="127">
        <v>0</v>
      </c>
      <c r="AF77" s="125" t="str">
        <f>IFERROR(AE77/AC77,"-")</f>
        <v>-</v>
      </c>
      <c r="AG77" s="211">
        <v>0</v>
      </c>
      <c r="AH77" s="126">
        <v>0</v>
      </c>
      <c r="AI77" s="124" t="str">
        <f>IFERROR(AH77/AG77,"-")</f>
        <v>-</v>
      </c>
      <c r="AJ77" s="127">
        <v>0</v>
      </c>
      <c r="AK77" s="125" t="str">
        <f>IFERROR(AJ77/AH77,"-")</f>
        <v>-</v>
      </c>
      <c r="AL77" s="126">
        <v>0</v>
      </c>
      <c r="AM77" s="124" t="str">
        <f>IFERROR(AL77/AG77,"-")</f>
        <v>-</v>
      </c>
      <c r="AN77" s="127">
        <v>0</v>
      </c>
      <c r="AO77" s="125" t="str">
        <f>IFERROR(AN77/AL77,"-")</f>
        <v>-</v>
      </c>
      <c r="AP77" s="211">
        <v>0</v>
      </c>
      <c r="AQ77" s="126">
        <v>0</v>
      </c>
      <c r="AR77" s="124" t="str">
        <f>IFERROR(AQ77/AP77,"-")</f>
        <v>-</v>
      </c>
      <c r="AS77" s="127">
        <v>0</v>
      </c>
      <c r="AT77" s="125" t="str">
        <f>IFERROR(AS77/AQ77,"-")</f>
        <v>-</v>
      </c>
      <c r="AU77" s="126">
        <v>0</v>
      </c>
      <c r="AV77" s="124" t="str">
        <f>IFERROR(AU77/AP77,"-")</f>
        <v>-</v>
      </c>
      <c r="AW77" s="127">
        <v>0</v>
      </c>
      <c r="AX77" s="125" t="str">
        <f>IFERROR(AW77/AU77,"-")</f>
        <v>-</v>
      </c>
      <c r="AY77" s="211">
        <v>0</v>
      </c>
      <c r="AZ77" s="126">
        <v>0</v>
      </c>
      <c r="BA77" s="124" t="str">
        <f>IFERROR(AZ77/AY77,"-")</f>
        <v>-</v>
      </c>
      <c r="BB77" s="127">
        <v>0</v>
      </c>
      <c r="BC77" s="125" t="str">
        <f>IFERROR(BB77/AZ77,"-")</f>
        <v>-</v>
      </c>
      <c r="BD77" s="126">
        <v>0</v>
      </c>
      <c r="BE77" s="124" t="str">
        <f>IFERROR(BD77/AY77,"-")</f>
        <v>-</v>
      </c>
      <c r="BF77" s="127">
        <v>0</v>
      </c>
      <c r="BG77" s="125" t="str">
        <f>IFERROR(BF77/BD77,"-")</f>
        <v>-</v>
      </c>
      <c r="BH77" s="211">
        <v>0</v>
      </c>
      <c r="BI77" s="126">
        <v>0</v>
      </c>
      <c r="BJ77" s="124" t="str">
        <f>IFERROR(BI77/BH77,"-")</f>
        <v>-</v>
      </c>
      <c r="BK77" s="127">
        <v>0</v>
      </c>
      <c r="BL77" s="125" t="str">
        <f>IFERROR(BK77/BI77,"-")</f>
        <v>-</v>
      </c>
      <c r="BM77" s="126">
        <v>0</v>
      </c>
      <c r="BN77" s="124" t="str">
        <f>IFERROR(BM77/BH77,"-")</f>
        <v>-</v>
      </c>
      <c r="BO77" s="127">
        <v>0</v>
      </c>
      <c r="BP77" s="125" t="str">
        <f>IFERROR(BO77/BM77,"-")</f>
        <v>-</v>
      </c>
      <c r="BQ77" s="212">
        <f t="shared" si="164"/>
        <v>0</v>
      </c>
      <c r="BR77" s="126">
        <f t="shared" si="165"/>
        <v>0</v>
      </c>
      <c r="BS77" s="124" t="str">
        <f>IFERROR(BR77/BQ77,"-")</f>
        <v>-</v>
      </c>
      <c r="BT77" s="127">
        <f>SUM(I77,R77,AA77,AJ77,AS77,BB77,BK77)</f>
        <v>0</v>
      </c>
      <c r="BU77" s="125" t="str">
        <f>IFERROR(BT77/BR77,"-")</f>
        <v>-</v>
      </c>
      <c r="BV77" s="126">
        <f>SUM(K77,T77,AC77,AL77,AU77,BD77,BM77)</f>
        <v>0</v>
      </c>
      <c r="BW77" s="124" t="str">
        <f>IFERROR(BV77/BQ77,"-")</f>
        <v>-</v>
      </c>
      <c r="BX77" s="127">
        <f>SUM(M77,V77,AE77,AN77,AW77,BF77,BO77)</f>
        <v>0</v>
      </c>
      <c r="BY77" s="125" t="str">
        <f>IFERROR(BX77/BV77,"-")</f>
        <v>-</v>
      </c>
      <c r="BZ77" s="82"/>
      <c r="CA77" s="113">
        <v>0</v>
      </c>
      <c r="CB77" s="105">
        <v>0</v>
      </c>
      <c r="CC77" s="86" t="s">
        <v>240</v>
      </c>
      <c r="CD77" s="105">
        <v>0</v>
      </c>
      <c r="CE77" s="105" t="s">
        <v>240</v>
      </c>
      <c r="CF77" s="105">
        <v>0</v>
      </c>
      <c r="CG77" s="86" t="s">
        <v>240</v>
      </c>
      <c r="CH77" s="105">
        <v>0</v>
      </c>
      <c r="CI77" s="105" t="s">
        <v>240</v>
      </c>
      <c r="CK77" s="86" t="str">
        <f t="shared" si="194"/>
        <v>-</v>
      </c>
      <c r="CL77" s="86" t="str">
        <f t="shared" si="195"/>
        <v>-</v>
      </c>
      <c r="CM77" s="86" t="str">
        <f t="shared" si="215"/>
        <v>-</v>
      </c>
      <c r="CN77" s="86" t="str">
        <f t="shared" si="216"/>
        <v>-</v>
      </c>
      <c r="CO77" s="59">
        <v>71</v>
      </c>
      <c r="CP77" s="37" t="s">
        <v>55</v>
      </c>
      <c r="CQ77" s="46">
        <f t="shared" si="217"/>
        <v>0.78247734138972813</v>
      </c>
      <c r="CR77" s="46">
        <f t="shared" si="196"/>
        <v>0.72222222222222221</v>
      </c>
      <c r="CS77" s="87">
        <f t="shared" si="197"/>
        <v>0.75</v>
      </c>
      <c r="CT77" s="46">
        <f t="shared" si="198"/>
        <v>0.83901135604542421</v>
      </c>
      <c r="CU77" s="46">
        <f t="shared" si="199"/>
        <v>0.18731117824773413</v>
      </c>
      <c r="CV77" s="46">
        <f t="shared" si="200"/>
        <v>0.25</v>
      </c>
      <c r="CW77" s="46">
        <f t="shared" si="201"/>
        <v>0.25</v>
      </c>
      <c r="CX77" s="46">
        <f t="shared" si="202"/>
        <v>0.10587842351369403</v>
      </c>
      <c r="CY77" s="46">
        <f t="shared" si="203"/>
        <v>3.0211480362537735E-2</v>
      </c>
      <c r="CZ77" s="46">
        <f t="shared" si="204"/>
        <v>2.777777777777779E-2</v>
      </c>
      <c r="DA77" s="46">
        <f t="shared" si="205"/>
        <v>0</v>
      </c>
      <c r="DB77" s="46">
        <f t="shared" si="206"/>
        <v>5.5110220440881763E-2</v>
      </c>
      <c r="DC77" s="46">
        <f t="shared" si="218"/>
        <v>0.8038585209003215</v>
      </c>
      <c r="DD77" s="46">
        <f t="shared" si="219"/>
        <v>0.90909090909090906</v>
      </c>
      <c r="DE77" s="87" t="str">
        <f t="shared" si="220"/>
        <v>-</v>
      </c>
      <c r="DF77" s="46">
        <f t="shared" si="221"/>
        <v>0.84266211604095564</v>
      </c>
      <c r="DG77" s="46">
        <f t="shared" si="207"/>
        <v>0.18006430868167211</v>
      </c>
      <c r="DH77" s="46">
        <f t="shared" si="208"/>
        <v>9.0909090909090939E-2</v>
      </c>
      <c r="DI77" s="87" t="str">
        <f t="shared" si="209"/>
        <v>-</v>
      </c>
      <c r="DJ77" s="46">
        <f t="shared" si="210"/>
        <v>0.10307167235494874</v>
      </c>
      <c r="DK77" s="46">
        <f t="shared" si="211"/>
        <v>1.6077170418006381E-2</v>
      </c>
      <c r="DL77" s="46">
        <f t="shared" si="212"/>
        <v>0</v>
      </c>
      <c r="DM77" s="87" t="str">
        <f t="shared" si="213"/>
        <v>-</v>
      </c>
      <c r="DN77" s="46">
        <f t="shared" si="214"/>
        <v>5.4266211604095616E-2</v>
      </c>
    </row>
    <row r="78" spans="1:118" s="15" customFormat="1" ht="13.5" customHeight="1">
      <c r="A78" s="63"/>
      <c r="B78" s="347"/>
      <c r="C78" s="344"/>
      <c r="D78" s="338" t="s">
        <v>204</v>
      </c>
      <c r="E78" s="339"/>
      <c r="F78" s="144">
        <v>28</v>
      </c>
      <c r="G78" s="60">
        <v>27</v>
      </c>
      <c r="H78" s="80">
        <f t="shared" si="136"/>
        <v>0.9642857142857143</v>
      </c>
      <c r="I78" s="93">
        <v>44487900</v>
      </c>
      <c r="J78" s="100">
        <f t="shared" si="137"/>
        <v>1647700</v>
      </c>
      <c r="K78" s="60">
        <v>20</v>
      </c>
      <c r="L78" s="80">
        <f t="shared" si="138"/>
        <v>0.7142857142857143</v>
      </c>
      <c r="M78" s="93">
        <v>11865323</v>
      </c>
      <c r="N78" s="100">
        <f t="shared" si="139"/>
        <v>593266.15</v>
      </c>
      <c r="O78" s="144">
        <v>76</v>
      </c>
      <c r="P78" s="60">
        <v>68</v>
      </c>
      <c r="Q78" s="80">
        <f t="shared" si="140"/>
        <v>0.89473684210526316</v>
      </c>
      <c r="R78" s="93">
        <v>137251000</v>
      </c>
      <c r="S78" s="100">
        <f t="shared" si="141"/>
        <v>2018397.0588235294</v>
      </c>
      <c r="T78" s="60">
        <v>62</v>
      </c>
      <c r="U78" s="80">
        <f t="shared" si="142"/>
        <v>0.81578947368421051</v>
      </c>
      <c r="V78" s="93">
        <v>67747862</v>
      </c>
      <c r="W78" s="100">
        <f t="shared" si="143"/>
        <v>1092707.4516129033</v>
      </c>
      <c r="X78" s="144">
        <v>2939</v>
      </c>
      <c r="Y78" s="60">
        <v>2690</v>
      </c>
      <c r="Z78" s="80">
        <f t="shared" si="144"/>
        <v>0.91527730520585238</v>
      </c>
      <c r="AA78" s="93">
        <v>2056146660</v>
      </c>
      <c r="AB78" s="100">
        <f t="shared" si="145"/>
        <v>764366.78810408921</v>
      </c>
      <c r="AC78" s="60">
        <v>2344</v>
      </c>
      <c r="AD78" s="80">
        <f t="shared" si="146"/>
        <v>0.79755018713848247</v>
      </c>
      <c r="AE78" s="93">
        <v>432755431</v>
      </c>
      <c r="AF78" s="100">
        <f t="shared" si="147"/>
        <v>184622.62414675768</v>
      </c>
      <c r="AG78" s="144">
        <v>2747</v>
      </c>
      <c r="AH78" s="60">
        <v>2604</v>
      </c>
      <c r="AI78" s="80">
        <f t="shared" si="148"/>
        <v>0.94794321077539134</v>
      </c>
      <c r="AJ78" s="93">
        <v>2446720930</v>
      </c>
      <c r="AK78" s="100">
        <f t="shared" si="149"/>
        <v>939600.97158218129</v>
      </c>
      <c r="AL78" s="60">
        <v>2390</v>
      </c>
      <c r="AM78" s="80">
        <f t="shared" si="150"/>
        <v>0.87004004368401888</v>
      </c>
      <c r="AN78" s="93">
        <v>528391435</v>
      </c>
      <c r="AO78" s="100">
        <f t="shared" si="151"/>
        <v>221084.28242677826</v>
      </c>
      <c r="AP78" s="144">
        <v>2066</v>
      </c>
      <c r="AQ78" s="60">
        <v>1938</v>
      </c>
      <c r="AR78" s="80">
        <f t="shared" si="152"/>
        <v>0.93804453049370762</v>
      </c>
      <c r="AS78" s="93">
        <v>2106328970</v>
      </c>
      <c r="AT78" s="100">
        <f t="shared" si="153"/>
        <v>1086857.0536635707</v>
      </c>
      <c r="AU78" s="60">
        <v>1799</v>
      </c>
      <c r="AV78" s="80">
        <f t="shared" si="154"/>
        <v>0.87076476282671833</v>
      </c>
      <c r="AW78" s="93">
        <v>429456474</v>
      </c>
      <c r="AX78" s="100">
        <f t="shared" si="155"/>
        <v>238719.55197331851</v>
      </c>
      <c r="AY78" s="144">
        <v>1003</v>
      </c>
      <c r="AZ78" s="60">
        <v>899</v>
      </c>
      <c r="BA78" s="80">
        <f t="shared" si="156"/>
        <v>0.89631106679960115</v>
      </c>
      <c r="BB78" s="93">
        <v>1023173990</v>
      </c>
      <c r="BC78" s="100">
        <f t="shared" si="157"/>
        <v>1138124.571746385</v>
      </c>
      <c r="BD78" s="60">
        <v>815</v>
      </c>
      <c r="BE78" s="80">
        <f t="shared" si="158"/>
        <v>0.8125623130608175</v>
      </c>
      <c r="BF78" s="93">
        <v>191084842</v>
      </c>
      <c r="BG78" s="100">
        <f t="shared" si="159"/>
        <v>234459.92883435581</v>
      </c>
      <c r="BH78" s="144">
        <v>399</v>
      </c>
      <c r="BI78" s="60">
        <v>315</v>
      </c>
      <c r="BJ78" s="80">
        <f t="shared" si="160"/>
        <v>0.78947368421052633</v>
      </c>
      <c r="BK78" s="93">
        <v>327249340</v>
      </c>
      <c r="BL78" s="100">
        <f t="shared" si="161"/>
        <v>1038886.7936507936</v>
      </c>
      <c r="BM78" s="60">
        <v>277</v>
      </c>
      <c r="BN78" s="80">
        <f t="shared" si="162"/>
        <v>0.69423558897243109</v>
      </c>
      <c r="BO78" s="93">
        <v>48782692</v>
      </c>
      <c r="BP78" s="100">
        <f t="shared" si="163"/>
        <v>176110.80144404332</v>
      </c>
      <c r="BQ78" s="98">
        <f t="shared" si="164"/>
        <v>9258</v>
      </c>
      <c r="BR78" s="60">
        <f t="shared" si="165"/>
        <v>8541</v>
      </c>
      <c r="BS78" s="80">
        <f t="shared" si="166"/>
        <v>0.92255346727154897</v>
      </c>
      <c r="BT78" s="93">
        <f t="shared" si="167"/>
        <v>8141358790</v>
      </c>
      <c r="BU78" s="100">
        <f t="shared" si="168"/>
        <v>953209.08441634465</v>
      </c>
      <c r="BV78" s="60">
        <f t="shared" si="169"/>
        <v>7707</v>
      </c>
      <c r="BW78" s="80">
        <f t="shared" si="170"/>
        <v>0.83246921581335065</v>
      </c>
      <c r="BX78" s="93">
        <f t="shared" si="171"/>
        <v>1710084059</v>
      </c>
      <c r="BY78" s="100">
        <f t="shared" si="172"/>
        <v>221887.1232645647</v>
      </c>
      <c r="BZ78" s="82"/>
      <c r="CA78" s="113">
        <v>9164</v>
      </c>
      <c r="CB78" s="105">
        <v>8535</v>
      </c>
      <c r="CC78" s="86">
        <v>0.93136185072020949</v>
      </c>
      <c r="CD78" s="105">
        <v>7918256680</v>
      </c>
      <c r="CE78" s="105">
        <v>927739.50556531933</v>
      </c>
      <c r="CF78" s="105">
        <v>7653</v>
      </c>
      <c r="CG78" s="86">
        <v>0.83511567001309472</v>
      </c>
      <c r="CH78" s="105">
        <v>1762593466</v>
      </c>
      <c r="CI78" s="105">
        <v>230314.0554031099</v>
      </c>
      <c r="CK78" s="86">
        <f t="shared" si="194"/>
        <v>9.0084251458198317E-2</v>
      </c>
      <c r="CL78" s="86">
        <f t="shared" si="195"/>
        <v>7.7446532728451034E-2</v>
      </c>
      <c r="CM78" s="86">
        <f t="shared" si="215"/>
        <v>9.624618070711477E-2</v>
      </c>
      <c r="CN78" s="86">
        <f t="shared" si="216"/>
        <v>6.8638149279790506E-2</v>
      </c>
      <c r="CO78" s="59">
        <v>72</v>
      </c>
      <c r="CP78" s="37" t="s">
        <v>31</v>
      </c>
      <c r="CQ78" s="46">
        <f t="shared" si="217"/>
        <v>0.86526315789473685</v>
      </c>
      <c r="CR78" s="46">
        <f t="shared" si="196"/>
        <v>0.88</v>
      </c>
      <c r="CS78" s="87">
        <f t="shared" si="197"/>
        <v>1</v>
      </c>
      <c r="CT78" s="46">
        <f t="shared" si="198"/>
        <v>0.84157160963244615</v>
      </c>
      <c r="CU78" s="46">
        <f t="shared" si="199"/>
        <v>0.12210526315789472</v>
      </c>
      <c r="CV78" s="46">
        <f t="shared" si="200"/>
        <v>0.12</v>
      </c>
      <c r="CW78" s="46">
        <f t="shared" si="201"/>
        <v>0</v>
      </c>
      <c r="CX78" s="46">
        <f t="shared" si="202"/>
        <v>9.125475285171103E-2</v>
      </c>
      <c r="CY78" s="46">
        <f t="shared" si="203"/>
        <v>1.2631578947368438E-2</v>
      </c>
      <c r="CZ78" s="46">
        <f t="shared" si="204"/>
        <v>0</v>
      </c>
      <c r="DA78" s="46">
        <f t="shared" si="205"/>
        <v>0</v>
      </c>
      <c r="DB78" s="46">
        <f t="shared" si="206"/>
        <v>6.7173637515842821E-2</v>
      </c>
      <c r="DC78" s="46">
        <f t="shared" si="218"/>
        <v>0.86382978723404258</v>
      </c>
      <c r="DD78" s="46">
        <f t="shared" si="219"/>
        <v>0.81818181818181823</v>
      </c>
      <c r="DE78" s="87">
        <f t="shared" si="220"/>
        <v>1</v>
      </c>
      <c r="DF78" s="46">
        <f t="shared" si="221"/>
        <v>0.84519104084321472</v>
      </c>
      <c r="DG78" s="46">
        <f t="shared" si="207"/>
        <v>0.11914893617021272</v>
      </c>
      <c r="DH78" s="46">
        <f t="shared" si="208"/>
        <v>0.13636363636363635</v>
      </c>
      <c r="DI78" s="87">
        <f t="shared" si="209"/>
        <v>0</v>
      </c>
      <c r="DJ78" s="46">
        <f t="shared" si="210"/>
        <v>9.8155467720685174E-2</v>
      </c>
      <c r="DK78" s="46">
        <f t="shared" si="211"/>
        <v>1.7021276595744705E-2</v>
      </c>
      <c r="DL78" s="46">
        <f t="shared" si="212"/>
        <v>4.5454545454545414E-2</v>
      </c>
      <c r="DM78" s="87">
        <f t="shared" si="213"/>
        <v>0</v>
      </c>
      <c r="DN78" s="46">
        <f t="shared" si="214"/>
        <v>5.6653491436100101E-2</v>
      </c>
    </row>
    <row r="79" spans="1:118" s="15" customFormat="1" ht="13.5" customHeight="1">
      <c r="A79" s="63"/>
      <c r="B79" s="345">
        <v>13</v>
      </c>
      <c r="C79" s="342" t="s">
        <v>122</v>
      </c>
      <c r="D79" s="331" t="s">
        <v>153</v>
      </c>
      <c r="E79" s="320"/>
      <c r="F79" s="144">
        <v>2</v>
      </c>
      <c r="G79" s="60">
        <v>2</v>
      </c>
      <c r="H79" s="80">
        <f t="shared" si="136"/>
        <v>1</v>
      </c>
      <c r="I79" s="93">
        <v>10279820</v>
      </c>
      <c r="J79" s="100">
        <f t="shared" si="137"/>
        <v>5139910</v>
      </c>
      <c r="K79" s="60">
        <v>2</v>
      </c>
      <c r="L79" s="80">
        <f t="shared" si="138"/>
        <v>1</v>
      </c>
      <c r="M79" s="93">
        <v>134088</v>
      </c>
      <c r="N79" s="100">
        <f t="shared" si="139"/>
        <v>67044</v>
      </c>
      <c r="O79" s="144">
        <v>12</v>
      </c>
      <c r="P79" s="60">
        <v>12</v>
      </c>
      <c r="Q79" s="80">
        <f t="shared" si="140"/>
        <v>1</v>
      </c>
      <c r="R79" s="93">
        <v>4266010</v>
      </c>
      <c r="S79" s="100">
        <f t="shared" si="141"/>
        <v>355500.83333333331</v>
      </c>
      <c r="T79" s="60">
        <v>12</v>
      </c>
      <c r="U79" s="80">
        <f t="shared" si="142"/>
        <v>1</v>
      </c>
      <c r="V79" s="93">
        <v>1004644</v>
      </c>
      <c r="W79" s="100">
        <f t="shared" si="143"/>
        <v>83720.333333333328</v>
      </c>
      <c r="X79" s="144">
        <v>816</v>
      </c>
      <c r="Y79" s="60">
        <v>802</v>
      </c>
      <c r="Z79" s="80">
        <f t="shared" si="144"/>
        <v>0.98284313725490191</v>
      </c>
      <c r="AA79" s="93">
        <v>388085530</v>
      </c>
      <c r="AB79" s="100">
        <f t="shared" si="145"/>
        <v>483897.16957605985</v>
      </c>
      <c r="AC79" s="60">
        <v>692</v>
      </c>
      <c r="AD79" s="80">
        <f t="shared" si="146"/>
        <v>0.84803921568627449</v>
      </c>
      <c r="AE79" s="93">
        <v>90722563</v>
      </c>
      <c r="AF79" s="100">
        <f t="shared" si="147"/>
        <v>131101.9696531792</v>
      </c>
      <c r="AG79" s="144">
        <v>662</v>
      </c>
      <c r="AH79" s="60">
        <v>657</v>
      </c>
      <c r="AI79" s="80">
        <f t="shared" si="148"/>
        <v>0.99244712990936557</v>
      </c>
      <c r="AJ79" s="93">
        <v>381299570</v>
      </c>
      <c r="AK79" s="100">
        <f t="shared" si="149"/>
        <v>580364.64231354638</v>
      </c>
      <c r="AL79" s="60">
        <v>595</v>
      </c>
      <c r="AM79" s="80">
        <f t="shared" si="150"/>
        <v>0.8987915407854985</v>
      </c>
      <c r="AN79" s="93">
        <v>82739798</v>
      </c>
      <c r="AO79" s="100">
        <f t="shared" si="151"/>
        <v>139058.48403361344</v>
      </c>
      <c r="AP79" s="144">
        <v>335</v>
      </c>
      <c r="AQ79" s="60">
        <v>335</v>
      </c>
      <c r="AR79" s="80">
        <f t="shared" si="152"/>
        <v>1</v>
      </c>
      <c r="AS79" s="93">
        <v>208697340</v>
      </c>
      <c r="AT79" s="100">
        <f t="shared" si="153"/>
        <v>622977.13432835822</v>
      </c>
      <c r="AU79" s="60">
        <v>310</v>
      </c>
      <c r="AV79" s="80">
        <f t="shared" si="154"/>
        <v>0.92537313432835822</v>
      </c>
      <c r="AW79" s="93">
        <v>42049220</v>
      </c>
      <c r="AX79" s="100">
        <f t="shared" si="155"/>
        <v>135642.64516129033</v>
      </c>
      <c r="AY79" s="144">
        <v>117</v>
      </c>
      <c r="AZ79" s="60">
        <v>117</v>
      </c>
      <c r="BA79" s="80">
        <f t="shared" si="156"/>
        <v>1</v>
      </c>
      <c r="BB79" s="93">
        <v>85885930</v>
      </c>
      <c r="BC79" s="100">
        <f t="shared" si="157"/>
        <v>734067.77777777775</v>
      </c>
      <c r="BD79" s="60">
        <v>111</v>
      </c>
      <c r="BE79" s="80">
        <f t="shared" si="158"/>
        <v>0.94871794871794868</v>
      </c>
      <c r="BF79" s="93">
        <v>16292212</v>
      </c>
      <c r="BG79" s="100">
        <f t="shared" si="159"/>
        <v>146776.68468468467</v>
      </c>
      <c r="BH79" s="144">
        <v>28</v>
      </c>
      <c r="BI79" s="60">
        <v>28</v>
      </c>
      <c r="BJ79" s="80">
        <f t="shared" si="160"/>
        <v>1</v>
      </c>
      <c r="BK79" s="93">
        <v>19849000</v>
      </c>
      <c r="BL79" s="100">
        <f t="shared" si="161"/>
        <v>708892.85714285716</v>
      </c>
      <c r="BM79" s="60">
        <v>26</v>
      </c>
      <c r="BN79" s="80">
        <f t="shared" si="162"/>
        <v>0.9285714285714286</v>
      </c>
      <c r="BO79" s="93">
        <v>2567977</v>
      </c>
      <c r="BP79" s="100">
        <f t="shared" si="163"/>
        <v>98768.346153846156</v>
      </c>
      <c r="BQ79" s="98">
        <f t="shared" si="164"/>
        <v>1972</v>
      </c>
      <c r="BR79" s="60">
        <f t="shared" si="165"/>
        <v>1953</v>
      </c>
      <c r="BS79" s="80">
        <f t="shared" si="166"/>
        <v>0.99036511156186613</v>
      </c>
      <c r="BT79" s="93">
        <f t="shared" si="167"/>
        <v>1098363200</v>
      </c>
      <c r="BU79" s="100">
        <f t="shared" si="168"/>
        <v>562397.95186891966</v>
      </c>
      <c r="BV79" s="60">
        <f t="shared" si="169"/>
        <v>1748</v>
      </c>
      <c r="BW79" s="80">
        <f t="shared" si="170"/>
        <v>0.88640973630831643</v>
      </c>
      <c r="BX79" s="93">
        <f t="shared" si="171"/>
        <v>235510502</v>
      </c>
      <c r="BY79" s="100">
        <f t="shared" si="172"/>
        <v>134731.40846681921</v>
      </c>
      <c r="BZ79" s="82"/>
      <c r="CA79" s="113">
        <v>1927</v>
      </c>
      <c r="CB79" s="105">
        <v>1907</v>
      </c>
      <c r="CC79" s="86">
        <v>0.98962117280747275</v>
      </c>
      <c r="CD79" s="105">
        <v>1050685920</v>
      </c>
      <c r="CE79" s="105">
        <v>550962.7267960147</v>
      </c>
      <c r="CF79" s="105">
        <v>1718</v>
      </c>
      <c r="CG79" s="86">
        <v>0.8915412558380903</v>
      </c>
      <c r="CH79" s="105">
        <v>210711317</v>
      </c>
      <c r="CI79" s="105">
        <v>122649.19499417928</v>
      </c>
      <c r="CK79" s="86">
        <f t="shared" si="194"/>
        <v>0.1039553752535497</v>
      </c>
      <c r="CL79" s="86">
        <f t="shared" si="195"/>
        <v>9.6348884381338706E-3</v>
      </c>
      <c r="CM79" s="86">
        <f t="shared" si="215"/>
        <v>9.8079916969382452E-2</v>
      </c>
      <c r="CN79" s="86">
        <f t="shared" si="216"/>
        <v>1.0378827192527251E-2</v>
      </c>
      <c r="CO79" s="59">
        <v>73</v>
      </c>
      <c r="CP79" s="37" t="s">
        <v>32</v>
      </c>
      <c r="CQ79" s="46">
        <f t="shared" si="217"/>
        <v>0.89830508474576276</v>
      </c>
      <c r="CR79" s="46">
        <f t="shared" si="196"/>
        <v>0.88888888888888884</v>
      </c>
      <c r="CS79" s="87">
        <f t="shared" si="197"/>
        <v>0.875</v>
      </c>
      <c r="CT79" s="46">
        <f t="shared" si="198"/>
        <v>0.82080078125</v>
      </c>
      <c r="CU79" s="46">
        <f t="shared" si="199"/>
        <v>9.9087353324641358E-2</v>
      </c>
      <c r="CV79" s="46">
        <f t="shared" si="200"/>
        <v>0.11111111111111116</v>
      </c>
      <c r="CW79" s="46">
        <f t="shared" si="201"/>
        <v>0.125</v>
      </c>
      <c r="CX79" s="46">
        <f t="shared" si="202"/>
        <v>0.10791015625</v>
      </c>
      <c r="CY79" s="46">
        <f t="shared" si="203"/>
        <v>2.6075619295958807E-3</v>
      </c>
      <c r="CZ79" s="46">
        <f t="shared" si="204"/>
        <v>0</v>
      </c>
      <c r="DA79" s="46">
        <f t="shared" si="205"/>
        <v>0</v>
      </c>
      <c r="DB79" s="46">
        <f t="shared" si="206"/>
        <v>7.12890625E-2</v>
      </c>
      <c r="DC79" s="46">
        <f t="shared" si="218"/>
        <v>0.87936507936507935</v>
      </c>
      <c r="DD79" s="46">
        <f t="shared" si="219"/>
        <v>0.8</v>
      </c>
      <c r="DE79" s="87">
        <f t="shared" si="220"/>
        <v>0.75</v>
      </c>
      <c r="DF79" s="46">
        <f t="shared" si="221"/>
        <v>0.81518624641833815</v>
      </c>
      <c r="DG79" s="46">
        <f t="shared" si="207"/>
        <v>0.11428571428571432</v>
      </c>
      <c r="DH79" s="46">
        <f t="shared" si="208"/>
        <v>0.19999999999999996</v>
      </c>
      <c r="DI79" s="87">
        <f t="shared" si="209"/>
        <v>0.25</v>
      </c>
      <c r="DJ79" s="46">
        <f t="shared" si="210"/>
        <v>0.11652340019102192</v>
      </c>
      <c r="DK79" s="46">
        <f t="shared" si="211"/>
        <v>6.3492063492063266E-3</v>
      </c>
      <c r="DL79" s="46">
        <f t="shared" si="212"/>
        <v>0</v>
      </c>
      <c r="DM79" s="87">
        <f t="shared" si="213"/>
        <v>0</v>
      </c>
      <c r="DN79" s="46">
        <f t="shared" si="214"/>
        <v>6.8290353390639935E-2</v>
      </c>
    </row>
    <row r="80" spans="1:118" s="15" customFormat="1" ht="13.5" customHeight="1">
      <c r="A80" s="63"/>
      <c r="B80" s="346"/>
      <c r="C80" s="343"/>
      <c r="D80" s="319" t="s">
        <v>164</v>
      </c>
      <c r="E80" s="320"/>
      <c r="F80" s="144">
        <v>0</v>
      </c>
      <c r="G80" s="60">
        <v>0</v>
      </c>
      <c r="H80" s="80" t="str">
        <f t="shared" si="136"/>
        <v>-</v>
      </c>
      <c r="I80" s="93">
        <v>0</v>
      </c>
      <c r="J80" s="100" t="str">
        <f t="shared" si="137"/>
        <v>-</v>
      </c>
      <c r="K80" s="60">
        <v>0</v>
      </c>
      <c r="L80" s="80" t="str">
        <f t="shared" si="138"/>
        <v>-</v>
      </c>
      <c r="M80" s="93">
        <v>0</v>
      </c>
      <c r="N80" s="100" t="str">
        <f t="shared" si="139"/>
        <v>-</v>
      </c>
      <c r="O80" s="144">
        <v>0</v>
      </c>
      <c r="P80" s="60">
        <v>0</v>
      </c>
      <c r="Q80" s="80" t="str">
        <f t="shared" si="140"/>
        <v>-</v>
      </c>
      <c r="R80" s="93">
        <v>0</v>
      </c>
      <c r="S80" s="100" t="str">
        <f t="shared" si="141"/>
        <v>-</v>
      </c>
      <c r="T80" s="60">
        <v>0</v>
      </c>
      <c r="U80" s="80" t="str">
        <f t="shared" si="142"/>
        <v>-</v>
      </c>
      <c r="V80" s="93">
        <v>0</v>
      </c>
      <c r="W80" s="100" t="str">
        <f t="shared" si="143"/>
        <v>-</v>
      </c>
      <c r="X80" s="144">
        <v>17</v>
      </c>
      <c r="Y80" s="60">
        <v>17</v>
      </c>
      <c r="Z80" s="80">
        <f t="shared" si="144"/>
        <v>1</v>
      </c>
      <c r="AA80" s="93">
        <v>13303670</v>
      </c>
      <c r="AB80" s="100">
        <f t="shared" si="145"/>
        <v>782568.82352941181</v>
      </c>
      <c r="AC80" s="60">
        <v>15</v>
      </c>
      <c r="AD80" s="80">
        <f t="shared" si="146"/>
        <v>0.88235294117647056</v>
      </c>
      <c r="AE80" s="93">
        <v>1053555</v>
      </c>
      <c r="AF80" s="100">
        <f t="shared" si="147"/>
        <v>70237</v>
      </c>
      <c r="AG80" s="144">
        <v>14</v>
      </c>
      <c r="AH80" s="60">
        <v>14</v>
      </c>
      <c r="AI80" s="80">
        <f t="shared" si="148"/>
        <v>1</v>
      </c>
      <c r="AJ80" s="93">
        <v>6991420</v>
      </c>
      <c r="AK80" s="100">
        <f t="shared" si="149"/>
        <v>499387.14285714284</v>
      </c>
      <c r="AL80" s="60">
        <v>12</v>
      </c>
      <c r="AM80" s="80">
        <f t="shared" si="150"/>
        <v>0.8571428571428571</v>
      </c>
      <c r="AN80" s="93">
        <v>1034121</v>
      </c>
      <c r="AO80" s="100">
        <f t="shared" si="151"/>
        <v>86176.75</v>
      </c>
      <c r="AP80" s="144">
        <v>3</v>
      </c>
      <c r="AQ80" s="60">
        <v>3</v>
      </c>
      <c r="AR80" s="80">
        <f t="shared" si="152"/>
        <v>1</v>
      </c>
      <c r="AS80" s="93">
        <v>6707560</v>
      </c>
      <c r="AT80" s="100">
        <f t="shared" si="153"/>
        <v>2235853.3333333335</v>
      </c>
      <c r="AU80" s="60">
        <v>3</v>
      </c>
      <c r="AV80" s="80">
        <f t="shared" si="154"/>
        <v>1</v>
      </c>
      <c r="AW80" s="93">
        <v>472785</v>
      </c>
      <c r="AX80" s="100">
        <f t="shared" si="155"/>
        <v>157595</v>
      </c>
      <c r="AY80" s="144">
        <v>0</v>
      </c>
      <c r="AZ80" s="60">
        <v>0</v>
      </c>
      <c r="BA80" s="80" t="str">
        <f t="shared" si="156"/>
        <v>-</v>
      </c>
      <c r="BB80" s="93">
        <v>0</v>
      </c>
      <c r="BC80" s="100" t="str">
        <f t="shared" si="157"/>
        <v>-</v>
      </c>
      <c r="BD80" s="60">
        <v>0</v>
      </c>
      <c r="BE80" s="80" t="str">
        <f t="shared" si="158"/>
        <v>-</v>
      </c>
      <c r="BF80" s="93">
        <v>0</v>
      </c>
      <c r="BG80" s="100" t="str">
        <f t="shared" si="159"/>
        <v>-</v>
      </c>
      <c r="BH80" s="144">
        <v>0</v>
      </c>
      <c r="BI80" s="60">
        <v>0</v>
      </c>
      <c r="BJ80" s="80" t="str">
        <f t="shared" si="160"/>
        <v>-</v>
      </c>
      <c r="BK80" s="93">
        <v>0</v>
      </c>
      <c r="BL80" s="100" t="str">
        <f t="shared" si="161"/>
        <v>-</v>
      </c>
      <c r="BM80" s="60">
        <v>0</v>
      </c>
      <c r="BN80" s="80" t="str">
        <f t="shared" si="162"/>
        <v>-</v>
      </c>
      <c r="BO80" s="93">
        <v>0</v>
      </c>
      <c r="BP80" s="100" t="str">
        <f t="shared" si="163"/>
        <v>-</v>
      </c>
      <c r="BQ80" s="98">
        <f t="shared" si="164"/>
        <v>34</v>
      </c>
      <c r="BR80" s="60">
        <f t="shared" si="165"/>
        <v>34</v>
      </c>
      <c r="BS80" s="80">
        <f t="shared" si="166"/>
        <v>1</v>
      </c>
      <c r="BT80" s="93">
        <f t="shared" si="167"/>
        <v>27002650</v>
      </c>
      <c r="BU80" s="100">
        <f t="shared" si="168"/>
        <v>794195.5882352941</v>
      </c>
      <c r="BV80" s="60">
        <f t="shared" si="169"/>
        <v>30</v>
      </c>
      <c r="BW80" s="80">
        <f t="shared" si="170"/>
        <v>0.88235294117647056</v>
      </c>
      <c r="BX80" s="93">
        <f t="shared" si="171"/>
        <v>2560461</v>
      </c>
      <c r="BY80" s="100">
        <f t="shared" si="172"/>
        <v>85348.7</v>
      </c>
      <c r="BZ80" s="82"/>
      <c r="CA80" s="113">
        <v>26</v>
      </c>
      <c r="CB80" s="105">
        <v>25</v>
      </c>
      <c r="CC80" s="86">
        <v>0.96153846153846156</v>
      </c>
      <c r="CD80" s="105">
        <v>16264910</v>
      </c>
      <c r="CE80" s="105">
        <v>650596.4</v>
      </c>
      <c r="CF80" s="105">
        <v>24</v>
      </c>
      <c r="CG80" s="86">
        <v>0.92307692307692313</v>
      </c>
      <c r="CH80" s="105">
        <v>2203186</v>
      </c>
      <c r="CI80" s="105">
        <v>91799.416666666672</v>
      </c>
      <c r="CK80" s="86">
        <f t="shared" si="194"/>
        <v>0.11764705882352944</v>
      </c>
      <c r="CL80" s="86">
        <f t="shared" si="195"/>
        <v>0</v>
      </c>
      <c r="CM80" s="86">
        <f t="shared" si="215"/>
        <v>3.8461538461538436E-2</v>
      </c>
      <c r="CN80" s="86">
        <f t="shared" si="216"/>
        <v>3.8461538461538436E-2</v>
      </c>
      <c r="CO80" s="59">
        <v>74</v>
      </c>
      <c r="CP80" s="37" t="s">
        <v>33</v>
      </c>
      <c r="CQ80" s="46">
        <f t="shared" si="217"/>
        <v>0.84449760765550241</v>
      </c>
      <c r="CR80" s="46">
        <f t="shared" si="196"/>
        <v>0.81818181818181823</v>
      </c>
      <c r="CS80" s="87">
        <f t="shared" si="197"/>
        <v>1</v>
      </c>
      <c r="CT80" s="46">
        <f t="shared" si="198"/>
        <v>0.78472222222222221</v>
      </c>
      <c r="CU80" s="46">
        <f t="shared" si="199"/>
        <v>0.14593301435406691</v>
      </c>
      <c r="CV80" s="46">
        <f t="shared" si="200"/>
        <v>9.0909090909090828E-2</v>
      </c>
      <c r="CW80" s="46">
        <f t="shared" si="201"/>
        <v>0</v>
      </c>
      <c r="CX80" s="46">
        <f t="shared" si="202"/>
        <v>0.13541666666666663</v>
      </c>
      <c r="CY80" s="46">
        <f t="shared" si="203"/>
        <v>9.5693779904306719E-3</v>
      </c>
      <c r="CZ80" s="46">
        <f t="shared" si="204"/>
        <v>9.0909090909090939E-2</v>
      </c>
      <c r="DA80" s="46">
        <f t="shared" si="205"/>
        <v>0</v>
      </c>
      <c r="DB80" s="46">
        <f t="shared" si="206"/>
        <v>7.986111111111116E-2</v>
      </c>
      <c r="DC80" s="46">
        <f t="shared" si="218"/>
        <v>0.86592178770949724</v>
      </c>
      <c r="DD80" s="46">
        <f t="shared" si="219"/>
        <v>0.8</v>
      </c>
      <c r="DE80" s="87">
        <f t="shared" si="220"/>
        <v>1</v>
      </c>
      <c r="DF80" s="46">
        <f t="shared" si="221"/>
        <v>0.78595696489241218</v>
      </c>
      <c r="DG80" s="46">
        <f t="shared" si="207"/>
        <v>0.12569832402234637</v>
      </c>
      <c r="DH80" s="46">
        <f t="shared" si="208"/>
        <v>9.9999999999999978E-2</v>
      </c>
      <c r="DI80" s="87">
        <f t="shared" si="209"/>
        <v>0</v>
      </c>
      <c r="DJ80" s="46">
        <f t="shared" si="210"/>
        <v>0.13590033975084947</v>
      </c>
      <c r="DK80" s="46">
        <f t="shared" si="211"/>
        <v>8.379888268156388E-3</v>
      </c>
      <c r="DL80" s="46">
        <f t="shared" si="212"/>
        <v>9.9999999999999978E-2</v>
      </c>
      <c r="DM80" s="87">
        <f t="shared" si="213"/>
        <v>0</v>
      </c>
      <c r="DN80" s="46">
        <f t="shared" si="214"/>
        <v>7.8142695356738345E-2</v>
      </c>
    </row>
    <row r="81" spans="1:118" s="15" customFormat="1" ht="13.5" customHeight="1">
      <c r="A81" s="63"/>
      <c r="B81" s="346"/>
      <c r="C81" s="343"/>
      <c r="D81" s="81"/>
      <c r="E81" s="71" t="s">
        <v>160</v>
      </c>
      <c r="F81" s="168">
        <v>0</v>
      </c>
      <c r="G81" s="62">
        <v>0</v>
      </c>
      <c r="H81" s="79" t="str">
        <f t="shared" si="136"/>
        <v>-</v>
      </c>
      <c r="I81" s="101">
        <v>0</v>
      </c>
      <c r="J81" s="102" t="str">
        <f t="shared" si="137"/>
        <v>-</v>
      </c>
      <c r="K81" s="62">
        <v>0</v>
      </c>
      <c r="L81" s="79" t="str">
        <f t="shared" si="138"/>
        <v>-</v>
      </c>
      <c r="M81" s="101">
        <v>0</v>
      </c>
      <c r="N81" s="102" t="str">
        <f t="shared" si="139"/>
        <v>-</v>
      </c>
      <c r="O81" s="168">
        <v>0</v>
      </c>
      <c r="P81" s="62">
        <v>0</v>
      </c>
      <c r="Q81" s="79" t="str">
        <f t="shared" si="140"/>
        <v>-</v>
      </c>
      <c r="R81" s="101">
        <v>0</v>
      </c>
      <c r="S81" s="102" t="str">
        <f t="shared" si="141"/>
        <v>-</v>
      </c>
      <c r="T81" s="62">
        <v>0</v>
      </c>
      <c r="U81" s="79" t="str">
        <f t="shared" si="142"/>
        <v>-</v>
      </c>
      <c r="V81" s="101">
        <v>0</v>
      </c>
      <c r="W81" s="102" t="str">
        <f t="shared" si="143"/>
        <v>-</v>
      </c>
      <c r="X81" s="168">
        <v>12</v>
      </c>
      <c r="Y81" s="62">
        <v>12</v>
      </c>
      <c r="Z81" s="79">
        <f t="shared" si="144"/>
        <v>1</v>
      </c>
      <c r="AA81" s="101">
        <v>7889020</v>
      </c>
      <c r="AB81" s="102">
        <f t="shared" si="145"/>
        <v>657418.33333333337</v>
      </c>
      <c r="AC81" s="62">
        <v>11</v>
      </c>
      <c r="AD81" s="79">
        <f t="shared" si="146"/>
        <v>0.91666666666666663</v>
      </c>
      <c r="AE81" s="101">
        <v>752719</v>
      </c>
      <c r="AF81" s="102">
        <f t="shared" si="147"/>
        <v>68429</v>
      </c>
      <c r="AG81" s="168">
        <v>9</v>
      </c>
      <c r="AH81" s="62">
        <v>9</v>
      </c>
      <c r="AI81" s="79">
        <f t="shared" si="148"/>
        <v>1</v>
      </c>
      <c r="AJ81" s="101">
        <v>3681070</v>
      </c>
      <c r="AK81" s="102">
        <f t="shared" si="149"/>
        <v>409007.77777777775</v>
      </c>
      <c r="AL81" s="62">
        <v>8</v>
      </c>
      <c r="AM81" s="79">
        <f t="shared" si="150"/>
        <v>0.88888888888888884</v>
      </c>
      <c r="AN81" s="101">
        <v>790473</v>
      </c>
      <c r="AO81" s="102">
        <f t="shared" si="151"/>
        <v>98809.125</v>
      </c>
      <c r="AP81" s="168">
        <v>1</v>
      </c>
      <c r="AQ81" s="62">
        <v>1</v>
      </c>
      <c r="AR81" s="79">
        <f t="shared" si="152"/>
        <v>1</v>
      </c>
      <c r="AS81" s="101">
        <v>597610</v>
      </c>
      <c r="AT81" s="102">
        <f t="shared" si="153"/>
        <v>597610</v>
      </c>
      <c r="AU81" s="62">
        <v>1</v>
      </c>
      <c r="AV81" s="79">
        <f t="shared" si="154"/>
        <v>1</v>
      </c>
      <c r="AW81" s="101">
        <v>118585</v>
      </c>
      <c r="AX81" s="102">
        <f t="shared" si="155"/>
        <v>118585</v>
      </c>
      <c r="AY81" s="168">
        <v>0</v>
      </c>
      <c r="AZ81" s="62">
        <v>0</v>
      </c>
      <c r="BA81" s="79" t="str">
        <f t="shared" si="156"/>
        <v>-</v>
      </c>
      <c r="BB81" s="101">
        <v>0</v>
      </c>
      <c r="BC81" s="102" t="str">
        <f t="shared" si="157"/>
        <v>-</v>
      </c>
      <c r="BD81" s="62">
        <v>0</v>
      </c>
      <c r="BE81" s="79" t="str">
        <f t="shared" si="158"/>
        <v>-</v>
      </c>
      <c r="BF81" s="101">
        <v>0</v>
      </c>
      <c r="BG81" s="102" t="str">
        <f t="shared" si="159"/>
        <v>-</v>
      </c>
      <c r="BH81" s="168">
        <v>0</v>
      </c>
      <c r="BI81" s="62">
        <v>0</v>
      </c>
      <c r="BJ81" s="79" t="str">
        <f t="shared" si="160"/>
        <v>-</v>
      </c>
      <c r="BK81" s="101">
        <v>0</v>
      </c>
      <c r="BL81" s="102" t="str">
        <f t="shared" si="161"/>
        <v>-</v>
      </c>
      <c r="BM81" s="62">
        <v>0</v>
      </c>
      <c r="BN81" s="79" t="str">
        <f t="shared" si="162"/>
        <v>-</v>
      </c>
      <c r="BO81" s="101">
        <v>0</v>
      </c>
      <c r="BP81" s="102" t="str">
        <f t="shared" si="163"/>
        <v>-</v>
      </c>
      <c r="BQ81" s="99">
        <f t="shared" si="164"/>
        <v>22</v>
      </c>
      <c r="BR81" s="62">
        <f t="shared" si="165"/>
        <v>22</v>
      </c>
      <c r="BS81" s="79">
        <f t="shared" si="166"/>
        <v>1</v>
      </c>
      <c r="BT81" s="101">
        <f t="shared" si="167"/>
        <v>12167700</v>
      </c>
      <c r="BU81" s="102">
        <f t="shared" si="168"/>
        <v>553077.27272727271</v>
      </c>
      <c r="BV81" s="62">
        <f t="shared" si="169"/>
        <v>20</v>
      </c>
      <c r="BW81" s="79">
        <f t="shared" si="170"/>
        <v>0.90909090909090906</v>
      </c>
      <c r="BX81" s="101">
        <f t="shared" si="171"/>
        <v>1661777</v>
      </c>
      <c r="BY81" s="102">
        <f t="shared" si="172"/>
        <v>83088.850000000006</v>
      </c>
      <c r="BZ81" s="82"/>
      <c r="CA81" s="113">
        <v>18</v>
      </c>
      <c r="CB81" s="105">
        <v>18</v>
      </c>
      <c r="CC81" s="86">
        <v>1</v>
      </c>
      <c r="CD81" s="105">
        <v>11938150</v>
      </c>
      <c r="CE81" s="105">
        <v>663230.5555555555</v>
      </c>
      <c r="CF81" s="105">
        <v>17</v>
      </c>
      <c r="CG81" s="86">
        <v>0.94444444444444442</v>
      </c>
      <c r="CH81" s="105">
        <v>1613805</v>
      </c>
      <c r="CI81" s="105">
        <v>94929.705882352937</v>
      </c>
      <c r="CK81" s="86">
        <f t="shared" si="194"/>
        <v>9.0909090909090939E-2</v>
      </c>
      <c r="CL81" s="86">
        <f t="shared" si="195"/>
        <v>0</v>
      </c>
      <c r="CM81" s="86">
        <f t="shared" si="215"/>
        <v>5.555555555555558E-2</v>
      </c>
      <c r="CN81" s="86">
        <f t="shared" si="216"/>
        <v>0</v>
      </c>
      <c r="CO81" s="59">
        <v>75</v>
      </c>
      <c r="CP81" s="64" t="s">
        <v>210</v>
      </c>
      <c r="CQ81" s="46">
        <f t="shared" si="217"/>
        <v>0.87281848885540492</v>
      </c>
      <c r="CR81" s="46">
        <f t="shared" si="196"/>
        <v>0.83829787234042552</v>
      </c>
      <c r="CS81" s="87">
        <f t="shared" si="197"/>
        <v>0.83989501312335957</v>
      </c>
      <c r="CT81" s="46">
        <f t="shared" si="198"/>
        <v>0.82931072839859654</v>
      </c>
      <c r="CU81" s="46">
        <f t="shared" si="199"/>
        <v>0.11478055399788534</v>
      </c>
      <c r="CV81" s="46">
        <f t="shared" si="200"/>
        <v>0.15319148936170213</v>
      </c>
      <c r="CW81" s="46">
        <f t="shared" si="201"/>
        <v>0.14908136482939638</v>
      </c>
      <c r="CX81" s="46">
        <f t="shared" si="202"/>
        <v>0.10295028716740307</v>
      </c>
      <c r="CY81" s="46">
        <f t="shared" si="203"/>
        <v>1.2400957146709746E-2</v>
      </c>
      <c r="CZ81" s="46">
        <f t="shared" si="204"/>
        <v>8.5106382978723527E-3</v>
      </c>
      <c r="DA81" s="46">
        <f t="shared" si="205"/>
        <v>1.1023622047244053E-2</v>
      </c>
      <c r="DB81" s="46">
        <f t="shared" si="206"/>
        <v>6.7738984434000393E-2</v>
      </c>
      <c r="DC81" s="46">
        <f t="shared" si="218"/>
        <v>0.86643310806229235</v>
      </c>
      <c r="DD81" s="46">
        <f t="shared" si="219"/>
        <v>0.8310385523210071</v>
      </c>
      <c r="DE81" s="87">
        <f t="shared" si="220"/>
        <v>0.82233502538071068</v>
      </c>
      <c r="DF81" s="46">
        <f t="shared" si="221"/>
        <v>0.82810654702572595</v>
      </c>
      <c r="DG81" s="46">
        <f t="shared" si="207"/>
        <v>0.12086431751915561</v>
      </c>
      <c r="DH81" s="46">
        <f t="shared" si="208"/>
        <v>0.15932336742722264</v>
      </c>
      <c r="DI81" s="87">
        <f t="shared" si="209"/>
        <v>0.16187253243090804</v>
      </c>
      <c r="DJ81" s="46">
        <f t="shared" si="210"/>
        <v>0.10600053625558514</v>
      </c>
      <c r="DK81" s="46">
        <f t="shared" si="211"/>
        <v>1.2702574418552048E-2</v>
      </c>
      <c r="DL81" s="46">
        <f t="shared" si="212"/>
        <v>9.6380802517702646E-3</v>
      </c>
      <c r="DM81" s="87">
        <f t="shared" si="213"/>
        <v>1.5792442188381273E-2</v>
      </c>
      <c r="DN81" s="46">
        <f t="shared" si="214"/>
        <v>6.589291671868891E-2</v>
      </c>
    </row>
    <row r="82" spans="1:118" s="15" customFormat="1" ht="13.5" customHeight="1">
      <c r="A82" s="63"/>
      <c r="B82" s="346"/>
      <c r="C82" s="343"/>
      <c r="D82" s="81"/>
      <c r="E82" s="198" t="s">
        <v>161</v>
      </c>
      <c r="F82" s="213">
        <v>0</v>
      </c>
      <c r="G82" s="214">
        <v>0</v>
      </c>
      <c r="H82" s="215" t="str">
        <f t="shared" si="136"/>
        <v>-</v>
      </c>
      <c r="I82" s="216">
        <v>0</v>
      </c>
      <c r="J82" s="217" t="str">
        <f t="shared" si="137"/>
        <v>-</v>
      </c>
      <c r="K82" s="214">
        <v>0</v>
      </c>
      <c r="L82" s="215" t="str">
        <f t="shared" si="138"/>
        <v>-</v>
      </c>
      <c r="M82" s="216">
        <v>0</v>
      </c>
      <c r="N82" s="217" t="str">
        <f t="shared" si="139"/>
        <v>-</v>
      </c>
      <c r="O82" s="213">
        <v>0</v>
      </c>
      <c r="P82" s="214">
        <v>0</v>
      </c>
      <c r="Q82" s="215" t="str">
        <f t="shared" si="140"/>
        <v>-</v>
      </c>
      <c r="R82" s="216">
        <v>0</v>
      </c>
      <c r="S82" s="217" t="str">
        <f t="shared" si="141"/>
        <v>-</v>
      </c>
      <c r="T82" s="214">
        <v>0</v>
      </c>
      <c r="U82" s="215" t="str">
        <f t="shared" si="142"/>
        <v>-</v>
      </c>
      <c r="V82" s="216">
        <v>0</v>
      </c>
      <c r="W82" s="217" t="str">
        <f t="shared" si="143"/>
        <v>-</v>
      </c>
      <c r="X82" s="213">
        <v>5</v>
      </c>
      <c r="Y82" s="214">
        <v>5</v>
      </c>
      <c r="Z82" s="215">
        <f t="shared" si="144"/>
        <v>1</v>
      </c>
      <c r="AA82" s="216">
        <v>5414650</v>
      </c>
      <c r="AB82" s="217">
        <f t="shared" si="145"/>
        <v>1082930</v>
      </c>
      <c r="AC82" s="214">
        <v>4</v>
      </c>
      <c r="AD82" s="215">
        <f t="shared" si="146"/>
        <v>0.8</v>
      </c>
      <c r="AE82" s="216">
        <v>300836</v>
      </c>
      <c r="AF82" s="217">
        <f t="shared" si="147"/>
        <v>75209</v>
      </c>
      <c r="AG82" s="213">
        <v>5</v>
      </c>
      <c r="AH82" s="214">
        <v>5</v>
      </c>
      <c r="AI82" s="215">
        <f t="shared" si="148"/>
        <v>1</v>
      </c>
      <c r="AJ82" s="216">
        <v>3310350</v>
      </c>
      <c r="AK82" s="217">
        <f t="shared" si="149"/>
        <v>662070</v>
      </c>
      <c r="AL82" s="214">
        <v>4</v>
      </c>
      <c r="AM82" s="215">
        <f t="shared" si="150"/>
        <v>0.8</v>
      </c>
      <c r="AN82" s="216">
        <v>243648</v>
      </c>
      <c r="AO82" s="217">
        <f t="shared" si="151"/>
        <v>60912</v>
      </c>
      <c r="AP82" s="213">
        <v>2</v>
      </c>
      <c r="AQ82" s="214">
        <v>2</v>
      </c>
      <c r="AR82" s="215">
        <f t="shared" si="152"/>
        <v>1</v>
      </c>
      <c r="AS82" s="216">
        <v>6109950</v>
      </c>
      <c r="AT82" s="217">
        <f t="shared" si="153"/>
        <v>3054975</v>
      </c>
      <c r="AU82" s="214">
        <v>2</v>
      </c>
      <c r="AV82" s="215">
        <f t="shared" si="154"/>
        <v>1</v>
      </c>
      <c r="AW82" s="216">
        <v>354200</v>
      </c>
      <c r="AX82" s="217">
        <f t="shared" si="155"/>
        <v>177100</v>
      </c>
      <c r="AY82" s="213">
        <v>0</v>
      </c>
      <c r="AZ82" s="214">
        <v>0</v>
      </c>
      <c r="BA82" s="215" t="str">
        <f t="shared" si="156"/>
        <v>-</v>
      </c>
      <c r="BB82" s="216">
        <v>0</v>
      </c>
      <c r="BC82" s="217" t="str">
        <f t="shared" si="157"/>
        <v>-</v>
      </c>
      <c r="BD82" s="214">
        <v>0</v>
      </c>
      <c r="BE82" s="215" t="str">
        <f t="shared" si="158"/>
        <v>-</v>
      </c>
      <c r="BF82" s="216">
        <v>0</v>
      </c>
      <c r="BG82" s="217" t="str">
        <f t="shared" si="159"/>
        <v>-</v>
      </c>
      <c r="BH82" s="213">
        <v>0</v>
      </c>
      <c r="BI82" s="214">
        <v>0</v>
      </c>
      <c r="BJ82" s="215" t="str">
        <f t="shared" si="160"/>
        <v>-</v>
      </c>
      <c r="BK82" s="216">
        <v>0</v>
      </c>
      <c r="BL82" s="217" t="str">
        <f t="shared" si="161"/>
        <v>-</v>
      </c>
      <c r="BM82" s="214">
        <v>0</v>
      </c>
      <c r="BN82" s="215" t="str">
        <f t="shared" si="162"/>
        <v>-</v>
      </c>
      <c r="BO82" s="216">
        <v>0</v>
      </c>
      <c r="BP82" s="217" t="str">
        <f t="shared" si="163"/>
        <v>-</v>
      </c>
      <c r="BQ82" s="218">
        <f t="shared" si="164"/>
        <v>12</v>
      </c>
      <c r="BR82" s="214">
        <f t="shared" si="165"/>
        <v>12</v>
      </c>
      <c r="BS82" s="215">
        <f t="shared" si="166"/>
        <v>1</v>
      </c>
      <c r="BT82" s="216">
        <f t="shared" si="167"/>
        <v>14834950</v>
      </c>
      <c r="BU82" s="217">
        <f t="shared" si="168"/>
        <v>1236245.8333333333</v>
      </c>
      <c r="BV82" s="214">
        <f t="shared" si="169"/>
        <v>10</v>
      </c>
      <c r="BW82" s="215">
        <f t="shared" si="170"/>
        <v>0.83333333333333337</v>
      </c>
      <c r="BX82" s="216">
        <f t="shared" si="171"/>
        <v>898684</v>
      </c>
      <c r="BY82" s="217">
        <f t="shared" si="172"/>
        <v>89868.4</v>
      </c>
      <c r="BZ82" s="82"/>
      <c r="CA82" s="113">
        <v>8</v>
      </c>
      <c r="CB82" s="105">
        <v>7</v>
      </c>
      <c r="CC82" s="86">
        <v>0.875</v>
      </c>
      <c r="CD82" s="105">
        <v>4326760</v>
      </c>
      <c r="CE82" s="105">
        <v>618108.57142857148</v>
      </c>
      <c r="CF82" s="105">
        <v>7</v>
      </c>
      <c r="CG82" s="86">
        <v>0.875</v>
      </c>
      <c r="CH82" s="105">
        <v>589381</v>
      </c>
      <c r="CI82" s="105">
        <v>84197.28571428571</v>
      </c>
      <c r="CK82" s="86">
        <f t="shared" si="194"/>
        <v>0.16666666666666663</v>
      </c>
      <c r="CL82" s="86">
        <f t="shared" si="195"/>
        <v>0</v>
      </c>
      <c r="CM82" s="86">
        <f t="shared" si="215"/>
        <v>0</v>
      </c>
      <c r="CN82" s="86">
        <f t="shared" si="216"/>
        <v>0.125</v>
      </c>
      <c r="CV82" s="178"/>
      <c r="DH82" s="178"/>
    </row>
    <row r="83" spans="1:118" s="15" customFormat="1" ht="13.5" customHeight="1">
      <c r="A83" s="63"/>
      <c r="B83" s="346"/>
      <c r="C83" s="343"/>
      <c r="D83" s="210"/>
      <c r="E83" s="72" t="s">
        <v>211</v>
      </c>
      <c r="F83" s="211">
        <v>0</v>
      </c>
      <c r="G83" s="126">
        <v>0</v>
      </c>
      <c r="H83" s="124" t="str">
        <f>IFERROR(G83/F83,"-")</f>
        <v>-</v>
      </c>
      <c r="I83" s="127">
        <v>0</v>
      </c>
      <c r="J83" s="125" t="str">
        <f>IFERROR(I83/G83,"-")</f>
        <v>-</v>
      </c>
      <c r="K83" s="126">
        <v>0</v>
      </c>
      <c r="L83" s="124" t="str">
        <f>IFERROR(K83/F83,"-")</f>
        <v>-</v>
      </c>
      <c r="M83" s="127">
        <v>0</v>
      </c>
      <c r="N83" s="125" t="str">
        <f>IFERROR(M83/K83,"-")</f>
        <v>-</v>
      </c>
      <c r="O83" s="211">
        <v>0</v>
      </c>
      <c r="P83" s="126">
        <v>0</v>
      </c>
      <c r="Q83" s="124" t="str">
        <f>IFERROR(P83/O83,"-")</f>
        <v>-</v>
      </c>
      <c r="R83" s="127">
        <v>0</v>
      </c>
      <c r="S83" s="125" t="str">
        <f>IFERROR(R83/P83,"-")</f>
        <v>-</v>
      </c>
      <c r="T83" s="126">
        <v>0</v>
      </c>
      <c r="U83" s="124" t="str">
        <f>IFERROR(T83/O83,"-")</f>
        <v>-</v>
      </c>
      <c r="V83" s="127">
        <v>0</v>
      </c>
      <c r="W83" s="125" t="str">
        <f>IFERROR(V83/T83,"-")</f>
        <v>-</v>
      </c>
      <c r="X83" s="211">
        <v>0</v>
      </c>
      <c r="Y83" s="126">
        <v>0</v>
      </c>
      <c r="Z83" s="124" t="str">
        <f>IFERROR(Y83/X83,"-")</f>
        <v>-</v>
      </c>
      <c r="AA83" s="127">
        <v>0</v>
      </c>
      <c r="AB83" s="125" t="str">
        <f>IFERROR(AA83/Y83,"-")</f>
        <v>-</v>
      </c>
      <c r="AC83" s="126">
        <v>0</v>
      </c>
      <c r="AD83" s="124" t="str">
        <f>IFERROR(AC83/X83,"-")</f>
        <v>-</v>
      </c>
      <c r="AE83" s="127">
        <v>0</v>
      </c>
      <c r="AF83" s="125" t="str">
        <f>IFERROR(AE83/AC83,"-")</f>
        <v>-</v>
      </c>
      <c r="AG83" s="211">
        <v>0</v>
      </c>
      <c r="AH83" s="126">
        <v>0</v>
      </c>
      <c r="AI83" s="124" t="str">
        <f>IFERROR(AH83/AG83,"-")</f>
        <v>-</v>
      </c>
      <c r="AJ83" s="127">
        <v>0</v>
      </c>
      <c r="AK83" s="125" t="str">
        <f>IFERROR(AJ83/AH83,"-")</f>
        <v>-</v>
      </c>
      <c r="AL83" s="126">
        <v>0</v>
      </c>
      <c r="AM83" s="124" t="str">
        <f>IFERROR(AL83/AG83,"-")</f>
        <v>-</v>
      </c>
      <c r="AN83" s="127">
        <v>0</v>
      </c>
      <c r="AO83" s="125" t="str">
        <f>IFERROR(AN83/AL83,"-")</f>
        <v>-</v>
      </c>
      <c r="AP83" s="211">
        <v>0</v>
      </c>
      <c r="AQ83" s="126">
        <v>0</v>
      </c>
      <c r="AR83" s="124" t="str">
        <f>IFERROR(AQ83/AP83,"-")</f>
        <v>-</v>
      </c>
      <c r="AS83" s="127">
        <v>0</v>
      </c>
      <c r="AT83" s="125" t="str">
        <f>IFERROR(AS83/AQ83,"-")</f>
        <v>-</v>
      </c>
      <c r="AU83" s="126">
        <v>0</v>
      </c>
      <c r="AV83" s="124" t="str">
        <f>IFERROR(AU83/AP83,"-")</f>
        <v>-</v>
      </c>
      <c r="AW83" s="127">
        <v>0</v>
      </c>
      <c r="AX83" s="125" t="str">
        <f>IFERROR(AW83/AU83,"-")</f>
        <v>-</v>
      </c>
      <c r="AY83" s="211">
        <v>0</v>
      </c>
      <c r="AZ83" s="126">
        <v>0</v>
      </c>
      <c r="BA83" s="124" t="str">
        <f>IFERROR(AZ83/AY83,"-")</f>
        <v>-</v>
      </c>
      <c r="BB83" s="127">
        <v>0</v>
      </c>
      <c r="BC83" s="125" t="str">
        <f>IFERROR(BB83/AZ83,"-")</f>
        <v>-</v>
      </c>
      <c r="BD83" s="126">
        <v>0</v>
      </c>
      <c r="BE83" s="124" t="str">
        <f>IFERROR(BD83/AY83,"-")</f>
        <v>-</v>
      </c>
      <c r="BF83" s="127">
        <v>0</v>
      </c>
      <c r="BG83" s="125" t="str">
        <f>IFERROR(BF83/BD83,"-")</f>
        <v>-</v>
      </c>
      <c r="BH83" s="211">
        <v>0</v>
      </c>
      <c r="BI83" s="126">
        <v>0</v>
      </c>
      <c r="BJ83" s="124" t="str">
        <f>IFERROR(BI83/BH83,"-")</f>
        <v>-</v>
      </c>
      <c r="BK83" s="127">
        <v>0</v>
      </c>
      <c r="BL83" s="125" t="str">
        <f>IFERROR(BK83/BI83,"-")</f>
        <v>-</v>
      </c>
      <c r="BM83" s="126">
        <v>0</v>
      </c>
      <c r="BN83" s="124" t="str">
        <f>IFERROR(BM83/BH83,"-")</f>
        <v>-</v>
      </c>
      <c r="BO83" s="127">
        <v>0</v>
      </c>
      <c r="BP83" s="125" t="str">
        <f>IFERROR(BO83/BM83,"-")</f>
        <v>-</v>
      </c>
      <c r="BQ83" s="212">
        <f t="shared" si="164"/>
        <v>0</v>
      </c>
      <c r="BR83" s="126">
        <f t="shared" si="165"/>
        <v>0</v>
      </c>
      <c r="BS83" s="124" t="str">
        <f>IFERROR(BR83/BQ83,"-")</f>
        <v>-</v>
      </c>
      <c r="BT83" s="127">
        <f>SUM(I83,R83,AA83,AJ83,AS83,BB83,BK83)</f>
        <v>0</v>
      </c>
      <c r="BU83" s="125" t="str">
        <f>IFERROR(BT83/BR83,"-")</f>
        <v>-</v>
      </c>
      <c r="BV83" s="126">
        <f>SUM(K83,T83,AC83,AL83,AU83,BD83,BM83)</f>
        <v>0</v>
      </c>
      <c r="BW83" s="124" t="str">
        <f>IFERROR(BV83/BQ83,"-")</f>
        <v>-</v>
      </c>
      <c r="BX83" s="127">
        <f>SUM(M83,V83,AE83,AN83,AW83,BF83,BO83)</f>
        <v>0</v>
      </c>
      <c r="BY83" s="125" t="str">
        <f>IFERROR(BX83/BV83,"-")</f>
        <v>-</v>
      </c>
      <c r="BZ83" s="82"/>
      <c r="CA83" s="113">
        <v>0</v>
      </c>
      <c r="CB83" s="105">
        <v>0</v>
      </c>
      <c r="CC83" s="86" t="s">
        <v>240</v>
      </c>
      <c r="CD83" s="105">
        <v>0</v>
      </c>
      <c r="CE83" s="105" t="s">
        <v>240</v>
      </c>
      <c r="CF83" s="105">
        <v>0</v>
      </c>
      <c r="CG83" s="86" t="s">
        <v>240</v>
      </c>
      <c r="CH83" s="105">
        <v>0</v>
      </c>
      <c r="CI83" s="105" t="s">
        <v>240</v>
      </c>
      <c r="CK83" s="86" t="str">
        <f t="shared" si="194"/>
        <v>-</v>
      </c>
      <c r="CL83" s="86" t="str">
        <f t="shared" si="195"/>
        <v>-</v>
      </c>
      <c r="CM83" s="86" t="str">
        <f t="shared" si="215"/>
        <v>-</v>
      </c>
      <c r="CN83" s="86" t="str">
        <f t="shared" si="216"/>
        <v>-</v>
      </c>
    </row>
    <row r="84" spans="1:118" s="15" customFormat="1" ht="13.5" customHeight="1">
      <c r="A84" s="63"/>
      <c r="B84" s="347"/>
      <c r="C84" s="344"/>
      <c r="D84" s="338" t="s">
        <v>204</v>
      </c>
      <c r="E84" s="339"/>
      <c r="F84" s="144">
        <v>56</v>
      </c>
      <c r="G84" s="60">
        <v>55</v>
      </c>
      <c r="H84" s="80">
        <f t="shared" si="136"/>
        <v>0.9821428571428571</v>
      </c>
      <c r="I84" s="93">
        <v>106457730</v>
      </c>
      <c r="J84" s="100">
        <f t="shared" si="137"/>
        <v>1935595.0909090908</v>
      </c>
      <c r="K84" s="60">
        <v>47</v>
      </c>
      <c r="L84" s="80">
        <f t="shared" si="138"/>
        <v>0.8392857142857143</v>
      </c>
      <c r="M84" s="93">
        <v>52943935</v>
      </c>
      <c r="N84" s="100">
        <f t="shared" si="139"/>
        <v>1126466.7021276595</v>
      </c>
      <c r="O84" s="144">
        <v>151</v>
      </c>
      <c r="P84" s="60">
        <v>146</v>
      </c>
      <c r="Q84" s="80">
        <f t="shared" si="140"/>
        <v>0.9668874172185431</v>
      </c>
      <c r="R84" s="93">
        <v>335837340</v>
      </c>
      <c r="S84" s="100">
        <f t="shared" si="141"/>
        <v>2300255.7534246575</v>
      </c>
      <c r="T84" s="60">
        <v>133</v>
      </c>
      <c r="U84" s="80">
        <f t="shared" si="142"/>
        <v>0.88079470198675491</v>
      </c>
      <c r="V84" s="93">
        <v>128338576</v>
      </c>
      <c r="W84" s="100">
        <f t="shared" si="143"/>
        <v>964951.69924812031</v>
      </c>
      <c r="X84" s="144">
        <v>5371</v>
      </c>
      <c r="Y84" s="60">
        <v>4939</v>
      </c>
      <c r="Z84" s="80">
        <f t="shared" si="144"/>
        <v>0.91956805064233849</v>
      </c>
      <c r="AA84" s="93">
        <v>3746715560</v>
      </c>
      <c r="AB84" s="100">
        <f t="shared" si="145"/>
        <v>758598.0076938651</v>
      </c>
      <c r="AC84" s="60">
        <v>4326</v>
      </c>
      <c r="AD84" s="80">
        <f t="shared" si="146"/>
        <v>0.80543660398436046</v>
      </c>
      <c r="AE84" s="93">
        <v>855592652</v>
      </c>
      <c r="AF84" s="100">
        <f t="shared" si="147"/>
        <v>197779.16134997687</v>
      </c>
      <c r="AG84" s="144">
        <v>4943</v>
      </c>
      <c r="AH84" s="60">
        <v>4678</v>
      </c>
      <c r="AI84" s="80">
        <f t="shared" si="148"/>
        <v>0.94638883269269669</v>
      </c>
      <c r="AJ84" s="93">
        <v>4348351250</v>
      </c>
      <c r="AK84" s="100">
        <f t="shared" si="149"/>
        <v>929532.11842667812</v>
      </c>
      <c r="AL84" s="60">
        <v>4274</v>
      </c>
      <c r="AM84" s="80">
        <f t="shared" si="150"/>
        <v>0.864657090835525</v>
      </c>
      <c r="AN84" s="93">
        <v>933606126</v>
      </c>
      <c r="AO84" s="100">
        <f t="shared" si="151"/>
        <v>218438.49461862425</v>
      </c>
      <c r="AP84" s="144">
        <v>3566</v>
      </c>
      <c r="AQ84" s="60">
        <v>3394</v>
      </c>
      <c r="AR84" s="80">
        <f t="shared" si="152"/>
        <v>0.95176668536174991</v>
      </c>
      <c r="AS84" s="93">
        <v>3513229680</v>
      </c>
      <c r="AT84" s="100">
        <f t="shared" si="153"/>
        <v>1035129.5462581025</v>
      </c>
      <c r="AU84" s="60">
        <v>3098</v>
      </c>
      <c r="AV84" s="80">
        <f t="shared" si="154"/>
        <v>0.86876051598429616</v>
      </c>
      <c r="AW84" s="93">
        <v>785458092</v>
      </c>
      <c r="AX84" s="100">
        <f t="shared" si="155"/>
        <v>253537.15041962557</v>
      </c>
      <c r="AY84" s="144">
        <v>1648</v>
      </c>
      <c r="AZ84" s="60">
        <v>1523</v>
      </c>
      <c r="BA84" s="80">
        <f t="shared" si="156"/>
        <v>0.92415048543689315</v>
      </c>
      <c r="BB84" s="93">
        <v>1613175880</v>
      </c>
      <c r="BC84" s="100">
        <f t="shared" si="157"/>
        <v>1059209.3762311228</v>
      </c>
      <c r="BD84" s="60">
        <v>1372</v>
      </c>
      <c r="BE84" s="80">
        <f t="shared" si="158"/>
        <v>0.83252427184466016</v>
      </c>
      <c r="BF84" s="93">
        <v>272273599</v>
      </c>
      <c r="BG84" s="100">
        <f t="shared" si="159"/>
        <v>198450.14504373178</v>
      </c>
      <c r="BH84" s="144">
        <v>665</v>
      </c>
      <c r="BI84" s="60">
        <v>542</v>
      </c>
      <c r="BJ84" s="80">
        <f t="shared" si="160"/>
        <v>0.81503759398496245</v>
      </c>
      <c r="BK84" s="93">
        <v>713372470</v>
      </c>
      <c r="BL84" s="100">
        <f t="shared" si="161"/>
        <v>1316185.3690036901</v>
      </c>
      <c r="BM84" s="60">
        <v>467</v>
      </c>
      <c r="BN84" s="80">
        <f t="shared" si="162"/>
        <v>0.70225563909774436</v>
      </c>
      <c r="BO84" s="93">
        <v>127113467</v>
      </c>
      <c r="BP84" s="100">
        <f t="shared" si="163"/>
        <v>272191.57815845823</v>
      </c>
      <c r="BQ84" s="98">
        <f t="shared" si="164"/>
        <v>16400</v>
      </c>
      <c r="BR84" s="60">
        <f t="shared" si="165"/>
        <v>15277</v>
      </c>
      <c r="BS84" s="80">
        <f t="shared" si="166"/>
        <v>0.93152439024390243</v>
      </c>
      <c r="BT84" s="93">
        <f t="shared" si="167"/>
        <v>14377139910</v>
      </c>
      <c r="BU84" s="100">
        <f t="shared" si="168"/>
        <v>941097.06814165087</v>
      </c>
      <c r="BV84" s="60">
        <f t="shared" si="169"/>
        <v>13717</v>
      </c>
      <c r="BW84" s="80">
        <f t="shared" si="170"/>
        <v>0.83640243902439027</v>
      </c>
      <c r="BX84" s="93">
        <f t="shared" si="171"/>
        <v>3155326447</v>
      </c>
      <c r="BY84" s="100">
        <f t="shared" si="172"/>
        <v>230030.35991834948</v>
      </c>
      <c r="BZ84" s="82"/>
      <c r="CA84" s="113">
        <v>16155</v>
      </c>
      <c r="CB84" s="105">
        <v>15082</v>
      </c>
      <c r="CC84" s="86">
        <v>0.93358093469514081</v>
      </c>
      <c r="CD84" s="105">
        <v>14589604600</v>
      </c>
      <c r="CE84" s="105">
        <v>967352.11510409764</v>
      </c>
      <c r="CF84" s="105">
        <v>13520</v>
      </c>
      <c r="CG84" s="86">
        <v>0.836892602909316</v>
      </c>
      <c r="CH84" s="105">
        <v>3209994775</v>
      </c>
      <c r="CI84" s="105">
        <v>237425.64903846153</v>
      </c>
      <c r="CK84" s="86">
        <f t="shared" si="194"/>
        <v>9.5121951219512169E-2</v>
      </c>
      <c r="CL84" s="86">
        <f t="shared" si="195"/>
        <v>6.8475609756097566E-2</v>
      </c>
      <c r="CM84" s="86">
        <f t="shared" si="215"/>
        <v>9.668833178582481E-2</v>
      </c>
      <c r="CN84" s="86">
        <f t="shared" si="216"/>
        <v>6.6419065304859193E-2</v>
      </c>
    </row>
    <row r="85" spans="1:118" s="15" customFormat="1" ht="13.5" customHeight="1">
      <c r="A85" s="63"/>
      <c r="B85" s="345">
        <v>14</v>
      </c>
      <c r="C85" s="342" t="s">
        <v>123</v>
      </c>
      <c r="D85" s="331" t="s">
        <v>153</v>
      </c>
      <c r="E85" s="320"/>
      <c r="F85" s="144">
        <v>1</v>
      </c>
      <c r="G85" s="60">
        <v>1</v>
      </c>
      <c r="H85" s="80">
        <f t="shared" si="136"/>
        <v>1</v>
      </c>
      <c r="I85" s="93">
        <v>217740</v>
      </c>
      <c r="J85" s="100">
        <f t="shared" si="137"/>
        <v>217740</v>
      </c>
      <c r="K85" s="60">
        <v>1</v>
      </c>
      <c r="L85" s="80">
        <f t="shared" si="138"/>
        <v>1</v>
      </c>
      <c r="M85" s="93">
        <v>58902</v>
      </c>
      <c r="N85" s="100">
        <f t="shared" si="139"/>
        <v>58902</v>
      </c>
      <c r="O85" s="144">
        <v>9</v>
      </c>
      <c r="P85" s="60">
        <v>9</v>
      </c>
      <c r="Q85" s="80">
        <f t="shared" si="140"/>
        <v>1</v>
      </c>
      <c r="R85" s="93">
        <v>2956400</v>
      </c>
      <c r="S85" s="100">
        <f t="shared" si="141"/>
        <v>328488.88888888888</v>
      </c>
      <c r="T85" s="60">
        <v>6</v>
      </c>
      <c r="U85" s="80">
        <f t="shared" si="142"/>
        <v>0.66666666666666663</v>
      </c>
      <c r="V85" s="93">
        <v>593447</v>
      </c>
      <c r="W85" s="100">
        <f t="shared" si="143"/>
        <v>98907.833333333328</v>
      </c>
      <c r="X85" s="144">
        <v>700</v>
      </c>
      <c r="Y85" s="60">
        <v>678</v>
      </c>
      <c r="Z85" s="80">
        <f t="shared" si="144"/>
        <v>0.96857142857142853</v>
      </c>
      <c r="AA85" s="93">
        <v>292088780</v>
      </c>
      <c r="AB85" s="100">
        <f t="shared" si="145"/>
        <v>430809.41002949851</v>
      </c>
      <c r="AC85" s="60">
        <v>590</v>
      </c>
      <c r="AD85" s="80">
        <f t="shared" si="146"/>
        <v>0.84285714285714286</v>
      </c>
      <c r="AE85" s="93">
        <v>51890126</v>
      </c>
      <c r="AF85" s="100">
        <f t="shared" si="147"/>
        <v>87949.366101694919</v>
      </c>
      <c r="AG85" s="144">
        <v>558</v>
      </c>
      <c r="AH85" s="60">
        <v>552</v>
      </c>
      <c r="AI85" s="80">
        <f t="shared" si="148"/>
        <v>0.989247311827957</v>
      </c>
      <c r="AJ85" s="93">
        <v>298226370</v>
      </c>
      <c r="AK85" s="100">
        <f t="shared" si="149"/>
        <v>540265.16304347827</v>
      </c>
      <c r="AL85" s="60">
        <v>494</v>
      </c>
      <c r="AM85" s="80">
        <f t="shared" si="150"/>
        <v>0.88530465949820791</v>
      </c>
      <c r="AN85" s="93">
        <v>53330768</v>
      </c>
      <c r="AO85" s="100">
        <f t="shared" si="151"/>
        <v>107957.02024291498</v>
      </c>
      <c r="AP85" s="144">
        <v>261</v>
      </c>
      <c r="AQ85" s="60">
        <v>258</v>
      </c>
      <c r="AR85" s="80">
        <f t="shared" si="152"/>
        <v>0.9885057471264368</v>
      </c>
      <c r="AS85" s="93">
        <v>194373040</v>
      </c>
      <c r="AT85" s="100">
        <f t="shared" si="153"/>
        <v>753383.87596899224</v>
      </c>
      <c r="AU85" s="60">
        <v>231</v>
      </c>
      <c r="AV85" s="80">
        <f t="shared" si="154"/>
        <v>0.88505747126436785</v>
      </c>
      <c r="AW85" s="93">
        <v>26183974</v>
      </c>
      <c r="AX85" s="100">
        <f t="shared" si="155"/>
        <v>113350.53679653679</v>
      </c>
      <c r="AY85" s="144">
        <v>86</v>
      </c>
      <c r="AZ85" s="60">
        <v>85</v>
      </c>
      <c r="BA85" s="80">
        <f t="shared" si="156"/>
        <v>0.98837209302325579</v>
      </c>
      <c r="BB85" s="93">
        <v>51505770</v>
      </c>
      <c r="BC85" s="100">
        <f t="shared" si="157"/>
        <v>605950.23529411759</v>
      </c>
      <c r="BD85" s="60">
        <v>79</v>
      </c>
      <c r="BE85" s="80">
        <f t="shared" si="158"/>
        <v>0.91860465116279066</v>
      </c>
      <c r="BF85" s="93">
        <v>8523114</v>
      </c>
      <c r="BG85" s="100">
        <f t="shared" si="159"/>
        <v>107887.51898734177</v>
      </c>
      <c r="BH85" s="144">
        <v>27</v>
      </c>
      <c r="BI85" s="60">
        <v>26</v>
      </c>
      <c r="BJ85" s="80">
        <f t="shared" si="160"/>
        <v>0.96296296296296291</v>
      </c>
      <c r="BK85" s="93">
        <v>24031850</v>
      </c>
      <c r="BL85" s="100">
        <f t="shared" si="161"/>
        <v>924301.92307692312</v>
      </c>
      <c r="BM85" s="60">
        <v>21</v>
      </c>
      <c r="BN85" s="80">
        <f t="shared" si="162"/>
        <v>0.77777777777777779</v>
      </c>
      <c r="BO85" s="93">
        <v>2695686</v>
      </c>
      <c r="BP85" s="100">
        <f t="shared" si="163"/>
        <v>128366</v>
      </c>
      <c r="BQ85" s="98">
        <f t="shared" si="164"/>
        <v>1642</v>
      </c>
      <c r="BR85" s="60">
        <f t="shared" si="165"/>
        <v>1609</v>
      </c>
      <c r="BS85" s="80">
        <f t="shared" si="166"/>
        <v>0.97990255785627289</v>
      </c>
      <c r="BT85" s="93">
        <f t="shared" si="167"/>
        <v>863399950</v>
      </c>
      <c r="BU85" s="100">
        <f t="shared" si="168"/>
        <v>536606.55686761963</v>
      </c>
      <c r="BV85" s="60">
        <f t="shared" si="169"/>
        <v>1422</v>
      </c>
      <c r="BW85" s="80">
        <f t="shared" si="170"/>
        <v>0.86601705237515225</v>
      </c>
      <c r="BX85" s="93">
        <f t="shared" si="171"/>
        <v>143276017</v>
      </c>
      <c r="BY85" s="100">
        <f t="shared" si="172"/>
        <v>100756.69268635724</v>
      </c>
      <c r="BZ85" s="82"/>
      <c r="CA85" s="113">
        <v>1490</v>
      </c>
      <c r="CB85" s="105">
        <v>1458</v>
      </c>
      <c r="CC85" s="86">
        <v>0.97852348993288596</v>
      </c>
      <c r="CD85" s="105">
        <v>770480550</v>
      </c>
      <c r="CE85" s="105">
        <v>528450.30864197528</v>
      </c>
      <c r="CF85" s="105">
        <v>1278</v>
      </c>
      <c r="CG85" s="86">
        <v>0.85771812080536913</v>
      </c>
      <c r="CH85" s="105">
        <v>134286369</v>
      </c>
      <c r="CI85" s="105">
        <v>105075.40610328638</v>
      </c>
      <c r="CK85" s="86">
        <f t="shared" si="194"/>
        <v>0.11388550548112064</v>
      </c>
      <c r="CL85" s="86">
        <f t="shared" si="195"/>
        <v>2.0097442143727107E-2</v>
      </c>
      <c r="CM85" s="86">
        <f t="shared" si="215"/>
        <v>0.12080536912751683</v>
      </c>
      <c r="CN85" s="86">
        <f t="shared" si="216"/>
        <v>2.1476510067114041E-2</v>
      </c>
    </row>
    <row r="86" spans="1:118" s="15" customFormat="1" ht="13.5" customHeight="1">
      <c r="A86" s="63"/>
      <c r="B86" s="346"/>
      <c r="C86" s="343"/>
      <c r="D86" s="319" t="s">
        <v>164</v>
      </c>
      <c r="E86" s="320"/>
      <c r="F86" s="144">
        <v>0</v>
      </c>
      <c r="G86" s="60">
        <v>0</v>
      </c>
      <c r="H86" s="80" t="str">
        <f t="shared" si="136"/>
        <v>-</v>
      </c>
      <c r="I86" s="93">
        <v>0</v>
      </c>
      <c r="J86" s="100" t="str">
        <f t="shared" si="137"/>
        <v>-</v>
      </c>
      <c r="K86" s="60">
        <v>0</v>
      </c>
      <c r="L86" s="80" t="str">
        <f t="shared" si="138"/>
        <v>-</v>
      </c>
      <c r="M86" s="93">
        <v>0</v>
      </c>
      <c r="N86" s="100" t="str">
        <f t="shared" si="139"/>
        <v>-</v>
      </c>
      <c r="O86" s="144">
        <v>0</v>
      </c>
      <c r="P86" s="60">
        <v>0</v>
      </c>
      <c r="Q86" s="80" t="str">
        <f t="shared" si="140"/>
        <v>-</v>
      </c>
      <c r="R86" s="93">
        <v>0</v>
      </c>
      <c r="S86" s="100" t="str">
        <f t="shared" si="141"/>
        <v>-</v>
      </c>
      <c r="T86" s="60">
        <v>0</v>
      </c>
      <c r="U86" s="80" t="str">
        <f t="shared" si="142"/>
        <v>-</v>
      </c>
      <c r="V86" s="93">
        <v>0</v>
      </c>
      <c r="W86" s="100" t="str">
        <f t="shared" si="143"/>
        <v>-</v>
      </c>
      <c r="X86" s="144">
        <v>28</v>
      </c>
      <c r="Y86" s="60">
        <v>26</v>
      </c>
      <c r="Z86" s="80">
        <f t="shared" si="144"/>
        <v>0.9285714285714286</v>
      </c>
      <c r="AA86" s="93">
        <v>10090860</v>
      </c>
      <c r="AB86" s="100">
        <f t="shared" si="145"/>
        <v>388110</v>
      </c>
      <c r="AC86" s="60">
        <v>23</v>
      </c>
      <c r="AD86" s="80">
        <f t="shared" si="146"/>
        <v>0.8214285714285714</v>
      </c>
      <c r="AE86" s="93">
        <v>1757239</v>
      </c>
      <c r="AF86" s="100">
        <f t="shared" si="147"/>
        <v>76401.695652173919</v>
      </c>
      <c r="AG86" s="144">
        <v>21</v>
      </c>
      <c r="AH86" s="60">
        <v>20</v>
      </c>
      <c r="AI86" s="80">
        <f t="shared" si="148"/>
        <v>0.95238095238095233</v>
      </c>
      <c r="AJ86" s="93">
        <v>7826490</v>
      </c>
      <c r="AK86" s="100">
        <f t="shared" si="149"/>
        <v>391324.5</v>
      </c>
      <c r="AL86" s="60">
        <v>16</v>
      </c>
      <c r="AM86" s="80">
        <f t="shared" si="150"/>
        <v>0.76190476190476186</v>
      </c>
      <c r="AN86" s="93">
        <v>1132663</v>
      </c>
      <c r="AO86" s="100">
        <f t="shared" si="151"/>
        <v>70791.4375</v>
      </c>
      <c r="AP86" s="144">
        <v>7</v>
      </c>
      <c r="AQ86" s="60">
        <v>7</v>
      </c>
      <c r="AR86" s="80">
        <f t="shared" si="152"/>
        <v>1</v>
      </c>
      <c r="AS86" s="93">
        <v>5317210</v>
      </c>
      <c r="AT86" s="100">
        <f t="shared" si="153"/>
        <v>759601.42857142852</v>
      </c>
      <c r="AU86" s="60">
        <v>7</v>
      </c>
      <c r="AV86" s="80">
        <f t="shared" si="154"/>
        <v>1</v>
      </c>
      <c r="AW86" s="93">
        <v>1018848</v>
      </c>
      <c r="AX86" s="100">
        <f t="shared" si="155"/>
        <v>145549.71428571429</v>
      </c>
      <c r="AY86" s="144">
        <v>0</v>
      </c>
      <c r="AZ86" s="60">
        <v>0</v>
      </c>
      <c r="BA86" s="80" t="str">
        <f t="shared" si="156"/>
        <v>-</v>
      </c>
      <c r="BB86" s="93">
        <v>0</v>
      </c>
      <c r="BC86" s="100" t="str">
        <f t="shared" si="157"/>
        <v>-</v>
      </c>
      <c r="BD86" s="60">
        <v>0</v>
      </c>
      <c r="BE86" s="80" t="str">
        <f t="shared" si="158"/>
        <v>-</v>
      </c>
      <c r="BF86" s="93">
        <v>0</v>
      </c>
      <c r="BG86" s="100" t="str">
        <f t="shared" si="159"/>
        <v>-</v>
      </c>
      <c r="BH86" s="144">
        <v>0</v>
      </c>
      <c r="BI86" s="60">
        <v>0</v>
      </c>
      <c r="BJ86" s="80" t="str">
        <f t="shared" si="160"/>
        <v>-</v>
      </c>
      <c r="BK86" s="93">
        <v>0</v>
      </c>
      <c r="BL86" s="100" t="str">
        <f t="shared" si="161"/>
        <v>-</v>
      </c>
      <c r="BM86" s="60">
        <v>0</v>
      </c>
      <c r="BN86" s="80" t="str">
        <f t="shared" si="162"/>
        <v>-</v>
      </c>
      <c r="BO86" s="93">
        <v>0</v>
      </c>
      <c r="BP86" s="100" t="str">
        <f t="shared" si="163"/>
        <v>-</v>
      </c>
      <c r="BQ86" s="98">
        <f t="shared" si="164"/>
        <v>56</v>
      </c>
      <c r="BR86" s="60">
        <f t="shared" si="165"/>
        <v>53</v>
      </c>
      <c r="BS86" s="80">
        <f t="shared" si="166"/>
        <v>0.9464285714285714</v>
      </c>
      <c r="BT86" s="93">
        <f t="shared" si="167"/>
        <v>23234560</v>
      </c>
      <c r="BU86" s="100">
        <f t="shared" si="168"/>
        <v>438387.92452830187</v>
      </c>
      <c r="BV86" s="60">
        <f t="shared" si="169"/>
        <v>46</v>
      </c>
      <c r="BW86" s="80">
        <f t="shared" si="170"/>
        <v>0.8214285714285714</v>
      </c>
      <c r="BX86" s="93">
        <f t="shared" si="171"/>
        <v>3908750</v>
      </c>
      <c r="BY86" s="100">
        <f t="shared" si="172"/>
        <v>84972.826086956527</v>
      </c>
      <c r="BZ86" s="82"/>
      <c r="CA86" s="113">
        <v>45</v>
      </c>
      <c r="CB86" s="105">
        <v>44</v>
      </c>
      <c r="CC86" s="86">
        <v>0.97777777777777775</v>
      </c>
      <c r="CD86" s="105">
        <v>24261360</v>
      </c>
      <c r="CE86" s="105">
        <v>551394.54545454541</v>
      </c>
      <c r="CF86" s="105">
        <v>35</v>
      </c>
      <c r="CG86" s="86">
        <v>0.77777777777777779</v>
      </c>
      <c r="CH86" s="105">
        <v>5993377</v>
      </c>
      <c r="CI86" s="105">
        <v>171239.34285714285</v>
      </c>
      <c r="CK86" s="86">
        <f t="shared" si="194"/>
        <v>0.125</v>
      </c>
      <c r="CL86" s="86">
        <f t="shared" si="195"/>
        <v>5.3571428571428603E-2</v>
      </c>
      <c r="CM86" s="86">
        <f t="shared" si="215"/>
        <v>0.19999999999999996</v>
      </c>
      <c r="CN86" s="86">
        <f t="shared" si="216"/>
        <v>2.2222222222222254E-2</v>
      </c>
    </row>
    <row r="87" spans="1:118" s="15" customFormat="1" ht="13.5" customHeight="1">
      <c r="A87" s="63"/>
      <c r="B87" s="346"/>
      <c r="C87" s="343"/>
      <c r="D87" s="81"/>
      <c r="E87" s="71" t="s">
        <v>160</v>
      </c>
      <c r="F87" s="168">
        <v>0</v>
      </c>
      <c r="G87" s="62">
        <v>0</v>
      </c>
      <c r="H87" s="79" t="str">
        <f t="shared" si="136"/>
        <v>-</v>
      </c>
      <c r="I87" s="101">
        <v>0</v>
      </c>
      <c r="J87" s="102" t="str">
        <f t="shared" si="137"/>
        <v>-</v>
      </c>
      <c r="K87" s="62">
        <v>0</v>
      </c>
      <c r="L87" s="79" t="str">
        <f t="shared" si="138"/>
        <v>-</v>
      </c>
      <c r="M87" s="101">
        <v>0</v>
      </c>
      <c r="N87" s="102" t="str">
        <f t="shared" si="139"/>
        <v>-</v>
      </c>
      <c r="O87" s="168">
        <v>0</v>
      </c>
      <c r="P87" s="62">
        <v>0</v>
      </c>
      <c r="Q87" s="79" t="str">
        <f t="shared" si="140"/>
        <v>-</v>
      </c>
      <c r="R87" s="101">
        <v>0</v>
      </c>
      <c r="S87" s="102" t="str">
        <f t="shared" si="141"/>
        <v>-</v>
      </c>
      <c r="T87" s="62">
        <v>0</v>
      </c>
      <c r="U87" s="79" t="str">
        <f t="shared" si="142"/>
        <v>-</v>
      </c>
      <c r="V87" s="101">
        <v>0</v>
      </c>
      <c r="W87" s="102" t="str">
        <f t="shared" si="143"/>
        <v>-</v>
      </c>
      <c r="X87" s="168">
        <v>20</v>
      </c>
      <c r="Y87" s="62">
        <v>18</v>
      </c>
      <c r="Z87" s="79">
        <f t="shared" si="144"/>
        <v>0.9</v>
      </c>
      <c r="AA87" s="101">
        <v>6455260</v>
      </c>
      <c r="AB87" s="102">
        <f t="shared" si="145"/>
        <v>358625.55555555556</v>
      </c>
      <c r="AC87" s="62">
        <v>16</v>
      </c>
      <c r="AD87" s="79">
        <f t="shared" si="146"/>
        <v>0.8</v>
      </c>
      <c r="AE87" s="101">
        <v>840071</v>
      </c>
      <c r="AF87" s="102">
        <f t="shared" si="147"/>
        <v>52504.4375</v>
      </c>
      <c r="AG87" s="168">
        <v>15</v>
      </c>
      <c r="AH87" s="62">
        <v>14</v>
      </c>
      <c r="AI87" s="79">
        <f t="shared" si="148"/>
        <v>0.93333333333333335</v>
      </c>
      <c r="AJ87" s="101">
        <v>5332940</v>
      </c>
      <c r="AK87" s="102">
        <f t="shared" si="149"/>
        <v>380924.28571428574</v>
      </c>
      <c r="AL87" s="62">
        <v>13</v>
      </c>
      <c r="AM87" s="79">
        <f t="shared" si="150"/>
        <v>0.8666666666666667</v>
      </c>
      <c r="AN87" s="101">
        <v>1005857</v>
      </c>
      <c r="AO87" s="102">
        <f t="shared" si="151"/>
        <v>77373.61538461539</v>
      </c>
      <c r="AP87" s="168">
        <v>5</v>
      </c>
      <c r="AQ87" s="62">
        <v>5</v>
      </c>
      <c r="AR87" s="79">
        <f t="shared" si="152"/>
        <v>1</v>
      </c>
      <c r="AS87" s="101">
        <v>2587350</v>
      </c>
      <c r="AT87" s="102">
        <f t="shared" si="153"/>
        <v>517470</v>
      </c>
      <c r="AU87" s="62">
        <v>5</v>
      </c>
      <c r="AV87" s="79">
        <f t="shared" si="154"/>
        <v>1</v>
      </c>
      <c r="AW87" s="101">
        <v>767222</v>
      </c>
      <c r="AX87" s="102">
        <f t="shared" si="155"/>
        <v>153444.4</v>
      </c>
      <c r="AY87" s="168">
        <v>0</v>
      </c>
      <c r="AZ87" s="62">
        <v>0</v>
      </c>
      <c r="BA87" s="79" t="str">
        <f t="shared" si="156"/>
        <v>-</v>
      </c>
      <c r="BB87" s="101">
        <v>0</v>
      </c>
      <c r="BC87" s="102" t="str">
        <f t="shared" si="157"/>
        <v>-</v>
      </c>
      <c r="BD87" s="62">
        <v>0</v>
      </c>
      <c r="BE87" s="79" t="str">
        <f t="shared" si="158"/>
        <v>-</v>
      </c>
      <c r="BF87" s="101">
        <v>0</v>
      </c>
      <c r="BG87" s="102" t="str">
        <f t="shared" si="159"/>
        <v>-</v>
      </c>
      <c r="BH87" s="168">
        <v>0</v>
      </c>
      <c r="BI87" s="62">
        <v>0</v>
      </c>
      <c r="BJ87" s="79" t="str">
        <f t="shared" si="160"/>
        <v>-</v>
      </c>
      <c r="BK87" s="101">
        <v>0</v>
      </c>
      <c r="BL87" s="102" t="str">
        <f t="shared" si="161"/>
        <v>-</v>
      </c>
      <c r="BM87" s="62">
        <v>0</v>
      </c>
      <c r="BN87" s="79" t="str">
        <f t="shared" si="162"/>
        <v>-</v>
      </c>
      <c r="BO87" s="101">
        <v>0</v>
      </c>
      <c r="BP87" s="102" t="str">
        <f t="shared" si="163"/>
        <v>-</v>
      </c>
      <c r="BQ87" s="99">
        <f t="shared" si="164"/>
        <v>40</v>
      </c>
      <c r="BR87" s="62">
        <f t="shared" si="165"/>
        <v>37</v>
      </c>
      <c r="BS87" s="79">
        <f t="shared" si="166"/>
        <v>0.92500000000000004</v>
      </c>
      <c r="BT87" s="101">
        <f t="shared" si="167"/>
        <v>14375550</v>
      </c>
      <c r="BU87" s="102">
        <f t="shared" si="168"/>
        <v>388528.3783783784</v>
      </c>
      <c r="BV87" s="62">
        <f t="shared" si="169"/>
        <v>34</v>
      </c>
      <c r="BW87" s="79">
        <f t="shared" si="170"/>
        <v>0.85</v>
      </c>
      <c r="BX87" s="101">
        <f t="shared" si="171"/>
        <v>2613150</v>
      </c>
      <c r="BY87" s="102">
        <f t="shared" si="172"/>
        <v>76857.352941176476</v>
      </c>
      <c r="BZ87" s="82"/>
      <c r="CA87" s="113">
        <v>31</v>
      </c>
      <c r="CB87" s="105">
        <v>30</v>
      </c>
      <c r="CC87" s="86">
        <v>0.967741935483871</v>
      </c>
      <c r="CD87" s="105">
        <v>10606990</v>
      </c>
      <c r="CE87" s="105">
        <v>353566.33333333331</v>
      </c>
      <c r="CF87" s="105">
        <v>24</v>
      </c>
      <c r="CG87" s="86">
        <v>0.77419354838709675</v>
      </c>
      <c r="CH87" s="105">
        <v>1927280</v>
      </c>
      <c r="CI87" s="105">
        <v>80303.333333333328</v>
      </c>
      <c r="CK87" s="86">
        <f t="shared" si="194"/>
        <v>7.5000000000000067E-2</v>
      </c>
      <c r="CL87" s="86">
        <f t="shared" si="195"/>
        <v>7.4999999999999956E-2</v>
      </c>
      <c r="CM87" s="86">
        <f t="shared" si="215"/>
        <v>0.19354838709677424</v>
      </c>
      <c r="CN87" s="86">
        <f t="shared" si="216"/>
        <v>3.2258064516129004E-2</v>
      </c>
    </row>
    <row r="88" spans="1:118" s="15" customFormat="1" ht="13.5" customHeight="1">
      <c r="A88" s="63"/>
      <c r="B88" s="346"/>
      <c r="C88" s="343"/>
      <c r="D88" s="81"/>
      <c r="E88" s="198" t="s">
        <v>161</v>
      </c>
      <c r="F88" s="213">
        <v>0</v>
      </c>
      <c r="G88" s="214">
        <v>0</v>
      </c>
      <c r="H88" s="215" t="str">
        <f t="shared" si="136"/>
        <v>-</v>
      </c>
      <c r="I88" s="216">
        <v>0</v>
      </c>
      <c r="J88" s="217" t="str">
        <f t="shared" si="137"/>
        <v>-</v>
      </c>
      <c r="K88" s="214">
        <v>0</v>
      </c>
      <c r="L88" s="215" t="str">
        <f t="shared" si="138"/>
        <v>-</v>
      </c>
      <c r="M88" s="216">
        <v>0</v>
      </c>
      <c r="N88" s="217" t="str">
        <f t="shared" si="139"/>
        <v>-</v>
      </c>
      <c r="O88" s="213">
        <v>0</v>
      </c>
      <c r="P88" s="214">
        <v>0</v>
      </c>
      <c r="Q88" s="215" t="str">
        <f t="shared" si="140"/>
        <v>-</v>
      </c>
      <c r="R88" s="216">
        <v>0</v>
      </c>
      <c r="S88" s="217" t="str">
        <f t="shared" si="141"/>
        <v>-</v>
      </c>
      <c r="T88" s="214">
        <v>0</v>
      </c>
      <c r="U88" s="215" t="str">
        <f t="shared" si="142"/>
        <v>-</v>
      </c>
      <c r="V88" s="216">
        <v>0</v>
      </c>
      <c r="W88" s="217" t="str">
        <f t="shared" si="143"/>
        <v>-</v>
      </c>
      <c r="X88" s="213">
        <v>8</v>
      </c>
      <c r="Y88" s="214">
        <v>8</v>
      </c>
      <c r="Z88" s="215">
        <f t="shared" si="144"/>
        <v>1</v>
      </c>
      <c r="AA88" s="216">
        <v>3635600</v>
      </c>
      <c r="AB88" s="217">
        <f t="shared" si="145"/>
        <v>454450</v>
      </c>
      <c r="AC88" s="214">
        <v>7</v>
      </c>
      <c r="AD88" s="215">
        <f t="shared" si="146"/>
        <v>0.875</v>
      </c>
      <c r="AE88" s="216">
        <v>917168</v>
      </c>
      <c r="AF88" s="217">
        <f t="shared" si="147"/>
        <v>131024</v>
      </c>
      <c r="AG88" s="213">
        <v>6</v>
      </c>
      <c r="AH88" s="214">
        <v>6</v>
      </c>
      <c r="AI88" s="215">
        <f t="shared" si="148"/>
        <v>1</v>
      </c>
      <c r="AJ88" s="216">
        <v>2493550</v>
      </c>
      <c r="AK88" s="217">
        <f t="shared" si="149"/>
        <v>415591.66666666669</v>
      </c>
      <c r="AL88" s="214">
        <v>3</v>
      </c>
      <c r="AM88" s="215">
        <f t="shared" si="150"/>
        <v>0.5</v>
      </c>
      <c r="AN88" s="216">
        <v>126806</v>
      </c>
      <c r="AO88" s="217">
        <f t="shared" si="151"/>
        <v>42268.666666666664</v>
      </c>
      <c r="AP88" s="213">
        <v>2</v>
      </c>
      <c r="AQ88" s="214">
        <v>2</v>
      </c>
      <c r="AR88" s="215">
        <f t="shared" si="152"/>
        <v>1</v>
      </c>
      <c r="AS88" s="216">
        <v>2729860</v>
      </c>
      <c r="AT88" s="217">
        <f t="shared" si="153"/>
        <v>1364930</v>
      </c>
      <c r="AU88" s="214">
        <v>2</v>
      </c>
      <c r="AV88" s="215">
        <f t="shared" si="154"/>
        <v>1</v>
      </c>
      <c r="AW88" s="216">
        <v>251626</v>
      </c>
      <c r="AX88" s="217">
        <f t="shared" si="155"/>
        <v>125813</v>
      </c>
      <c r="AY88" s="213">
        <v>0</v>
      </c>
      <c r="AZ88" s="214">
        <v>0</v>
      </c>
      <c r="BA88" s="215" t="str">
        <f t="shared" si="156"/>
        <v>-</v>
      </c>
      <c r="BB88" s="216">
        <v>0</v>
      </c>
      <c r="BC88" s="217" t="str">
        <f t="shared" si="157"/>
        <v>-</v>
      </c>
      <c r="BD88" s="214">
        <v>0</v>
      </c>
      <c r="BE88" s="215" t="str">
        <f t="shared" si="158"/>
        <v>-</v>
      </c>
      <c r="BF88" s="216">
        <v>0</v>
      </c>
      <c r="BG88" s="217" t="str">
        <f t="shared" si="159"/>
        <v>-</v>
      </c>
      <c r="BH88" s="213">
        <v>0</v>
      </c>
      <c r="BI88" s="214">
        <v>0</v>
      </c>
      <c r="BJ88" s="215" t="str">
        <f t="shared" si="160"/>
        <v>-</v>
      </c>
      <c r="BK88" s="216">
        <v>0</v>
      </c>
      <c r="BL88" s="217" t="str">
        <f t="shared" si="161"/>
        <v>-</v>
      </c>
      <c r="BM88" s="214">
        <v>0</v>
      </c>
      <c r="BN88" s="215" t="str">
        <f t="shared" si="162"/>
        <v>-</v>
      </c>
      <c r="BO88" s="216">
        <v>0</v>
      </c>
      <c r="BP88" s="217" t="str">
        <f t="shared" si="163"/>
        <v>-</v>
      </c>
      <c r="BQ88" s="218">
        <f t="shared" si="164"/>
        <v>16</v>
      </c>
      <c r="BR88" s="214">
        <f t="shared" si="165"/>
        <v>16</v>
      </c>
      <c r="BS88" s="215">
        <f t="shared" si="166"/>
        <v>1</v>
      </c>
      <c r="BT88" s="216">
        <f t="shared" si="167"/>
        <v>8859010</v>
      </c>
      <c r="BU88" s="217">
        <f t="shared" si="168"/>
        <v>553688.125</v>
      </c>
      <c r="BV88" s="214">
        <f t="shared" si="169"/>
        <v>12</v>
      </c>
      <c r="BW88" s="215">
        <f t="shared" si="170"/>
        <v>0.75</v>
      </c>
      <c r="BX88" s="216">
        <f t="shared" si="171"/>
        <v>1295600</v>
      </c>
      <c r="BY88" s="217">
        <f t="shared" si="172"/>
        <v>107966.66666666667</v>
      </c>
      <c r="BZ88" s="82"/>
      <c r="CA88" s="113">
        <v>14</v>
      </c>
      <c r="CB88" s="105">
        <v>14</v>
      </c>
      <c r="CC88" s="86">
        <v>1</v>
      </c>
      <c r="CD88" s="105">
        <v>13654370</v>
      </c>
      <c r="CE88" s="105">
        <v>975312.14285714284</v>
      </c>
      <c r="CF88" s="105">
        <v>11</v>
      </c>
      <c r="CG88" s="86">
        <v>0.7857142857142857</v>
      </c>
      <c r="CH88" s="105">
        <v>4066097</v>
      </c>
      <c r="CI88" s="105">
        <v>369645.18181818182</v>
      </c>
      <c r="CK88" s="86">
        <f t="shared" si="194"/>
        <v>0.25</v>
      </c>
      <c r="CL88" s="86">
        <f t="shared" si="195"/>
        <v>0</v>
      </c>
      <c r="CM88" s="86">
        <f t="shared" si="215"/>
        <v>0.2142857142857143</v>
      </c>
      <c r="CN88" s="86">
        <f t="shared" si="216"/>
        <v>0</v>
      </c>
    </row>
    <row r="89" spans="1:118" s="15" customFormat="1" ht="13.5" customHeight="1">
      <c r="A89" s="63"/>
      <c r="B89" s="346"/>
      <c r="C89" s="343"/>
      <c r="D89" s="210"/>
      <c r="E89" s="72" t="s">
        <v>211</v>
      </c>
      <c r="F89" s="211">
        <v>0</v>
      </c>
      <c r="G89" s="126">
        <v>0</v>
      </c>
      <c r="H89" s="124" t="str">
        <f>IFERROR(G89/F89,"-")</f>
        <v>-</v>
      </c>
      <c r="I89" s="127">
        <v>0</v>
      </c>
      <c r="J89" s="125" t="str">
        <f>IFERROR(I89/G89,"-")</f>
        <v>-</v>
      </c>
      <c r="K89" s="126">
        <v>0</v>
      </c>
      <c r="L89" s="124" t="str">
        <f>IFERROR(K89/F89,"-")</f>
        <v>-</v>
      </c>
      <c r="M89" s="127">
        <v>0</v>
      </c>
      <c r="N89" s="125" t="str">
        <f>IFERROR(M89/K89,"-")</f>
        <v>-</v>
      </c>
      <c r="O89" s="211">
        <v>0</v>
      </c>
      <c r="P89" s="126">
        <v>0</v>
      </c>
      <c r="Q89" s="124" t="str">
        <f>IFERROR(P89/O89,"-")</f>
        <v>-</v>
      </c>
      <c r="R89" s="127">
        <v>0</v>
      </c>
      <c r="S89" s="125" t="str">
        <f>IFERROR(R89/P89,"-")</f>
        <v>-</v>
      </c>
      <c r="T89" s="126">
        <v>0</v>
      </c>
      <c r="U89" s="124" t="str">
        <f>IFERROR(T89/O89,"-")</f>
        <v>-</v>
      </c>
      <c r="V89" s="127">
        <v>0</v>
      </c>
      <c r="W89" s="125" t="str">
        <f>IFERROR(V89/T89,"-")</f>
        <v>-</v>
      </c>
      <c r="X89" s="211">
        <v>0</v>
      </c>
      <c r="Y89" s="126">
        <v>0</v>
      </c>
      <c r="Z89" s="124" t="str">
        <f>IFERROR(Y89/X89,"-")</f>
        <v>-</v>
      </c>
      <c r="AA89" s="127">
        <v>0</v>
      </c>
      <c r="AB89" s="125" t="str">
        <f>IFERROR(AA89/Y89,"-")</f>
        <v>-</v>
      </c>
      <c r="AC89" s="126">
        <v>0</v>
      </c>
      <c r="AD89" s="124" t="str">
        <f>IFERROR(AC89/X89,"-")</f>
        <v>-</v>
      </c>
      <c r="AE89" s="127">
        <v>0</v>
      </c>
      <c r="AF89" s="125" t="str">
        <f>IFERROR(AE89/AC89,"-")</f>
        <v>-</v>
      </c>
      <c r="AG89" s="211">
        <v>0</v>
      </c>
      <c r="AH89" s="126">
        <v>0</v>
      </c>
      <c r="AI89" s="124" t="str">
        <f>IFERROR(AH89/AG89,"-")</f>
        <v>-</v>
      </c>
      <c r="AJ89" s="127">
        <v>0</v>
      </c>
      <c r="AK89" s="125" t="str">
        <f>IFERROR(AJ89/AH89,"-")</f>
        <v>-</v>
      </c>
      <c r="AL89" s="126">
        <v>0</v>
      </c>
      <c r="AM89" s="124" t="str">
        <f>IFERROR(AL89/AG89,"-")</f>
        <v>-</v>
      </c>
      <c r="AN89" s="127">
        <v>0</v>
      </c>
      <c r="AO89" s="125" t="str">
        <f>IFERROR(AN89/AL89,"-")</f>
        <v>-</v>
      </c>
      <c r="AP89" s="211">
        <v>0</v>
      </c>
      <c r="AQ89" s="126">
        <v>0</v>
      </c>
      <c r="AR89" s="124" t="str">
        <f>IFERROR(AQ89/AP89,"-")</f>
        <v>-</v>
      </c>
      <c r="AS89" s="127">
        <v>0</v>
      </c>
      <c r="AT89" s="125" t="str">
        <f>IFERROR(AS89/AQ89,"-")</f>
        <v>-</v>
      </c>
      <c r="AU89" s="126">
        <v>0</v>
      </c>
      <c r="AV89" s="124" t="str">
        <f>IFERROR(AU89/AP89,"-")</f>
        <v>-</v>
      </c>
      <c r="AW89" s="127">
        <v>0</v>
      </c>
      <c r="AX89" s="125" t="str">
        <f>IFERROR(AW89/AU89,"-")</f>
        <v>-</v>
      </c>
      <c r="AY89" s="211">
        <v>0</v>
      </c>
      <c r="AZ89" s="126">
        <v>0</v>
      </c>
      <c r="BA89" s="124" t="str">
        <f>IFERROR(AZ89/AY89,"-")</f>
        <v>-</v>
      </c>
      <c r="BB89" s="127">
        <v>0</v>
      </c>
      <c r="BC89" s="125" t="str">
        <f>IFERROR(BB89/AZ89,"-")</f>
        <v>-</v>
      </c>
      <c r="BD89" s="126">
        <v>0</v>
      </c>
      <c r="BE89" s="124" t="str">
        <f>IFERROR(BD89/AY89,"-")</f>
        <v>-</v>
      </c>
      <c r="BF89" s="127">
        <v>0</v>
      </c>
      <c r="BG89" s="125" t="str">
        <f>IFERROR(BF89/BD89,"-")</f>
        <v>-</v>
      </c>
      <c r="BH89" s="211">
        <v>0</v>
      </c>
      <c r="BI89" s="126">
        <v>0</v>
      </c>
      <c r="BJ89" s="124" t="str">
        <f>IFERROR(BI89/BH89,"-")</f>
        <v>-</v>
      </c>
      <c r="BK89" s="127">
        <v>0</v>
      </c>
      <c r="BL89" s="125" t="str">
        <f>IFERROR(BK89/BI89,"-")</f>
        <v>-</v>
      </c>
      <c r="BM89" s="126">
        <v>0</v>
      </c>
      <c r="BN89" s="124" t="str">
        <f>IFERROR(BM89/BH89,"-")</f>
        <v>-</v>
      </c>
      <c r="BO89" s="127">
        <v>0</v>
      </c>
      <c r="BP89" s="125" t="str">
        <f>IFERROR(BO89/BM89,"-")</f>
        <v>-</v>
      </c>
      <c r="BQ89" s="212">
        <f t="shared" ref="BQ89" si="222">SUM(F89,O89,X89,AG89,AP89,AY89,BH89)</f>
        <v>0</v>
      </c>
      <c r="BR89" s="126">
        <f t="shared" ref="BR89" si="223">SUM(G89,P89,Y89,AH89,AQ89,AZ89,BI89)</f>
        <v>0</v>
      </c>
      <c r="BS89" s="124" t="str">
        <f>IFERROR(BR89/BQ89,"-")</f>
        <v>-</v>
      </c>
      <c r="BT89" s="127">
        <f>SUM(I89,R89,AA89,AJ89,AS89,BB89,BK89)</f>
        <v>0</v>
      </c>
      <c r="BU89" s="125" t="str">
        <f>IFERROR(BT89/BR89,"-")</f>
        <v>-</v>
      </c>
      <c r="BV89" s="126">
        <f>SUM(K89,T89,AC89,AL89,AU89,BD89,BM89)</f>
        <v>0</v>
      </c>
      <c r="BW89" s="124" t="str">
        <f>IFERROR(BV89/BQ89,"-")</f>
        <v>-</v>
      </c>
      <c r="BX89" s="127">
        <f>SUM(M89,V89,AE89,AN89,AW89,BF89,BO89)</f>
        <v>0</v>
      </c>
      <c r="BY89" s="125" t="str">
        <f>IFERROR(BX89/BV89,"-")</f>
        <v>-</v>
      </c>
      <c r="BZ89" s="82"/>
      <c r="CA89" s="113">
        <v>0</v>
      </c>
      <c r="CB89" s="105">
        <v>0</v>
      </c>
      <c r="CC89" s="86" t="s">
        <v>240</v>
      </c>
      <c r="CD89" s="105">
        <v>0</v>
      </c>
      <c r="CE89" s="105" t="s">
        <v>240</v>
      </c>
      <c r="CF89" s="105">
        <v>0</v>
      </c>
      <c r="CG89" s="86" t="s">
        <v>240</v>
      </c>
      <c r="CH89" s="105">
        <v>0</v>
      </c>
      <c r="CI89" s="105" t="s">
        <v>240</v>
      </c>
      <c r="CK89" s="86" t="str">
        <f t="shared" si="194"/>
        <v>-</v>
      </c>
      <c r="CL89" s="86" t="str">
        <f t="shared" si="195"/>
        <v>-</v>
      </c>
      <c r="CM89" s="86" t="str">
        <f t="shared" si="215"/>
        <v>-</v>
      </c>
      <c r="CN89" s="86" t="str">
        <f t="shared" si="216"/>
        <v>-</v>
      </c>
    </row>
    <row r="90" spans="1:118" s="15" customFormat="1" ht="13.5" customHeight="1">
      <c r="A90" s="63"/>
      <c r="B90" s="347"/>
      <c r="C90" s="344"/>
      <c r="D90" s="338" t="s">
        <v>204</v>
      </c>
      <c r="E90" s="339"/>
      <c r="F90" s="144">
        <v>29</v>
      </c>
      <c r="G90" s="60">
        <v>29</v>
      </c>
      <c r="H90" s="80">
        <f t="shared" ref="H90:H165" si="224">IFERROR(G90/F90,"-")</f>
        <v>1</v>
      </c>
      <c r="I90" s="93">
        <v>45652370</v>
      </c>
      <c r="J90" s="100">
        <f t="shared" ref="J90:J165" si="225">IFERROR(I90/G90,"-")</f>
        <v>1574219.6551724137</v>
      </c>
      <c r="K90" s="60">
        <v>25</v>
      </c>
      <c r="L90" s="80">
        <f t="shared" ref="L90:L165" si="226">IFERROR(K90/F90,"-")</f>
        <v>0.86206896551724133</v>
      </c>
      <c r="M90" s="93">
        <v>15236407</v>
      </c>
      <c r="N90" s="100">
        <f t="shared" ref="N90:N165" si="227">IFERROR(M90/K90,"-")</f>
        <v>609456.28</v>
      </c>
      <c r="O90" s="144">
        <v>81</v>
      </c>
      <c r="P90" s="60">
        <v>78</v>
      </c>
      <c r="Q90" s="80">
        <f t="shared" ref="Q90:Q165" si="228">IFERROR(P90/O90,"-")</f>
        <v>0.96296296296296291</v>
      </c>
      <c r="R90" s="93">
        <v>196309640</v>
      </c>
      <c r="S90" s="100">
        <f t="shared" ref="S90:S165" si="229">IFERROR(R90/P90,"-")</f>
        <v>2516790.2564102565</v>
      </c>
      <c r="T90" s="60">
        <v>75</v>
      </c>
      <c r="U90" s="80">
        <f t="shared" ref="U90:U165" si="230">IFERROR(T90/O90,"-")</f>
        <v>0.92592592592592593</v>
      </c>
      <c r="V90" s="93">
        <v>115908588</v>
      </c>
      <c r="W90" s="100">
        <f t="shared" ref="W90:W165" si="231">IFERROR(V90/T90,"-")</f>
        <v>1545447.84</v>
      </c>
      <c r="X90" s="144">
        <v>3867</v>
      </c>
      <c r="Y90" s="60">
        <v>3546</v>
      </c>
      <c r="Z90" s="80">
        <f t="shared" ref="Z90:Z165" si="232">IFERROR(Y90/X90,"-")</f>
        <v>0.9169899146625291</v>
      </c>
      <c r="AA90" s="93">
        <v>2795930450</v>
      </c>
      <c r="AB90" s="100">
        <f t="shared" ref="AB90:AB165" si="233">IFERROR(AA90/Y90,"-")</f>
        <v>788474.46418499714</v>
      </c>
      <c r="AC90" s="60">
        <v>3055</v>
      </c>
      <c r="AD90" s="80">
        <f t="shared" ref="AD90:AD165" si="234">IFERROR(AC90/X90,"-")</f>
        <v>0.79001810188776833</v>
      </c>
      <c r="AE90" s="93">
        <v>647432617</v>
      </c>
      <c r="AF90" s="100">
        <f t="shared" ref="AF90:AF165" si="235">IFERROR(AE90/AC90,"-")</f>
        <v>211925.57021276595</v>
      </c>
      <c r="AG90" s="144">
        <v>3514</v>
      </c>
      <c r="AH90" s="60">
        <v>3331</v>
      </c>
      <c r="AI90" s="80">
        <f t="shared" ref="AI90:AI165" si="236">IFERROR(AH90/AG90,"-")</f>
        <v>0.94792259533295387</v>
      </c>
      <c r="AJ90" s="93">
        <v>2848232530</v>
      </c>
      <c r="AK90" s="100">
        <f t="shared" ref="AK90:AK165" si="237">IFERROR(AJ90/AH90,"-")</f>
        <v>855068.30681477033</v>
      </c>
      <c r="AL90" s="60">
        <v>3041</v>
      </c>
      <c r="AM90" s="80">
        <f t="shared" ref="AM90:AM165" si="238">IFERROR(AL90/AG90,"-")</f>
        <v>0.86539556061468415</v>
      </c>
      <c r="AN90" s="93">
        <v>590191403</v>
      </c>
      <c r="AO90" s="100">
        <f t="shared" ref="AO90:AO165" si="239">IFERROR(AN90/AL90,"-")</f>
        <v>194078.06741203551</v>
      </c>
      <c r="AP90" s="144">
        <v>2874</v>
      </c>
      <c r="AQ90" s="60">
        <v>2719</v>
      </c>
      <c r="AR90" s="80">
        <f t="shared" ref="AR90:AR165" si="240">IFERROR(AQ90/AP90,"-")</f>
        <v>0.94606819763395966</v>
      </c>
      <c r="AS90" s="93">
        <v>2819163860</v>
      </c>
      <c r="AT90" s="100">
        <f t="shared" ref="AT90:AT165" si="241">IFERROR(AS90/AQ90,"-")</f>
        <v>1036838.4920926811</v>
      </c>
      <c r="AU90" s="60">
        <v>2508</v>
      </c>
      <c r="AV90" s="80">
        <f t="shared" ref="AV90:AV165" si="242">IFERROR(AU90/AP90,"-")</f>
        <v>0.87265135699373697</v>
      </c>
      <c r="AW90" s="93">
        <v>555642499</v>
      </c>
      <c r="AX90" s="100">
        <f t="shared" ref="AX90:AX165" si="243">IFERROR(AW90/AU90,"-")</f>
        <v>221548.04585326955</v>
      </c>
      <c r="AY90" s="144">
        <v>1407</v>
      </c>
      <c r="AZ90" s="60">
        <v>1290</v>
      </c>
      <c r="BA90" s="80">
        <f t="shared" ref="BA90:BA165" si="244">IFERROR(AZ90/AY90,"-")</f>
        <v>0.91684434968017059</v>
      </c>
      <c r="BB90" s="93">
        <v>1348960410</v>
      </c>
      <c r="BC90" s="100">
        <f t="shared" ref="BC90:BC165" si="245">IFERROR(BB90/AZ90,"-")</f>
        <v>1045705.7441860465</v>
      </c>
      <c r="BD90" s="60">
        <v>1184</v>
      </c>
      <c r="BE90" s="80">
        <f t="shared" ref="BE90:BE165" si="246">IFERROR(BD90/AY90,"-")</f>
        <v>0.84150675195451319</v>
      </c>
      <c r="BF90" s="93">
        <v>221461762</v>
      </c>
      <c r="BG90" s="100">
        <f t="shared" ref="BG90:BG165" si="247">IFERROR(BF90/BD90,"-")</f>
        <v>187045.40709459459</v>
      </c>
      <c r="BH90" s="144">
        <v>546</v>
      </c>
      <c r="BI90" s="60">
        <v>454</v>
      </c>
      <c r="BJ90" s="80">
        <f t="shared" ref="BJ90:BJ165" si="248">IFERROR(BI90/BH90,"-")</f>
        <v>0.83150183150183155</v>
      </c>
      <c r="BK90" s="93">
        <v>439238680</v>
      </c>
      <c r="BL90" s="100">
        <f t="shared" ref="BL90:BL165" si="249">IFERROR(BK90/BI90,"-")</f>
        <v>967486.0792951542</v>
      </c>
      <c r="BM90" s="60">
        <v>407</v>
      </c>
      <c r="BN90" s="80">
        <f t="shared" ref="BN90:BN165" si="250">IFERROR(BM90/BH90,"-")</f>
        <v>0.74542124542124544</v>
      </c>
      <c r="BO90" s="93">
        <v>60712816</v>
      </c>
      <c r="BP90" s="100">
        <f t="shared" ref="BP90:BP165" si="251">IFERROR(BO90/BM90,"-")</f>
        <v>149171.53808353809</v>
      </c>
      <c r="BQ90" s="98">
        <f t="shared" ref="BQ90:BQ165" si="252">SUM(F90,O90,X90,AG90,AP90,AY90,BH90)</f>
        <v>12318</v>
      </c>
      <c r="BR90" s="60">
        <f t="shared" ref="BR90:BR165" si="253">SUM(G90,P90,Y90,AH90,AQ90,AZ90,BI90)</f>
        <v>11447</v>
      </c>
      <c r="BS90" s="80">
        <f t="shared" ref="BS90:BS165" si="254">IFERROR(BR90/BQ90,"-")</f>
        <v>0.92929046923201819</v>
      </c>
      <c r="BT90" s="93">
        <f t="shared" ref="BT90:BT165" si="255">SUM(I90,R90,AA90,AJ90,AS90,BB90,BK90)</f>
        <v>10493487940</v>
      </c>
      <c r="BU90" s="100">
        <f t="shared" ref="BU90:BU165" si="256">IFERROR(BT90/BR90,"-")</f>
        <v>916702.01275443344</v>
      </c>
      <c r="BV90" s="60">
        <f t="shared" ref="BV90:BV165" si="257">SUM(K90,T90,AC90,AL90,AU90,BD90,BM90)</f>
        <v>10295</v>
      </c>
      <c r="BW90" s="80">
        <f t="shared" ref="BW90:BW165" si="258">IFERROR(BV90/BQ90,"-")</f>
        <v>0.83576879363533041</v>
      </c>
      <c r="BX90" s="93">
        <f t="shared" ref="BX90:BX165" si="259">SUM(M90,V90,AE90,AN90,AW90,BF90,BO90)</f>
        <v>2206586092</v>
      </c>
      <c r="BY90" s="100">
        <f t="shared" ref="BY90:BY165" si="260">IFERROR(BX90/BV90,"-")</f>
        <v>214335.70587663914</v>
      </c>
      <c r="BZ90" s="82"/>
      <c r="CA90" s="113">
        <v>12249</v>
      </c>
      <c r="CB90" s="105">
        <v>11421</v>
      </c>
      <c r="CC90" s="86">
        <v>0.93240264511388682</v>
      </c>
      <c r="CD90" s="105">
        <v>10664847350</v>
      </c>
      <c r="CE90" s="105">
        <v>933792.78084230807</v>
      </c>
      <c r="CF90" s="105">
        <v>10198</v>
      </c>
      <c r="CG90" s="86">
        <v>0.83255775981712787</v>
      </c>
      <c r="CH90" s="105">
        <v>2326087402</v>
      </c>
      <c r="CI90" s="105">
        <v>228092.50853108452</v>
      </c>
      <c r="CK90" s="86">
        <f t="shared" si="194"/>
        <v>9.3521675596687781E-2</v>
      </c>
      <c r="CL90" s="86">
        <f t="shared" si="195"/>
        <v>7.070953076798181E-2</v>
      </c>
      <c r="CM90" s="86">
        <f t="shared" si="215"/>
        <v>9.9844885296758945E-2</v>
      </c>
      <c r="CN90" s="86">
        <f t="shared" si="216"/>
        <v>6.7597354886113181E-2</v>
      </c>
    </row>
    <row r="91" spans="1:118" s="15" customFormat="1" ht="13.5" customHeight="1">
      <c r="A91" s="63"/>
      <c r="B91" s="345">
        <v>15</v>
      </c>
      <c r="C91" s="342" t="s">
        <v>124</v>
      </c>
      <c r="D91" s="331" t="s">
        <v>153</v>
      </c>
      <c r="E91" s="320"/>
      <c r="F91" s="144">
        <v>5</v>
      </c>
      <c r="G91" s="60">
        <v>5</v>
      </c>
      <c r="H91" s="80">
        <f t="shared" si="224"/>
        <v>1</v>
      </c>
      <c r="I91" s="93">
        <v>2971540</v>
      </c>
      <c r="J91" s="100">
        <f t="shared" si="225"/>
        <v>594308</v>
      </c>
      <c r="K91" s="60">
        <v>5</v>
      </c>
      <c r="L91" s="80">
        <f t="shared" si="226"/>
        <v>1</v>
      </c>
      <c r="M91" s="93">
        <v>546972</v>
      </c>
      <c r="N91" s="100">
        <f t="shared" si="227"/>
        <v>109394.4</v>
      </c>
      <c r="O91" s="144">
        <v>20</v>
      </c>
      <c r="P91" s="60">
        <v>20</v>
      </c>
      <c r="Q91" s="80">
        <f t="shared" si="228"/>
        <v>1</v>
      </c>
      <c r="R91" s="93">
        <v>17881200</v>
      </c>
      <c r="S91" s="100">
        <f t="shared" si="229"/>
        <v>894060</v>
      </c>
      <c r="T91" s="60">
        <v>16</v>
      </c>
      <c r="U91" s="80">
        <f t="shared" si="230"/>
        <v>0.8</v>
      </c>
      <c r="V91" s="93">
        <v>1536904</v>
      </c>
      <c r="W91" s="100">
        <f t="shared" si="231"/>
        <v>96056.5</v>
      </c>
      <c r="X91" s="144">
        <v>1340</v>
      </c>
      <c r="Y91" s="60">
        <v>1322</v>
      </c>
      <c r="Z91" s="80">
        <f t="shared" si="232"/>
        <v>0.98656716417910451</v>
      </c>
      <c r="AA91" s="93">
        <v>562945160</v>
      </c>
      <c r="AB91" s="100">
        <f t="shared" si="233"/>
        <v>425828.4114977307</v>
      </c>
      <c r="AC91" s="60">
        <v>1129</v>
      </c>
      <c r="AD91" s="80">
        <f t="shared" si="234"/>
        <v>0.84253731343283578</v>
      </c>
      <c r="AE91" s="93">
        <v>119220986</v>
      </c>
      <c r="AF91" s="100">
        <f t="shared" si="235"/>
        <v>105598.74756421612</v>
      </c>
      <c r="AG91" s="144">
        <v>935</v>
      </c>
      <c r="AH91" s="60">
        <v>925</v>
      </c>
      <c r="AI91" s="80">
        <f t="shared" si="236"/>
        <v>0.98930481283422456</v>
      </c>
      <c r="AJ91" s="93">
        <v>493791350</v>
      </c>
      <c r="AK91" s="100">
        <f t="shared" si="237"/>
        <v>533828.48648648651</v>
      </c>
      <c r="AL91" s="60">
        <v>817</v>
      </c>
      <c r="AM91" s="80">
        <f t="shared" si="238"/>
        <v>0.87379679144385025</v>
      </c>
      <c r="AN91" s="93">
        <v>86873655</v>
      </c>
      <c r="AO91" s="100">
        <f t="shared" si="239"/>
        <v>106332.50305997553</v>
      </c>
      <c r="AP91" s="144">
        <v>449</v>
      </c>
      <c r="AQ91" s="60">
        <v>447</v>
      </c>
      <c r="AR91" s="80">
        <f t="shared" si="240"/>
        <v>0.99554565701559017</v>
      </c>
      <c r="AS91" s="93">
        <v>295867820</v>
      </c>
      <c r="AT91" s="100">
        <f t="shared" si="241"/>
        <v>661896.68903803127</v>
      </c>
      <c r="AU91" s="60">
        <v>415</v>
      </c>
      <c r="AV91" s="80">
        <f t="shared" si="242"/>
        <v>0.92427616926503342</v>
      </c>
      <c r="AW91" s="93">
        <v>53491787</v>
      </c>
      <c r="AX91" s="100">
        <f t="shared" si="243"/>
        <v>128895.87228915663</v>
      </c>
      <c r="AY91" s="144">
        <v>131</v>
      </c>
      <c r="AZ91" s="60">
        <v>130</v>
      </c>
      <c r="BA91" s="80">
        <f t="shared" si="244"/>
        <v>0.99236641221374045</v>
      </c>
      <c r="BB91" s="93">
        <v>85127170</v>
      </c>
      <c r="BC91" s="100">
        <f t="shared" si="245"/>
        <v>654824.38461538462</v>
      </c>
      <c r="BD91" s="60">
        <v>121</v>
      </c>
      <c r="BE91" s="80">
        <f t="shared" si="246"/>
        <v>0.92366412213740456</v>
      </c>
      <c r="BF91" s="93">
        <v>16695742</v>
      </c>
      <c r="BG91" s="100">
        <f t="shared" si="247"/>
        <v>137981.33884297521</v>
      </c>
      <c r="BH91" s="144">
        <v>27</v>
      </c>
      <c r="BI91" s="60">
        <v>27</v>
      </c>
      <c r="BJ91" s="80">
        <f t="shared" si="248"/>
        <v>1</v>
      </c>
      <c r="BK91" s="93">
        <v>28022760</v>
      </c>
      <c r="BL91" s="100">
        <f t="shared" si="249"/>
        <v>1037880</v>
      </c>
      <c r="BM91" s="60">
        <v>25</v>
      </c>
      <c r="BN91" s="80">
        <f t="shared" si="250"/>
        <v>0.92592592592592593</v>
      </c>
      <c r="BO91" s="93">
        <v>8415675</v>
      </c>
      <c r="BP91" s="100">
        <f t="shared" si="251"/>
        <v>336627</v>
      </c>
      <c r="BQ91" s="98">
        <f t="shared" si="252"/>
        <v>2907</v>
      </c>
      <c r="BR91" s="60">
        <f t="shared" si="253"/>
        <v>2876</v>
      </c>
      <c r="BS91" s="80">
        <f t="shared" si="254"/>
        <v>0.98933608531131756</v>
      </c>
      <c r="BT91" s="93">
        <f t="shared" si="255"/>
        <v>1486607000</v>
      </c>
      <c r="BU91" s="100">
        <f t="shared" si="256"/>
        <v>516900.90403337969</v>
      </c>
      <c r="BV91" s="60">
        <f t="shared" si="257"/>
        <v>2528</v>
      </c>
      <c r="BW91" s="80">
        <f t="shared" si="258"/>
        <v>0.86962504299965604</v>
      </c>
      <c r="BX91" s="93">
        <f t="shared" si="259"/>
        <v>286781721</v>
      </c>
      <c r="BY91" s="100">
        <f t="shared" si="260"/>
        <v>113442.13647151898</v>
      </c>
      <c r="BZ91" s="82"/>
      <c r="CA91" s="113">
        <v>2727</v>
      </c>
      <c r="CB91" s="105">
        <v>2677</v>
      </c>
      <c r="CC91" s="86">
        <v>0.98166483314998165</v>
      </c>
      <c r="CD91" s="105">
        <v>1264138630</v>
      </c>
      <c r="CE91" s="105">
        <v>472222.12551363464</v>
      </c>
      <c r="CF91" s="105">
        <v>2356</v>
      </c>
      <c r="CG91" s="86">
        <v>0.86395306197286392</v>
      </c>
      <c r="CH91" s="105">
        <v>246092252</v>
      </c>
      <c r="CI91" s="105">
        <v>104453.41765704584</v>
      </c>
      <c r="CK91" s="86">
        <f t="shared" si="194"/>
        <v>0.11971104231166152</v>
      </c>
      <c r="CL91" s="86">
        <f t="shared" si="195"/>
        <v>1.0663914688682441E-2</v>
      </c>
      <c r="CM91" s="86">
        <f t="shared" si="215"/>
        <v>0.11771177117711773</v>
      </c>
      <c r="CN91" s="86">
        <f t="shared" si="216"/>
        <v>1.8335166850018347E-2</v>
      </c>
    </row>
    <row r="92" spans="1:118" s="15" customFormat="1" ht="13.5" customHeight="1">
      <c r="A92" s="63"/>
      <c r="B92" s="346"/>
      <c r="C92" s="343"/>
      <c r="D92" s="319" t="s">
        <v>164</v>
      </c>
      <c r="E92" s="320"/>
      <c r="F92" s="144">
        <v>1</v>
      </c>
      <c r="G92" s="60">
        <v>1</v>
      </c>
      <c r="H92" s="80">
        <f t="shared" si="224"/>
        <v>1</v>
      </c>
      <c r="I92" s="93">
        <v>1437760</v>
      </c>
      <c r="J92" s="100">
        <f t="shared" si="225"/>
        <v>1437760</v>
      </c>
      <c r="K92" s="60">
        <v>1</v>
      </c>
      <c r="L92" s="80">
        <f t="shared" si="226"/>
        <v>1</v>
      </c>
      <c r="M92" s="93">
        <v>205555</v>
      </c>
      <c r="N92" s="100">
        <f t="shared" si="227"/>
        <v>205555</v>
      </c>
      <c r="O92" s="144">
        <v>1</v>
      </c>
      <c r="P92" s="60">
        <v>1</v>
      </c>
      <c r="Q92" s="80">
        <f t="shared" si="228"/>
        <v>1</v>
      </c>
      <c r="R92" s="93">
        <v>524330</v>
      </c>
      <c r="S92" s="100">
        <f t="shared" si="229"/>
        <v>524330</v>
      </c>
      <c r="T92" s="60">
        <v>1</v>
      </c>
      <c r="U92" s="80">
        <f t="shared" si="230"/>
        <v>1</v>
      </c>
      <c r="V92" s="93">
        <v>11567</v>
      </c>
      <c r="W92" s="100">
        <f t="shared" si="231"/>
        <v>11567</v>
      </c>
      <c r="X92" s="144">
        <v>51</v>
      </c>
      <c r="Y92" s="60">
        <v>51</v>
      </c>
      <c r="Z92" s="80">
        <f t="shared" si="232"/>
        <v>1</v>
      </c>
      <c r="AA92" s="93">
        <v>25346660</v>
      </c>
      <c r="AB92" s="100">
        <f t="shared" si="233"/>
        <v>496993.33333333331</v>
      </c>
      <c r="AC92" s="60">
        <v>38</v>
      </c>
      <c r="AD92" s="80">
        <f t="shared" si="234"/>
        <v>0.74509803921568629</v>
      </c>
      <c r="AE92" s="93">
        <v>4964790</v>
      </c>
      <c r="AF92" s="100">
        <f t="shared" si="235"/>
        <v>130652.36842105263</v>
      </c>
      <c r="AG92" s="144">
        <v>36</v>
      </c>
      <c r="AH92" s="60">
        <v>36</v>
      </c>
      <c r="AI92" s="80">
        <f t="shared" si="236"/>
        <v>1</v>
      </c>
      <c r="AJ92" s="93">
        <v>20034110</v>
      </c>
      <c r="AK92" s="100">
        <f t="shared" si="237"/>
        <v>556503.0555555555</v>
      </c>
      <c r="AL92" s="60">
        <v>33</v>
      </c>
      <c r="AM92" s="80">
        <f t="shared" si="238"/>
        <v>0.91666666666666663</v>
      </c>
      <c r="AN92" s="93">
        <v>2585188</v>
      </c>
      <c r="AO92" s="100">
        <f t="shared" si="239"/>
        <v>78339.030303030304</v>
      </c>
      <c r="AP92" s="144">
        <v>10</v>
      </c>
      <c r="AQ92" s="60">
        <v>10</v>
      </c>
      <c r="AR92" s="80">
        <f t="shared" si="240"/>
        <v>1</v>
      </c>
      <c r="AS92" s="93">
        <v>4262560</v>
      </c>
      <c r="AT92" s="100">
        <f t="shared" si="241"/>
        <v>426256</v>
      </c>
      <c r="AU92" s="60">
        <v>10</v>
      </c>
      <c r="AV92" s="80">
        <f t="shared" si="242"/>
        <v>1</v>
      </c>
      <c r="AW92" s="93">
        <v>952170</v>
      </c>
      <c r="AX92" s="100">
        <f t="shared" si="243"/>
        <v>95217</v>
      </c>
      <c r="AY92" s="144">
        <v>2</v>
      </c>
      <c r="AZ92" s="60">
        <v>2</v>
      </c>
      <c r="BA92" s="80">
        <f t="shared" si="244"/>
        <v>1</v>
      </c>
      <c r="BB92" s="93">
        <v>642470</v>
      </c>
      <c r="BC92" s="100">
        <f t="shared" si="245"/>
        <v>321235</v>
      </c>
      <c r="BD92" s="60">
        <v>2</v>
      </c>
      <c r="BE92" s="80">
        <f t="shared" si="246"/>
        <v>1</v>
      </c>
      <c r="BF92" s="93">
        <v>162562</v>
      </c>
      <c r="BG92" s="100">
        <f t="shared" si="247"/>
        <v>81281</v>
      </c>
      <c r="BH92" s="144">
        <v>0</v>
      </c>
      <c r="BI92" s="60">
        <v>0</v>
      </c>
      <c r="BJ92" s="80" t="str">
        <f t="shared" si="248"/>
        <v>-</v>
      </c>
      <c r="BK92" s="93">
        <v>0</v>
      </c>
      <c r="BL92" s="100" t="str">
        <f t="shared" si="249"/>
        <v>-</v>
      </c>
      <c r="BM92" s="60">
        <v>0</v>
      </c>
      <c r="BN92" s="80" t="str">
        <f t="shared" si="250"/>
        <v>-</v>
      </c>
      <c r="BO92" s="93">
        <v>0</v>
      </c>
      <c r="BP92" s="100" t="str">
        <f t="shared" si="251"/>
        <v>-</v>
      </c>
      <c r="BQ92" s="98">
        <f t="shared" si="252"/>
        <v>101</v>
      </c>
      <c r="BR92" s="60">
        <f t="shared" si="253"/>
        <v>101</v>
      </c>
      <c r="BS92" s="80">
        <f t="shared" si="254"/>
        <v>1</v>
      </c>
      <c r="BT92" s="93">
        <f t="shared" si="255"/>
        <v>52247890</v>
      </c>
      <c r="BU92" s="100">
        <f t="shared" si="256"/>
        <v>517305.84158415842</v>
      </c>
      <c r="BV92" s="60">
        <f t="shared" si="257"/>
        <v>85</v>
      </c>
      <c r="BW92" s="80">
        <f t="shared" si="258"/>
        <v>0.84158415841584155</v>
      </c>
      <c r="BX92" s="93">
        <f t="shared" si="259"/>
        <v>8881832</v>
      </c>
      <c r="BY92" s="100">
        <f t="shared" si="260"/>
        <v>104492.14117647058</v>
      </c>
      <c r="BZ92" s="82"/>
      <c r="CA92" s="113">
        <v>96</v>
      </c>
      <c r="CB92" s="105">
        <v>94</v>
      </c>
      <c r="CC92" s="86">
        <v>0.97916666666666663</v>
      </c>
      <c r="CD92" s="105">
        <v>43440650</v>
      </c>
      <c r="CE92" s="105">
        <v>462134.57446808513</v>
      </c>
      <c r="CF92" s="105">
        <v>85</v>
      </c>
      <c r="CG92" s="86">
        <v>0.88541666666666663</v>
      </c>
      <c r="CH92" s="105">
        <v>9698974</v>
      </c>
      <c r="CI92" s="105">
        <v>114105.57647058823</v>
      </c>
      <c r="CK92" s="86">
        <f t="shared" si="194"/>
        <v>0.15841584158415845</v>
      </c>
      <c r="CL92" s="86">
        <f t="shared" si="195"/>
        <v>0</v>
      </c>
      <c r="CM92" s="86">
        <f t="shared" si="215"/>
        <v>9.375E-2</v>
      </c>
      <c r="CN92" s="86">
        <f t="shared" si="216"/>
        <v>2.083333333333337E-2</v>
      </c>
    </row>
    <row r="93" spans="1:118" s="15" customFormat="1" ht="13.5" customHeight="1">
      <c r="A93" s="63"/>
      <c r="B93" s="346"/>
      <c r="C93" s="343"/>
      <c r="D93" s="81"/>
      <c r="E93" s="71" t="s">
        <v>160</v>
      </c>
      <c r="F93" s="168">
        <v>1</v>
      </c>
      <c r="G93" s="62">
        <v>1</v>
      </c>
      <c r="H93" s="79">
        <f t="shared" si="224"/>
        <v>1</v>
      </c>
      <c r="I93" s="101">
        <v>1437760</v>
      </c>
      <c r="J93" s="102">
        <f t="shared" si="225"/>
        <v>1437760</v>
      </c>
      <c r="K93" s="62">
        <v>1</v>
      </c>
      <c r="L93" s="79">
        <f t="shared" si="226"/>
        <v>1</v>
      </c>
      <c r="M93" s="101">
        <v>205555</v>
      </c>
      <c r="N93" s="102">
        <f t="shared" si="227"/>
        <v>205555</v>
      </c>
      <c r="O93" s="168">
        <v>1</v>
      </c>
      <c r="P93" s="62">
        <v>1</v>
      </c>
      <c r="Q93" s="79">
        <f t="shared" si="228"/>
        <v>1</v>
      </c>
      <c r="R93" s="101">
        <v>524330</v>
      </c>
      <c r="S93" s="102">
        <f t="shared" si="229"/>
        <v>524330</v>
      </c>
      <c r="T93" s="62">
        <v>1</v>
      </c>
      <c r="U93" s="79">
        <f t="shared" si="230"/>
        <v>1</v>
      </c>
      <c r="V93" s="101">
        <v>11567</v>
      </c>
      <c r="W93" s="102">
        <f t="shared" si="231"/>
        <v>11567</v>
      </c>
      <c r="X93" s="168">
        <v>41</v>
      </c>
      <c r="Y93" s="62">
        <v>41</v>
      </c>
      <c r="Z93" s="79">
        <f t="shared" si="232"/>
        <v>1</v>
      </c>
      <c r="AA93" s="101">
        <v>15877780</v>
      </c>
      <c r="AB93" s="102">
        <f t="shared" si="233"/>
        <v>387262.92682926828</v>
      </c>
      <c r="AC93" s="62">
        <v>29</v>
      </c>
      <c r="AD93" s="79">
        <f t="shared" si="234"/>
        <v>0.70731707317073167</v>
      </c>
      <c r="AE93" s="101">
        <v>4394443</v>
      </c>
      <c r="AF93" s="102">
        <f t="shared" si="235"/>
        <v>151532.5172413793</v>
      </c>
      <c r="AG93" s="168">
        <v>29</v>
      </c>
      <c r="AH93" s="62">
        <v>29</v>
      </c>
      <c r="AI93" s="79">
        <f t="shared" si="236"/>
        <v>1</v>
      </c>
      <c r="AJ93" s="101">
        <v>16432600</v>
      </c>
      <c r="AK93" s="102">
        <f t="shared" si="237"/>
        <v>566641.37931034481</v>
      </c>
      <c r="AL93" s="62">
        <v>27</v>
      </c>
      <c r="AM93" s="79">
        <f t="shared" si="238"/>
        <v>0.93103448275862066</v>
      </c>
      <c r="AN93" s="101">
        <v>2123554</v>
      </c>
      <c r="AO93" s="102">
        <f t="shared" si="239"/>
        <v>78650.148148148146</v>
      </c>
      <c r="AP93" s="168">
        <v>8</v>
      </c>
      <c r="AQ93" s="62">
        <v>8</v>
      </c>
      <c r="AR93" s="79">
        <f t="shared" si="240"/>
        <v>1</v>
      </c>
      <c r="AS93" s="101">
        <v>3570500</v>
      </c>
      <c r="AT93" s="102">
        <f t="shared" si="241"/>
        <v>446312.5</v>
      </c>
      <c r="AU93" s="62">
        <v>8</v>
      </c>
      <c r="AV93" s="79">
        <f t="shared" si="242"/>
        <v>1</v>
      </c>
      <c r="AW93" s="101">
        <v>827905</v>
      </c>
      <c r="AX93" s="102">
        <f t="shared" si="243"/>
        <v>103488.125</v>
      </c>
      <c r="AY93" s="168">
        <v>2</v>
      </c>
      <c r="AZ93" s="62">
        <v>2</v>
      </c>
      <c r="BA93" s="79">
        <f t="shared" si="244"/>
        <v>1</v>
      </c>
      <c r="BB93" s="101">
        <v>642470</v>
      </c>
      <c r="BC93" s="102">
        <f t="shared" si="245"/>
        <v>321235</v>
      </c>
      <c r="BD93" s="62">
        <v>2</v>
      </c>
      <c r="BE93" s="79">
        <f t="shared" si="246"/>
        <v>1</v>
      </c>
      <c r="BF93" s="101">
        <v>162562</v>
      </c>
      <c r="BG93" s="102">
        <f t="shared" si="247"/>
        <v>81281</v>
      </c>
      <c r="BH93" s="168">
        <v>0</v>
      </c>
      <c r="BI93" s="62">
        <v>0</v>
      </c>
      <c r="BJ93" s="79" t="str">
        <f t="shared" si="248"/>
        <v>-</v>
      </c>
      <c r="BK93" s="101">
        <v>0</v>
      </c>
      <c r="BL93" s="102" t="str">
        <f t="shared" si="249"/>
        <v>-</v>
      </c>
      <c r="BM93" s="62">
        <v>0</v>
      </c>
      <c r="BN93" s="79" t="str">
        <f t="shared" si="250"/>
        <v>-</v>
      </c>
      <c r="BO93" s="101">
        <v>0</v>
      </c>
      <c r="BP93" s="102" t="str">
        <f t="shared" si="251"/>
        <v>-</v>
      </c>
      <c r="BQ93" s="99">
        <f t="shared" si="252"/>
        <v>82</v>
      </c>
      <c r="BR93" s="62">
        <f t="shared" si="253"/>
        <v>82</v>
      </c>
      <c r="BS93" s="79">
        <f t="shared" si="254"/>
        <v>1</v>
      </c>
      <c r="BT93" s="101">
        <f t="shared" si="255"/>
        <v>38485440</v>
      </c>
      <c r="BU93" s="102">
        <f t="shared" si="256"/>
        <v>469334.63414634147</v>
      </c>
      <c r="BV93" s="62">
        <f t="shared" si="257"/>
        <v>68</v>
      </c>
      <c r="BW93" s="79">
        <f t="shared" si="258"/>
        <v>0.82926829268292679</v>
      </c>
      <c r="BX93" s="101">
        <f t="shared" si="259"/>
        <v>7725586</v>
      </c>
      <c r="BY93" s="102">
        <f t="shared" si="260"/>
        <v>113611.55882352941</v>
      </c>
      <c r="BZ93" s="82"/>
      <c r="CA93" s="113">
        <v>84</v>
      </c>
      <c r="CB93" s="105">
        <v>82</v>
      </c>
      <c r="CC93" s="86">
        <v>0.97619047619047616</v>
      </c>
      <c r="CD93" s="105">
        <v>38950480</v>
      </c>
      <c r="CE93" s="105">
        <v>475005.85365853657</v>
      </c>
      <c r="CF93" s="105">
        <v>74</v>
      </c>
      <c r="CG93" s="86">
        <v>0.88095238095238093</v>
      </c>
      <c r="CH93" s="105">
        <v>8650580</v>
      </c>
      <c r="CI93" s="105">
        <v>116899.72972972973</v>
      </c>
      <c r="CK93" s="86">
        <f t="shared" si="194"/>
        <v>0.17073170731707321</v>
      </c>
      <c r="CL93" s="86">
        <f t="shared" si="195"/>
        <v>0</v>
      </c>
      <c r="CM93" s="86">
        <f t="shared" si="215"/>
        <v>9.5238095238095233E-2</v>
      </c>
      <c r="CN93" s="86">
        <f t="shared" si="216"/>
        <v>2.3809523809523836E-2</v>
      </c>
    </row>
    <row r="94" spans="1:118" s="15" customFormat="1" ht="13.5" customHeight="1">
      <c r="A94" s="63"/>
      <c r="B94" s="346"/>
      <c r="C94" s="343"/>
      <c r="D94" s="81"/>
      <c r="E94" s="198" t="s">
        <v>161</v>
      </c>
      <c r="F94" s="213">
        <v>0</v>
      </c>
      <c r="G94" s="214">
        <v>0</v>
      </c>
      <c r="H94" s="215" t="str">
        <f t="shared" si="224"/>
        <v>-</v>
      </c>
      <c r="I94" s="216">
        <v>0</v>
      </c>
      <c r="J94" s="217" t="str">
        <f t="shared" si="225"/>
        <v>-</v>
      </c>
      <c r="K94" s="214">
        <v>0</v>
      </c>
      <c r="L94" s="215" t="str">
        <f t="shared" si="226"/>
        <v>-</v>
      </c>
      <c r="M94" s="216">
        <v>0</v>
      </c>
      <c r="N94" s="217" t="str">
        <f t="shared" si="227"/>
        <v>-</v>
      </c>
      <c r="O94" s="213">
        <v>0</v>
      </c>
      <c r="P94" s="214">
        <v>0</v>
      </c>
      <c r="Q94" s="215" t="str">
        <f t="shared" si="228"/>
        <v>-</v>
      </c>
      <c r="R94" s="216">
        <v>0</v>
      </c>
      <c r="S94" s="217" t="str">
        <f t="shared" si="229"/>
        <v>-</v>
      </c>
      <c r="T94" s="214">
        <v>0</v>
      </c>
      <c r="U94" s="215" t="str">
        <f t="shared" si="230"/>
        <v>-</v>
      </c>
      <c r="V94" s="216">
        <v>0</v>
      </c>
      <c r="W94" s="217" t="str">
        <f t="shared" si="231"/>
        <v>-</v>
      </c>
      <c r="X94" s="213">
        <v>10</v>
      </c>
      <c r="Y94" s="214">
        <v>10</v>
      </c>
      <c r="Z94" s="215">
        <f t="shared" si="232"/>
        <v>1</v>
      </c>
      <c r="AA94" s="216">
        <v>9468880</v>
      </c>
      <c r="AB94" s="217">
        <f t="shared" si="233"/>
        <v>946888</v>
      </c>
      <c r="AC94" s="214">
        <v>9</v>
      </c>
      <c r="AD94" s="215">
        <f t="shared" si="234"/>
        <v>0.9</v>
      </c>
      <c r="AE94" s="216">
        <v>570347</v>
      </c>
      <c r="AF94" s="217">
        <f t="shared" si="235"/>
        <v>63371.888888888891</v>
      </c>
      <c r="AG94" s="213">
        <v>7</v>
      </c>
      <c r="AH94" s="214">
        <v>7</v>
      </c>
      <c r="AI94" s="215">
        <f t="shared" si="236"/>
        <v>1</v>
      </c>
      <c r="AJ94" s="216">
        <v>3601510</v>
      </c>
      <c r="AK94" s="217">
        <f t="shared" si="237"/>
        <v>514501.42857142858</v>
      </c>
      <c r="AL94" s="214">
        <v>6</v>
      </c>
      <c r="AM94" s="215">
        <f t="shared" si="238"/>
        <v>0.8571428571428571</v>
      </c>
      <c r="AN94" s="216">
        <v>461634</v>
      </c>
      <c r="AO94" s="217">
        <f t="shared" si="239"/>
        <v>76939</v>
      </c>
      <c r="AP94" s="213">
        <v>2</v>
      </c>
      <c r="AQ94" s="214">
        <v>2</v>
      </c>
      <c r="AR94" s="215">
        <f t="shared" si="240"/>
        <v>1</v>
      </c>
      <c r="AS94" s="216">
        <v>692060</v>
      </c>
      <c r="AT94" s="217">
        <f t="shared" si="241"/>
        <v>346030</v>
      </c>
      <c r="AU94" s="214">
        <v>2</v>
      </c>
      <c r="AV94" s="215">
        <f t="shared" si="242"/>
        <v>1</v>
      </c>
      <c r="AW94" s="216">
        <v>124265</v>
      </c>
      <c r="AX94" s="217">
        <f t="shared" si="243"/>
        <v>62132.5</v>
      </c>
      <c r="AY94" s="213">
        <v>0</v>
      </c>
      <c r="AZ94" s="214">
        <v>0</v>
      </c>
      <c r="BA94" s="215" t="str">
        <f t="shared" si="244"/>
        <v>-</v>
      </c>
      <c r="BB94" s="216">
        <v>0</v>
      </c>
      <c r="BC94" s="217" t="str">
        <f t="shared" si="245"/>
        <v>-</v>
      </c>
      <c r="BD94" s="214">
        <v>0</v>
      </c>
      <c r="BE94" s="215" t="str">
        <f t="shared" si="246"/>
        <v>-</v>
      </c>
      <c r="BF94" s="216">
        <v>0</v>
      </c>
      <c r="BG94" s="217" t="str">
        <f t="shared" si="247"/>
        <v>-</v>
      </c>
      <c r="BH94" s="213">
        <v>0</v>
      </c>
      <c r="BI94" s="214">
        <v>0</v>
      </c>
      <c r="BJ94" s="215" t="str">
        <f t="shared" si="248"/>
        <v>-</v>
      </c>
      <c r="BK94" s="216">
        <v>0</v>
      </c>
      <c r="BL94" s="217" t="str">
        <f t="shared" si="249"/>
        <v>-</v>
      </c>
      <c r="BM94" s="214">
        <v>0</v>
      </c>
      <c r="BN94" s="215" t="str">
        <f t="shared" si="250"/>
        <v>-</v>
      </c>
      <c r="BO94" s="216">
        <v>0</v>
      </c>
      <c r="BP94" s="217" t="str">
        <f t="shared" si="251"/>
        <v>-</v>
      </c>
      <c r="BQ94" s="218">
        <f t="shared" si="252"/>
        <v>19</v>
      </c>
      <c r="BR94" s="214">
        <f t="shared" si="253"/>
        <v>19</v>
      </c>
      <c r="BS94" s="215">
        <f t="shared" si="254"/>
        <v>1</v>
      </c>
      <c r="BT94" s="216">
        <f t="shared" si="255"/>
        <v>13762450</v>
      </c>
      <c r="BU94" s="217">
        <f t="shared" si="256"/>
        <v>724339.47368421056</v>
      </c>
      <c r="BV94" s="214">
        <f t="shared" si="257"/>
        <v>17</v>
      </c>
      <c r="BW94" s="215">
        <f t="shared" si="258"/>
        <v>0.89473684210526316</v>
      </c>
      <c r="BX94" s="216">
        <f t="shared" si="259"/>
        <v>1156246</v>
      </c>
      <c r="BY94" s="217">
        <f t="shared" si="260"/>
        <v>68014.470588235301</v>
      </c>
      <c r="BZ94" s="82"/>
      <c r="CA94" s="113">
        <v>12</v>
      </c>
      <c r="CB94" s="105">
        <v>12</v>
      </c>
      <c r="CC94" s="86">
        <v>1</v>
      </c>
      <c r="CD94" s="105">
        <v>4490170</v>
      </c>
      <c r="CE94" s="105">
        <v>374180.83333333331</v>
      </c>
      <c r="CF94" s="105">
        <v>11</v>
      </c>
      <c r="CG94" s="86">
        <v>0.91666666666666663</v>
      </c>
      <c r="CH94" s="105">
        <v>1048394</v>
      </c>
      <c r="CI94" s="105">
        <v>95308.545454545456</v>
      </c>
      <c r="CK94" s="86">
        <f t="shared" si="194"/>
        <v>0.10526315789473684</v>
      </c>
      <c r="CL94" s="86">
        <f t="shared" si="195"/>
        <v>0</v>
      </c>
      <c r="CM94" s="86">
        <f t="shared" si="215"/>
        <v>8.333333333333337E-2</v>
      </c>
      <c r="CN94" s="86">
        <f t="shared" si="216"/>
        <v>0</v>
      </c>
    </row>
    <row r="95" spans="1:118" s="15" customFormat="1" ht="13.5" customHeight="1">
      <c r="A95" s="63"/>
      <c r="B95" s="346"/>
      <c r="C95" s="343"/>
      <c r="D95" s="210"/>
      <c r="E95" s="72" t="s">
        <v>211</v>
      </c>
      <c r="F95" s="211">
        <v>0</v>
      </c>
      <c r="G95" s="126">
        <v>0</v>
      </c>
      <c r="H95" s="124" t="str">
        <f>IFERROR(G95/F95,"-")</f>
        <v>-</v>
      </c>
      <c r="I95" s="127">
        <v>0</v>
      </c>
      <c r="J95" s="125" t="str">
        <f>IFERROR(I95/G95,"-")</f>
        <v>-</v>
      </c>
      <c r="K95" s="126">
        <v>0</v>
      </c>
      <c r="L95" s="124" t="str">
        <f>IFERROR(K95/F95,"-")</f>
        <v>-</v>
      </c>
      <c r="M95" s="127">
        <v>0</v>
      </c>
      <c r="N95" s="125" t="str">
        <f>IFERROR(M95/K95,"-")</f>
        <v>-</v>
      </c>
      <c r="O95" s="211">
        <v>0</v>
      </c>
      <c r="P95" s="126">
        <v>0</v>
      </c>
      <c r="Q95" s="124" t="str">
        <f>IFERROR(P95/O95,"-")</f>
        <v>-</v>
      </c>
      <c r="R95" s="127">
        <v>0</v>
      </c>
      <c r="S95" s="125" t="str">
        <f>IFERROR(R95/P95,"-")</f>
        <v>-</v>
      </c>
      <c r="T95" s="126">
        <v>0</v>
      </c>
      <c r="U95" s="124" t="str">
        <f>IFERROR(T95/O95,"-")</f>
        <v>-</v>
      </c>
      <c r="V95" s="127">
        <v>0</v>
      </c>
      <c r="W95" s="125" t="str">
        <f>IFERROR(V95/T95,"-")</f>
        <v>-</v>
      </c>
      <c r="X95" s="211">
        <v>0</v>
      </c>
      <c r="Y95" s="126">
        <v>0</v>
      </c>
      <c r="Z95" s="124" t="str">
        <f>IFERROR(Y95/X95,"-")</f>
        <v>-</v>
      </c>
      <c r="AA95" s="127">
        <v>0</v>
      </c>
      <c r="AB95" s="125" t="str">
        <f>IFERROR(AA95/Y95,"-")</f>
        <v>-</v>
      </c>
      <c r="AC95" s="126">
        <v>0</v>
      </c>
      <c r="AD95" s="124" t="str">
        <f>IFERROR(AC95/X95,"-")</f>
        <v>-</v>
      </c>
      <c r="AE95" s="127">
        <v>0</v>
      </c>
      <c r="AF95" s="125" t="str">
        <f>IFERROR(AE95/AC95,"-")</f>
        <v>-</v>
      </c>
      <c r="AG95" s="211">
        <v>0</v>
      </c>
      <c r="AH95" s="126">
        <v>0</v>
      </c>
      <c r="AI95" s="124" t="str">
        <f>IFERROR(AH95/AG95,"-")</f>
        <v>-</v>
      </c>
      <c r="AJ95" s="127">
        <v>0</v>
      </c>
      <c r="AK95" s="125" t="str">
        <f>IFERROR(AJ95/AH95,"-")</f>
        <v>-</v>
      </c>
      <c r="AL95" s="126">
        <v>0</v>
      </c>
      <c r="AM95" s="124" t="str">
        <f>IFERROR(AL95/AG95,"-")</f>
        <v>-</v>
      </c>
      <c r="AN95" s="127">
        <v>0</v>
      </c>
      <c r="AO95" s="125" t="str">
        <f>IFERROR(AN95/AL95,"-")</f>
        <v>-</v>
      </c>
      <c r="AP95" s="211">
        <v>0</v>
      </c>
      <c r="AQ95" s="126">
        <v>0</v>
      </c>
      <c r="AR95" s="124" t="str">
        <f>IFERROR(AQ95/AP95,"-")</f>
        <v>-</v>
      </c>
      <c r="AS95" s="127">
        <v>0</v>
      </c>
      <c r="AT95" s="125" t="str">
        <f>IFERROR(AS95/AQ95,"-")</f>
        <v>-</v>
      </c>
      <c r="AU95" s="126">
        <v>0</v>
      </c>
      <c r="AV95" s="124" t="str">
        <f>IFERROR(AU95/AP95,"-")</f>
        <v>-</v>
      </c>
      <c r="AW95" s="127">
        <v>0</v>
      </c>
      <c r="AX95" s="125" t="str">
        <f>IFERROR(AW95/AU95,"-")</f>
        <v>-</v>
      </c>
      <c r="AY95" s="211">
        <v>0</v>
      </c>
      <c r="AZ95" s="126">
        <v>0</v>
      </c>
      <c r="BA95" s="124" t="str">
        <f>IFERROR(AZ95/AY95,"-")</f>
        <v>-</v>
      </c>
      <c r="BB95" s="127">
        <v>0</v>
      </c>
      <c r="BC95" s="125" t="str">
        <f>IFERROR(BB95/AZ95,"-")</f>
        <v>-</v>
      </c>
      <c r="BD95" s="126">
        <v>0</v>
      </c>
      <c r="BE95" s="124" t="str">
        <f>IFERROR(BD95/AY95,"-")</f>
        <v>-</v>
      </c>
      <c r="BF95" s="127">
        <v>0</v>
      </c>
      <c r="BG95" s="125" t="str">
        <f>IFERROR(BF95/BD95,"-")</f>
        <v>-</v>
      </c>
      <c r="BH95" s="211">
        <v>0</v>
      </c>
      <c r="BI95" s="126">
        <v>0</v>
      </c>
      <c r="BJ95" s="124" t="str">
        <f>IFERROR(BI95/BH95,"-")</f>
        <v>-</v>
      </c>
      <c r="BK95" s="127">
        <v>0</v>
      </c>
      <c r="BL95" s="125" t="str">
        <f>IFERROR(BK95/BI95,"-")</f>
        <v>-</v>
      </c>
      <c r="BM95" s="126">
        <v>0</v>
      </c>
      <c r="BN95" s="124" t="str">
        <f>IFERROR(BM95/BH95,"-")</f>
        <v>-</v>
      </c>
      <c r="BO95" s="127">
        <v>0</v>
      </c>
      <c r="BP95" s="125" t="str">
        <f>IFERROR(BO95/BM95,"-")</f>
        <v>-</v>
      </c>
      <c r="BQ95" s="212">
        <f t="shared" si="252"/>
        <v>0</v>
      </c>
      <c r="BR95" s="126">
        <f t="shared" si="253"/>
        <v>0</v>
      </c>
      <c r="BS95" s="124" t="str">
        <f>IFERROR(BR95/BQ95,"-")</f>
        <v>-</v>
      </c>
      <c r="BT95" s="127">
        <f>SUM(I95,R95,AA95,AJ95,AS95,BB95,BK95)</f>
        <v>0</v>
      </c>
      <c r="BU95" s="125" t="str">
        <f>IFERROR(BT95/BR95,"-")</f>
        <v>-</v>
      </c>
      <c r="BV95" s="126">
        <f>SUM(K95,T95,AC95,AL95,AU95,BD95,BM95)</f>
        <v>0</v>
      </c>
      <c r="BW95" s="124" t="str">
        <f>IFERROR(BV95/BQ95,"-")</f>
        <v>-</v>
      </c>
      <c r="BX95" s="127">
        <f>SUM(M95,V95,AE95,AN95,AW95,BF95,BO95)</f>
        <v>0</v>
      </c>
      <c r="BY95" s="125" t="str">
        <f>IFERROR(BX95/BV95,"-")</f>
        <v>-</v>
      </c>
      <c r="BZ95" s="82"/>
      <c r="CA95" s="113">
        <v>0</v>
      </c>
      <c r="CB95" s="105">
        <v>0</v>
      </c>
      <c r="CC95" s="86" t="s">
        <v>240</v>
      </c>
      <c r="CD95" s="105">
        <v>0</v>
      </c>
      <c r="CE95" s="105" t="s">
        <v>240</v>
      </c>
      <c r="CF95" s="105">
        <v>0</v>
      </c>
      <c r="CG95" s="86" t="s">
        <v>240</v>
      </c>
      <c r="CH95" s="105">
        <v>0</v>
      </c>
      <c r="CI95" s="105" t="s">
        <v>240</v>
      </c>
      <c r="CK95" s="86" t="str">
        <f t="shared" si="194"/>
        <v>-</v>
      </c>
      <c r="CL95" s="86" t="str">
        <f t="shared" si="195"/>
        <v>-</v>
      </c>
      <c r="CM95" s="86" t="str">
        <f t="shared" si="215"/>
        <v>-</v>
      </c>
      <c r="CN95" s="86" t="str">
        <f t="shared" si="216"/>
        <v>-</v>
      </c>
    </row>
    <row r="96" spans="1:118" s="15" customFormat="1" ht="13.5" customHeight="1">
      <c r="A96" s="63"/>
      <c r="B96" s="347"/>
      <c r="C96" s="344"/>
      <c r="D96" s="338" t="s">
        <v>204</v>
      </c>
      <c r="E96" s="339"/>
      <c r="F96" s="144">
        <v>58</v>
      </c>
      <c r="G96" s="60">
        <v>55</v>
      </c>
      <c r="H96" s="80">
        <f t="shared" si="224"/>
        <v>0.94827586206896552</v>
      </c>
      <c r="I96" s="93">
        <v>113910740</v>
      </c>
      <c r="J96" s="100">
        <f t="shared" si="225"/>
        <v>2071104.3636363635</v>
      </c>
      <c r="K96" s="60">
        <v>49</v>
      </c>
      <c r="L96" s="80">
        <f t="shared" si="226"/>
        <v>0.84482758620689657</v>
      </c>
      <c r="M96" s="93">
        <v>57074886</v>
      </c>
      <c r="N96" s="100">
        <f t="shared" si="227"/>
        <v>1164793.5918367347</v>
      </c>
      <c r="O96" s="144">
        <v>189</v>
      </c>
      <c r="P96" s="60">
        <v>179</v>
      </c>
      <c r="Q96" s="80">
        <f t="shared" si="228"/>
        <v>0.94708994708994709</v>
      </c>
      <c r="R96" s="93">
        <v>341148560</v>
      </c>
      <c r="S96" s="100">
        <f t="shared" si="229"/>
        <v>1905857.8770949722</v>
      </c>
      <c r="T96" s="60">
        <v>156</v>
      </c>
      <c r="U96" s="80">
        <f t="shared" si="230"/>
        <v>0.82539682539682535</v>
      </c>
      <c r="V96" s="93">
        <v>132782230</v>
      </c>
      <c r="W96" s="100">
        <f t="shared" si="231"/>
        <v>851168.141025641</v>
      </c>
      <c r="X96" s="144">
        <v>6555</v>
      </c>
      <c r="Y96" s="60">
        <v>6021</v>
      </c>
      <c r="Z96" s="80">
        <f t="shared" si="232"/>
        <v>0.91853546910755146</v>
      </c>
      <c r="AA96" s="93">
        <v>4305990320</v>
      </c>
      <c r="AB96" s="100">
        <f t="shared" si="233"/>
        <v>715161.98638099979</v>
      </c>
      <c r="AC96" s="60">
        <v>5262</v>
      </c>
      <c r="AD96" s="80">
        <f t="shared" si="234"/>
        <v>0.80274599542334091</v>
      </c>
      <c r="AE96" s="93">
        <v>946152218</v>
      </c>
      <c r="AF96" s="100">
        <f t="shared" si="235"/>
        <v>179808.47928544279</v>
      </c>
      <c r="AG96" s="144">
        <v>5906</v>
      </c>
      <c r="AH96" s="60">
        <v>5595</v>
      </c>
      <c r="AI96" s="80">
        <f t="shared" si="236"/>
        <v>0.94734168642058925</v>
      </c>
      <c r="AJ96" s="93">
        <v>5246731230</v>
      </c>
      <c r="AK96" s="100">
        <f t="shared" si="237"/>
        <v>937753.57104557636</v>
      </c>
      <c r="AL96" s="60">
        <v>5108</v>
      </c>
      <c r="AM96" s="80">
        <f t="shared" si="238"/>
        <v>0.86488316965797496</v>
      </c>
      <c r="AN96" s="93">
        <v>1087441669</v>
      </c>
      <c r="AO96" s="100">
        <f t="shared" si="239"/>
        <v>212889.91170712607</v>
      </c>
      <c r="AP96" s="144">
        <v>4332</v>
      </c>
      <c r="AQ96" s="60">
        <v>4112</v>
      </c>
      <c r="AR96" s="80">
        <f t="shared" si="240"/>
        <v>0.94921514312096034</v>
      </c>
      <c r="AS96" s="93">
        <v>4373927690</v>
      </c>
      <c r="AT96" s="100">
        <f t="shared" si="241"/>
        <v>1063698.3681906615</v>
      </c>
      <c r="AU96" s="60">
        <v>3799</v>
      </c>
      <c r="AV96" s="80">
        <f t="shared" si="242"/>
        <v>0.87696214219759927</v>
      </c>
      <c r="AW96" s="93">
        <v>916455196</v>
      </c>
      <c r="AX96" s="100">
        <f t="shared" si="243"/>
        <v>241235.90313240327</v>
      </c>
      <c r="AY96" s="144">
        <v>2006</v>
      </c>
      <c r="AZ96" s="60">
        <v>1816</v>
      </c>
      <c r="BA96" s="80">
        <f t="shared" si="244"/>
        <v>0.905284147557328</v>
      </c>
      <c r="BB96" s="93">
        <v>1914700110</v>
      </c>
      <c r="BC96" s="100">
        <f t="shared" si="245"/>
        <v>1054350.2808370043</v>
      </c>
      <c r="BD96" s="60">
        <v>1675</v>
      </c>
      <c r="BE96" s="80">
        <f t="shared" si="246"/>
        <v>0.83499501495513462</v>
      </c>
      <c r="BF96" s="93">
        <v>385724869</v>
      </c>
      <c r="BG96" s="100">
        <f t="shared" si="247"/>
        <v>230283.50388059701</v>
      </c>
      <c r="BH96" s="144">
        <v>679</v>
      </c>
      <c r="BI96" s="60">
        <v>536</v>
      </c>
      <c r="BJ96" s="80">
        <f t="shared" si="248"/>
        <v>0.78939617083946978</v>
      </c>
      <c r="BK96" s="93">
        <v>515552240</v>
      </c>
      <c r="BL96" s="100">
        <f t="shared" si="249"/>
        <v>961851.19402985077</v>
      </c>
      <c r="BM96" s="60">
        <v>460</v>
      </c>
      <c r="BN96" s="80">
        <f t="shared" si="250"/>
        <v>0.67746686303387338</v>
      </c>
      <c r="BO96" s="93">
        <v>78596548</v>
      </c>
      <c r="BP96" s="100">
        <f t="shared" si="251"/>
        <v>170862.0608695652</v>
      </c>
      <c r="BQ96" s="98">
        <f t="shared" si="252"/>
        <v>19725</v>
      </c>
      <c r="BR96" s="60">
        <f t="shared" si="253"/>
        <v>18314</v>
      </c>
      <c r="BS96" s="80">
        <f t="shared" si="254"/>
        <v>0.92846641318124212</v>
      </c>
      <c r="BT96" s="93">
        <f t="shared" si="255"/>
        <v>16811960890</v>
      </c>
      <c r="BU96" s="100">
        <f t="shared" si="256"/>
        <v>917984.1045102108</v>
      </c>
      <c r="BV96" s="60">
        <f t="shared" si="257"/>
        <v>16509</v>
      </c>
      <c r="BW96" s="80">
        <f t="shared" si="258"/>
        <v>0.83695817490494295</v>
      </c>
      <c r="BX96" s="93">
        <f t="shared" si="259"/>
        <v>3604227616</v>
      </c>
      <c r="BY96" s="100">
        <f t="shared" si="260"/>
        <v>218318.95426736932</v>
      </c>
      <c r="BZ96" s="82"/>
      <c r="CA96" s="113">
        <v>19388</v>
      </c>
      <c r="CB96" s="105">
        <v>18080</v>
      </c>
      <c r="CC96" s="86">
        <v>0.93253558902413869</v>
      </c>
      <c r="CD96" s="105">
        <v>17187760360</v>
      </c>
      <c r="CE96" s="105">
        <v>950650.46238938055</v>
      </c>
      <c r="CF96" s="105">
        <v>16157</v>
      </c>
      <c r="CG96" s="86">
        <v>0.83335052609861771</v>
      </c>
      <c r="CH96" s="105">
        <v>3738697593</v>
      </c>
      <c r="CI96" s="105">
        <v>231398.00662251655</v>
      </c>
      <c r="CK96" s="86">
        <f t="shared" si="194"/>
        <v>9.150823827629917E-2</v>
      </c>
      <c r="CL96" s="86">
        <f t="shared" si="195"/>
        <v>7.1533586818757877E-2</v>
      </c>
      <c r="CM96" s="86">
        <f t="shared" si="215"/>
        <v>9.9185062925520984E-2</v>
      </c>
      <c r="CN96" s="86">
        <f t="shared" si="216"/>
        <v>6.7464410975861311E-2</v>
      </c>
    </row>
    <row r="97" spans="1:92" s="15" customFormat="1" ht="13.5" customHeight="1">
      <c r="A97" s="63"/>
      <c r="B97" s="345">
        <v>16</v>
      </c>
      <c r="C97" s="342" t="s">
        <v>61</v>
      </c>
      <c r="D97" s="331" t="s">
        <v>153</v>
      </c>
      <c r="E97" s="320"/>
      <c r="F97" s="144">
        <v>1</v>
      </c>
      <c r="G97" s="60">
        <v>1</v>
      </c>
      <c r="H97" s="80">
        <f t="shared" si="224"/>
        <v>1</v>
      </c>
      <c r="I97" s="93">
        <v>273200</v>
      </c>
      <c r="J97" s="100">
        <f t="shared" si="225"/>
        <v>273200</v>
      </c>
      <c r="K97" s="60">
        <v>1</v>
      </c>
      <c r="L97" s="80">
        <f t="shared" si="226"/>
        <v>1</v>
      </c>
      <c r="M97" s="93">
        <v>44910</v>
      </c>
      <c r="N97" s="100">
        <f t="shared" si="227"/>
        <v>44910</v>
      </c>
      <c r="O97" s="144">
        <v>10</v>
      </c>
      <c r="P97" s="60">
        <v>10</v>
      </c>
      <c r="Q97" s="80">
        <f t="shared" si="228"/>
        <v>1</v>
      </c>
      <c r="R97" s="93">
        <v>3233580</v>
      </c>
      <c r="S97" s="100">
        <f t="shared" si="229"/>
        <v>323358</v>
      </c>
      <c r="T97" s="60">
        <v>9</v>
      </c>
      <c r="U97" s="80">
        <f t="shared" si="230"/>
        <v>0.9</v>
      </c>
      <c r="V97" s="93">
        <v>366133</v>
      </c>
      <c r="W97" s="100">
        <f t="shared" si="231"/>
        <v>40681.444444444445</v>
      </c>
      <c r="X97" s="144">
        <v>745</v>
      </c>
      <c r="Y97" s="60">
        <v>734</v>
      </c>
      <c r="Z97" s="80">
        <f t="shared" si="232"/>
        <v>0.9852348993288591</v>
      </c>
      <c r="AA97" s="93">
        <v>323535670</v>
      </c>
      <c r="AB97" s="100">
        <f t="shared" si="233"/>
        <v>440784.29155313352</v>
      </c>
      <c r="AC97" s="60">
        <v>626</v>
      </c>
      <c r="AD97" s="80">
        <f t="shared" si="234"/>
        <v>0.84026845637583891</v>
      </c>
      <c r="AE97" s="93">
        <v>64495475</v>
      </c>
      <c r="AF97" s="100">
        <f t="shared" si="235"/>
        <v>103027.91533546326</v>
      </c>
      <c r="AG97" s="144">
        <v>584</v>
      </c>
      <c r="AH97" s="60">
        <v>579</v>
      </c>
      <c r="AI97" s="80">
        <f t="shared" si="236"/>
        <v>0.99143835616438358</v>
      </c>
      <c r="AJ97" s="93">
        <v>276727760</v>
      </c>
      <c r="AK97" s="100">
        <f t="shared" si="237"/>
        <v>477940.86355785839</v>
      </c>
      <c r="AL97" s="60">
        <v>520</v>
      </c>
      <c r="AM97" s="80">
        <f t="shared" si="238"/>
        <v>0.8904109589041096</v>
      </c>
      <c r="AN97" s="93">
        <v>53924791</v>
      </c>
      <c r="AO97" s="100">
        <f t="shared" si="239"/>
        <v>103701.52115384616</v>
      </c>
      <c r="AP97" s="144">
        <v>337</v>
      </c>
      <c r="AQ97" s="60">
        <v>333</v>
      </c>
      <c r="AR97" s="80">
        <f t="shared" si="240"/>
        <v>0.98813056379821962</v>
      </c>
      <c r="AS97" s="93">
        <v>215547100</v>
      </c>
      <c r="AT97" s="100">
        <f t="shared" si="241"/>
        <v>647288.58858858864</v>
      </c>
      <c r="AU97" s="60">
        <v>301</v>
      </c>
      <c r="AV97" s="80">
        <f t="shared" si="242"/>
        <v>0.89317507418397624</v>
      </c>
      <c r="AW97" s="93">
        <v>36871730</v>
      </c>
      <c r="AX97" s="100">
        <f t="shared" si="243"/>
        <v>122497.44186046511</v>
      </c>
      <c r="AY97" s="144">
        <v>117</v>
      </c>
      <c r="AZ97" s="60">
        <v>116</v>
      </c>
      <c r="BA97" s="80">
        <f t="shared" si="244"/>
        <v>0.99145299145299148</v>
      </c>
      <c r="BB97" s="93">
        <v>86676310</v>
      </c>
      <c r="BC97" s="100">
        <f t="shared" si="245"/>
        <v>747209.56896551722</v>
      </c>
      <c r="BD97" s="60">
        <v>110</v>
      </c>
      <c r="BE97" s="80">
        <f t="shared" si="246"/>
        <v>0.94017094017094016</v>
      </c>
      <c r="BF97" s="93">
        <v>17154216</v>
      </c>
      <c r="BG97" s="100">
        <f t="shared" si="247"/>
        <v>155947.41818181818</v>
      </c>
      <c r="BH97" s="144">
        <v>25</v>
      </c>
      <c r="BI97" s="60">
        <v>25</v>
      </c>
      <c r="BJ97" s="80">
        <f t="shared" si="248"/>
        <v>1</v>
      </c>
      <c r="BK97" s="93">
        <v>18948070</v>
      </c>
      <c r="BL97" s="100">
        <f t="shared" si="249"/>
        <v>757922.8</v>
      </c>
      <c r="BM97" s="60">
        <v>23</v>
      </c>
      <c r="BN97" s="80">
        <f t="shared" si="250"/>
        <v>0.92</v>
      </c>
      <c r="BO97" s="93">
        <v>3049310</v>
      </c>
      <c r="BP97" s="100">
        <f t="shared" si="251"/>
        <v>132578.69565217392</v>
      </c>
      <c r="BQ97" s="98">
        <f t="shared" si="252"/>
        <v>1819</v>
      </c>
      <c r="BR97" s="60">
        <f t="shared" si="253"/>
        <v>1798</v>
      </c>
      <c r="BS97" s="80">
        <f t="shared" si="254"/>
        <v>0.98845519516217706</v>
      </c>
      <c r="BT97" s="93">
        <f t="shared" si="255"/>
        <v>924941690</v>
      </c>
      <c r="BU97" s="100">
        <f t="shared" si="256"/>
        <v>514428.08120133483</v>
      </c>
      <c r="BV97" s="60">
        <f t="shared" si="257"/>
        <v>1590</v>
      </c>
      <c r="BW97" s="80">
        <f t="shared" si="258"/>
        <v>0.87410665200659698</v>
      </c>
      <c r="BX97" s="93">
        <f t="shared" si="259"/>
        <v>175906565</v>
      </c>
      <c r="BY97" s="100">
        <f t="shared" si="260"/>
        <v>110633.05974842767</v>
      </c>
      <c r="BZ97" s="82"/>
      <c r="CA97" s="113">
        <v>1578</v>
      </c>
      <c r="CB97" s="105">
        <v>1561</v>
      </c>
      <c r="CC97" s="86">
        <v>0.98922686945500637</v>
      </c>
      <c r="CD97" s="105">
        <v>856117790</v>
      </c>
      <c r="CE97" s="105">
        <v>548441.88981422165</v>
      </c>
      <c r="CF97" s="105">
        <v>1383</v>
      </c>
      <c r="CG97" s="86">
        <v>0.87642585551330798</v>
      </c>
      <c r="CH97" s="105">
        <v>163669632</v>
      </c>
      <c r="CI97" s="105">
        <v>118343.91323210413</v>
      </c>
      <c r="CK97" s="86">
        <f t="shared" si="194"/>
        <v>0.11434854315558007</v>
      </c>
      <c r="CL97" s="86">
        <f t="shared" si="195"/>
        <v>1.1544804837822942E-2</v>
      </c>
      <c r="CM97" s="86">
        <f t="shared" si="215"/>
        <v>0.11280101394169839</v>
      </c>
      <c r="CN97" s="86">
        <f t="shared" si="216"/>
        <v>1.0773130544993625E-2</v>
      </c>
    </row>
    <row r="98" spans="1:92" s="15" customFormat="1" ht="13.5" customHeight="1">
      <c r="A98" s="63"/>
      <c r="B98" s="346"/>
      <c r="C98" s="343"/>
      <c r="D98" s="319" t="s">
        <v>164</v>
      </c>
      <c r="E98" s="320"/>
      <c r="F98" s="144">
        <v>0</v>
      </c>
      <c r="G98" s="60">
        <v>0</v>
      </c>
      <c r="H98" s="80" t="str">
        <f t="shared" si="224"/>
        <v>-</v>
      </c>
      <c r="I98" s="93">
        <v>0</v>
      </c>
      <c r="J98" s="100" t="str">
        <f t="shared" si="225"/>
        <v>-</v>
      </c>
      <c r="K98" s="60">
        <v>0</v>
      </c>
      <c r="L98" s="80" t="str">
        <f t="shared" si="226"/>
        <v>-</v>
      </c>
      <c r="M98" s="93">
        <v>0</v>
      </c>
      <c r="N98" s="100" t="str">
        <f t="shared" si="227"/>
        <v>-</v>
      </c>
      <c r="O98" s="144">
        <v>0</v>
      </c>
      <c r="P98" s="60">
        <v>0</v>
      </c>
      <c r="Q98" s="80" t="str">
        <f t="shared" si="228"/>
        <v>-</v>
      </c>
      <c r="R98" s="93">
        <v>0</v>
      </c>
      <c r="S98" s="100" t="str">
        <f t="shared" si="229"/>
        <v>-</v>
      </c>
      <c r="T98" s="60">
        <v>0</v>
      </c>
      <c r="U98" s="80" t="str">
        <f t="shared" si="230"/>
        <v>-</v>
      </c>
      <c r="V98" s="93">
        <v>0</v>
      </c>
      <c r="W98" s="100" t="str">
        <f t="shared" si="231"/>
        <v>-</v>
      </c>
      <c r="X98" s="144">
        <v>42</v>
      </c>
      <c r="Y98" s="60">
        <v>41</v>
      </c>
      <c r="Z98" s="80">
        <f t="shared" si="232"/>
        <v>0.97619047619047616</v>
      </c>
      <c r="AA98" s="93">
        <v>20676060</v>
      </c>
      <c r="AB98" s="100">
        <f t="shared" si="233"/>
        <v>504294.14634146343</v>
      </c>
      <c r="AC98" s="60">
        <v>36</v>
      </c>
      <c r="AD98" s="80">
        <f t="shared" si="234"/>
        <v>0.8571428571428571</v>
      </c>
      <c r="AE98" s="93">
        <v>4361899</v>
      </c>
      <c r="AF98" s="100">
        <f t="shared" si="235"/>
        <v>121163.86111111111</v>
      </c>
      <c r="AG98" s="144">
        <v>20</v>
      </c>
      <c r="AH98" s="60">
        <v>20</v>
      </c>
      <c r="AI98" s="80">
        <f t="shared" si="236"/>
        <v>1</v>
      </c>
      <c r="AJ98" s="93">
        <v>9666840</v>
      </c>
      <c r="AK98" s="100">
        <f t="shared" si="237"/>
        <v>483342</v>
      </c>
      <c r="AL98" s="60">
        <v>17</v>
      </c>
      <c r="AM98" s="80">
        <f t="shared" si="238"/>
        <v>0.85</v>
      </c>
      <c r="AN98" s="93">
        <v>1835707</v>
      </c>
      <c r="AO98" s="100">
        <f t="shared" si="239"/>
        <v>107982.76470588235</v>
      </c>
      <c r="AP98" s="144">
        <v>17</v>
      </c>
      <c r="AQ98" s="60">
        <v>17</v>
      </c>
      <c r="AR98" s="80">
        <f t="shared" si="240"/>
        <v>1</v>
      </c>
      <c r="AS98" s="93">
        <v>9572820</v>
      </c>
      <c r="AT98" s="100">
        <f t="shared" si="241"/>
        <v>563107.0588235294</v>
      </c>
      <c r="AU98" s="60">
        <v>15</v>
      </c>
      <c r="AV98" s="80">
        <f t="shared" si="242"/>
        <v>0.88235294117647056</v>
      </c>
      <c r="AW98" s="93">
        <v>945436</v>
      </c>
      <c r="AX98" s="100">
        <f t="shared" si="243"/>
        <v>63029.066666666666</v>
      </c>
      <c r="AY98" s="144">
        <v>0</v>
      </c>
      <c r="AZ98" s="60">
        <v>0</v>
      </c>
      <c r="BA98" s="80" t="str">
        <f t="shared" si="244"/>
        <v>-</v>
      </c>
      <c r="BB98" s="93">
        <v>0</v>
      </c>
      <c r="BC98" s="100" t="str">
        <f t="shared" si="245"/>
        <v>-</v>
      </c>
      <c r="BD98" s="60">
        <v>0</v>
      </c>
      <c r="BE98" s="80" t="str">
        <f t="shared" si="246"/>
        <v>-</v>
      </c>
      <c r="BF98" s="93">
        <v>0</v>
      </c>
      <c r="BG98" s="100" t="str">
        <f t="shared" si="247"/>
        <v>-</v>
      </c>
      <c r="BH98" s="144">
        <v>0</v>
      </c>
      <c r="BI98" s="60">
        <v>0</v>
      </c>
      <c r="BJ98" s="80" t="str">
        <f t="shared" si="248"/>
        <v>-</v>
      </c>
      <c r="BK98" s="93">
        <v>0</v>
      </c>
      <c r="BL98" s="100" t="str">
        <f t="shared" si="249"/>
        <v>-</v>
      </c>
      <c r="BM98" s="60">
        <v>0</v>
      </c>
      <c r="BN98" s="80" t="str">
        <f t="shared" si="250"/>
        <v>-</v>
      </c>
      <c r="BO98" s="93">
        <v>0</v>
      </c>
      <c r="BP98" s="100" t="str">
        <f t="shared" si="251"/>
        <v>-</v>
      </c>
      <c r="BQ98" s="98">
        <f t="shared" si="252"/>
        <v>79</v>
      </c>
      <c r="BR98" s="60">
        <f t="shared" si="253"/>
        <v>78</v>
      </c>
      <c r="BS98" s="80">
        <f t="shared" si="254"/>
        <v>0.98734177215189878</v>
      </c>
      <c r="BT98" s="93">
        <f t="shared" si="255"/>
        <v>39915720</v>
      </c>
      <c r="BU98" s="100">
        <f t="shared" si="256"/>
        <v>511740</v>
      </c>
      <c r="BV98" s="60">
        <f t="shared" si="257"/>
        <v>68</v>
      </c>
      <c r="BW98" s="80">
        <f t="shared" si="258"/>
        <v>0.86075949367088611</v>
      </c>
      <c r="BX98" s="93">
        <f t="shared" si="259"/>
        <v>7143042</v>
      </c>
      <c r="BY98" s="100">
        <f t="shared" si="260"/>
        <v>105044.73529411765</v>
      </c>
      <c r="BZ98" s="82"/>
      <c r="CA98" s="113">
        <v>59</v>
      </c>
      <c r="CB98" s="105">
        <v>57</v>
      </c>
      <c r="CC98" s="86">
        <v>0.96610169491525422</v>
      </c>
      <c r="CD98" s="105">
        <v>34341770</v>
      </c>
      <c r="CE98" s="105">
        <v>602487.19298245618</v>
      </c>
      <c r="CF98" s="105">
        <v>48</v>
      </c>
      <c r="CG98" s="86">
        <v>0.81355932203389836</v>
      </c>
      <c r="CH98" s="105">
        <v>4929883</v>
      </c>
      <c r="CI98" s="105">
        <v>102705.89583333333</v>
      </c>
      <c r="CK98" s="86">
        <f t="shared" si="194"/>
        <v>0.12658227848101267</v>
      </c>
      <c r="CL98" s="86">
        <f t="shared" si="195"/>
        <v>1.2658227848101222E-2</v>
      </c>
      <c r="CM98" s="86">
        <f t="shared" si="215"/>
        <v>0.15254237288135586</v>
      </c>
      <c r="CN98" s="86">
        <f t="shared" si="216"/>
        <v>3.3898305084745783E-2</v>
      </c>
    </row>
    <row r="99" spans="1:92" s="15" customFormat="1" ht="13.5" customHeight="1">
      <c r="A99" s="63"/>
      <c r="B99" s="346"/>
      <c r="C99" s="343"/>
      <c r="D99" s="81"/>
      <c r="E99" s="71" t="s">
        <v>160</v>
      </c>
      <c r="F99" s="168">
        <v>0</v>
      </c>
      <c r="G99" s="62">
        <v>0</v>
      </c>
      <c r="H99" s="79" t="str">
        <f t="shared" si="224"/>
        <v>-</v>
      </c>
      <c r="I99" s="101">
        <v>0</v>
      </c>
      <c r="J99" s="102" t="str">
        <f t="shared" si="225"/>
        <v>-</v>
      </c>
      <c r="K99" s="62">
        <v>0</v>
      </c>
      <c r="L99" s="79" t="str">
        <f t="shared" si="226"/>
        <v>-</v>
      </c>
      <c r="M99" s="101">
        <v>0</v>
      </c>
      <c r="N99" s="102" t="str">
        <f t="shared" si="227"/>
        <v>-</v>
      </c>
      <c r="O99" s="168">
        <v>0</v>
      </c>
      <c r="P99" s="62">
        <v>0</v>
      </c>
      <c r="Q99" s="79" t="str">
        <f t="shared" si="228"/>
        <v>-</v>
      </c>
      <c r="R99" s="101">
        <v>0</v>
      </c>
      <c r="S99" s="102" t="str">
        <f t="shared" si="229"/>
        <v>-</v>
      </c>
      <c r="T99" s="62">
        <v>0</v>
      </c>
      <c r="U99" s="79" t="str">
        <f t="shared" si="230"/>
        <v>-</v>
      </c>
      <c r="V99" s="101">
        <v>0</v>
      </c>
      <c r="W99" s="102" t="str">
        <f t="shared" si="231"/>
        <v>-</v>
      </c>
      <c r="X99" s="168">
        <v>29</v>
      </c>
      <c r="Y99" s="62">
        <v>29</v>
      </c>
      <c r="Z99" s="79">
        <f t="shared" si="232"/>
        <v>1</v>
      </c>
      <c r="AA99" s="101">
        <v>15340270</v>
      </c>
      <c r="AB99" s="102">
        <f t="shared" si="233"/>
        <v>528974.82758620684</v>
      </c>
      <c r="AC99" s="62">
        <v>25</v>
      </c>
      <c r="AD99" s="79">
        <f t="shared" si="234"/>
        <v>0.86206896551724133</v>
      </c>
      <c r="AE99" s="101">
        <v>2445824</v>
      </c>
      <c r="AF99" s="102">
        <f t="shared" si="235"/>
        <v>97832.960000000006</v>
      </c>
      <c r="AG99" s="168">
        <v>11</v>
      </c>
      <c r="AH99" s="62">
        <v>11</v>
      </c>
      <c r="AI99" s="79">
        <f t="shared" si="236"/>
        <v>1</v>
      </c>
      <c r="AJ99" s="101">
        <v>6506570</v>
      </c>
      <c r="AK99" s="102">
        <f t="shared" si="237"/>
        <v>591506.36363636365</v>
      </c>
      <c r="AL99" s="62">
        <v>10</v>
      </c>
      <c r="AM99" s="79">
        <f t="shared" si="238"/>
        <v>0.90909090909090906</v>
      </c>
      <c r="AN99" s="101">
        <v>1103223</v>
      </c>
      <c r="AO99" s="102">
        <f t="shared" si="239"/>
        <v>110322.3</v>
      </c>
      <c r="AP99" s="168">
        <v>9</v>
      </c>
      <c r="AQ99" s="62">
        <v>9</v>
      </c>
      <c r="AR99" s="79">
        <f t="shared" si="240"/>
        <v>1</v>
      </c>
      <c r="AS99" s="101">
        <v>4877440</v>
      </c>
      <c r="AT99" s="102">
        <f t="shared" si="241"/>
        <v>541937.77777777775</v>
      </c>
      <c r="AU99" s="62">
        <v>8</v>
      </c>
      <c r="AV99" s="79">
        <f t="shared" si="242"/>
        <v>0.88888888888888884</v>
      </c>
      <c r="AW99" s="101">
        <v>366515</v>
      </c>
      <c r="AX99" s="102">
        <f t="shared" si="243"/>
        <v>45814.375</v>
      </c>
      <c r="AY99" s="168">
        <v>0</v>
      </c>
      <c r="AZ99" s="62">
        <v>0</v>
      </c>
      <c r="BA99" s="79" t="str">
        <f t="shared" si="244"/>
        <v>-</v>
      </c>
      <c r="BB99" s="101">
        <v>0</v>
      </c>
      <c r="BC99" s="102" t="str">
        <f t="shared" si="245"/>
        <v>-</v>
      </c>
      <c r="BD99" s="62">
        <v>0</v>
      </c>
      <c r="BE99" s="79" t="str">
        <f t="shared" si="246"/>
        <v>-</v>
      </c>
      <c r="BF99" s="101">
        <v>0</v>
      </c>
      <c r="BG99" s="102" t="str">
        <f t="shared" si="247"/>
        <v>-</v>
      </c>
      <c r="BH99" s="168">
        <v>0</v>
      </c>
      <c r="BI99" s="62">
        <v>0</v>
      </c>
      <c r="BJ99" s="79" t="str">
        <f t="shared" si="248"/>
        <v>-</v>
      </c>
      <c r="BK99" s="101">
        <v>0</v>
      </c>
      <c r="BL99" s="102" t="str">
        <f t="shared" si="249"/>
        <v>-</v>
      </c>
      <c r="BM99" s="62">
        <v>0</v>
      </c>
      <c r="BN99" s="79" t="str">
        <f t="shared" si="250"/>
        <v>-</v>
      </c>
      <c r="BO99" s="101">
        <v>0</v>
      </c>
      <c r="BP99" s="102" t="str">
        <f t="shared" si="251"/>
        <v>-</v>
      </c>
      <c r="BQ99" s="99">
        <f t="shared" si="252"/>
        <v>49</v>
      </c>
      <c r="BR99" s="62">
        <f t="shared" si="253"/>
        <v>49</v>
      </c>
      <c r="BS99" s="79">
        <f t="shared" si="254"/>
        <v>1</v>
      </c>
      <c r="BT99" s="101">
        <f t="shared" si="255"/>
        <v>26724280</v>
      </c>
      <c r="BU99" s="102">
        <f t="shared" si="256"/>
        <v>545393.46938775515</v>
      </c>
      <c r="BV99" s="62">
        <f t="shared" si="257"/>
        <v>43</v>
      </c>
      <c r="BW99" s="79">
        <f t="shared" si="258"/>
        <v>0.87755102040816324</v>
      </c>
      <c r="BX99" s="101">
        <f t="shared" si="259"/>
        <v>3915562</v>
      </c>
      <c r="BY99" s="102">
        <f t="shared" si="260"/>
        <v>91059.58139534884</v>
      </c>
      <c r="BZ99" s="82"/>
      <c r="CA99" s="113">
        <v>39</v>
      </c>
      <c r="CB99" s="105">
        <v>39</v>
      </c>
      <c r="CC99" s="86">
        <v>1</v>
      </c>
      <c r="CD99" s="105">
        <v>24282230</v>
      </c>
      <c r="CE99" s="105">
        <v>622621.282051282</v>
      </c>
      <c r="CF99" s="105">
        <v>32</v>
      </c>
      <c r="CG99" s="86">
        <v>0.82051282051282048</v>
      </c>
      <c r="CH99" s="105">
        <v>2963119</v>
      </c>
      <c r="CI99" s="105">
        <v>92597.46875</v>
      </c>
      <c r="CK99" s="86">
        <f t="shared" si="194"/>
        <v>0.12244897959183676</v>
      </c>
      <c r="CL99" s="86">
        <f t="shared" si="195"/>
        <v>0</v>
      </c>
      <c r="CM99" s="86">
        <f t="shared" si="215"/>
        <v>0.17948717948717952</v>
      </c>
      <c r="CN99" s="86">
        <f t="shared" si="216"/>
        <v>0</v>
      </c>
    </row>
    <row r="100" spans="1:92" s="15" customFormat="1" ht="13.5" customHeight="1">
      <c r="A100" s="63"/>
      <c r="B100" s="346"/>
      <c r="C100" s="343"/>
      <c r="D100" s="81"/>
      <c r="E100" s="198" t="s">
        <v>161</v>
      </c>
      <c r="F100" s="213">
        <v>0</v>
      </c>
      <c r="G100" s="214">
        <v>0</v>
      </c>
      <c r="H100" s="215" t="str">
        <f t="shared" si="224"/>
        <v>-</v>
      </c>
      <c r="I100" s="216">
        <v>0</v>
      </c>
      <c r="J100" s="217" t="str">
        <f t="shared" si="225"/>
        <v>-</v>
      </c>
      <c r="K100" s="214">
        <v>0</v>
      </c>
      <c r="L100" s="215" t="str">
        <f t="shared" si="226"/>
        <v>-</v>
      </c>
      <c r="M100" s="216">
        <v>0</v>
      </c>
      <c r="N100" s="217" t="str">
        <f t="shared" si="227"/>
        <v>-</v>
      </c>
      <c r="O100" s="213">
        <v>0</v>
      </c>
      <c r="P100" s="214">
        <v>0</v>
      </c>
      <c r="Q100" s="215" t="str">
        <f t="shared" si="228"/>
        <v>-</v>
      </c>
      <c r="R100" s="216">
        <v>0</v>
      </c>
      <c r="S100" s="217" t="str">
        <f t="shared" si="229"/>
        <v>-</v>
      </c>
      <c r="T100" s="214">
        <v>0</v>
      </c>
      <c r="U100" s="215" t="str">
        <f t="shared" si="230"/>
        <v>-</v>
      </c>
      <c r="V100" s="216">
        <v>0</v>
      </c>
      <c r="W100" s="217" t="str">
        <f t="shared" si="231"/>
        <v>-</v>
      </c>
      <c r="X100" s="213">
        <v>13</v>
      </c>
      <c r="Y100" s="214">
        <v>12</v>
      </c>
      <c r="Z100" s="215">
        <f t="shared" si="232"/>
        <v>0.92307692307692313</v>
      </c>
      <c r="AA100" s="216">
        <v>5335790</v>
      </c>
      <c r="AB100" s="217">
        <f t="shared" si="233"/>
        <v>444649.16666666669</v>
      </c>
      <c r="AC100" s="214">
        <v>11</v>
      </c>
      <c r="AD100" s="215">
        <f t="shared" si="234"/>
        <v>0.84615384615384615</v>
      </c>
      <c r="AE100" s="216">
        <v>1916075</v>
      </c>
      <c r="AF100" s="217">
        <f t="shared" si="235"/>
        <v>174188.63636363635</v>
      </c>
      <c r="AG100" s="213">
        <v>9</v>
      </c>
      <c r="AH100" s="214">
        <v>9</v>
      </c>
      <c r="AI100" s="215">
        <f t="shared" si="236"/>
        <v>1</v>
      </c>
      <c r="AJ100" s="216">
        <v>3160270</v>
      </c>
      <c r="AK100" s="217">
        <f t="shared" si="237"/>
        <v>351141.11111111112</v>
      </c>
      <c r="AL100" s="214">
        <v>7</v>
      </c>
      <c r="AM100" s="215">
        <f t="shared" si="238"/>
        <v>0.77777777777777779</v>
      </c>
      <c r="AN100" s="216">
        <v>732484</v>
      </c>
      <c r="AO100" s="217">
        <f t="shared" si="239"/>
        <v>104640.57142857143</v>
      </c>
      <c r="AP100" s="213">
        <v>8</v>
      </c>
      <c r="AQ100" s="214">
        <v>8</v>
      </c>
      <c r="AR100" s="215">
        <f t="shared" si="240"/>
        <v>1</v>
      </c>
      <c r="AS100" s="216">
        <v>4695380</v>
      </c>
      <c r="AT100" s="217">
        <f t="shared" si="241"/>
        <v>586922.5</v>
      </c>
      <c r="AU100" s="214">
        <v>7</v>
      </c>
      <c r="AV100" s="215">
        <f t="shared" si="242"/>
        <v>0.875</v>
      </c>
      <c r="AW100" s="216">
        <v>578921</v>
      </c>
      <c r="AX100" s="217">
        <f t="shared" si="243"/>
        <v>82703</v>
      </c>
      <c r="AY100" s="213">
        <v>0</v>
      </c>
      <c r="AZ100" s="214">
        <v>0</v>
      </c>
      <c r="BA100" s="215" t="str">
        <f t="shared" si="244"/>
        <v>-</v>
      </c>
      <c r="BB100" s="216">
        <v>0</v>
      </c>
      <c r="BC100" s="217" t="str">
        <f t="shared" si="245"/>
        <v>-</v>
      </c>
      <c r="BD100" s="214">
        <v>0</v>
      </c>
      <c r="BE100" s="215" t="str">
        <f t="shared" si="246"/>
        <v>-</v>
      </c>
      <c r="BF100" s="216">
        <v>0</v>
      </c>
      <c r="BG100" s="217" t="str">
        <f t="shared" si="247"/>
        <v>-</v>
      </c>
      <c r="BH100" s="213">
        <v>0</v>
      </c>
      <c r="BI100" s="214">
        <v>0</v>
      </c>
      <c r="BJ100" s="215" t="str">
        <f t="shared" si="248"/>
        <v>-</v>
      </c>
      <c r="BK100" s="216">
        <v>0</v>
      </c>
      <c r="BL100" s="217" t="str">
        <f t="shared" si="249"/>
        <v>-</v>
      </c>
      <c r="BM100" s="214">
        <v>0</v>
      </c>
      <c r="BN100" s="215" t="str">
        <f t="shared" si="250"/>
        <v>-</v>
      </c>
      <c r="BO100" s="216">
        <v>0</v>
      </c>
      <c r="BP100" s="217" t="str">
        <f t="shared" si="251"/>
        <v>-</v>
      </c>
      <c r="BQ100" s="218">
        <f t="shared" si="252"/>
        <v>30</v>
      </c>
      <c r="BR100" s="214">
        <f t="shared" si="253"/>
        <v>29</v>
      </c>
      <c r="BS100" s="215">
        <f t="shared" si="254"/>
        <v>0.96666666666666667</v>
      </c>
      <c r="BT100" s="216">
        <f t="shared" si="255"/>
        <v>13191440</v>
      </c>
      <c r="BU100" s="217">
        <f t="shared" si="256"/>
        <v>454877.24137931032</v>
      </c>
      <c r="BV100" s="214">
        <f t="shared" si="257"/>
        <v>25</v>
      </c>
      <c r="BW100" s="215">
        <f t="shared" si="258"/>
        <v>0.83333333333333337</v>
      </c>
      <c r="BX100" s="216">
        <f t="shared" si="259"/>
        <v>3227480</v>
      </c>
      <c r="BY100" s="217">
        <f t="shared" si="260"/>
        <v>129099.2</v>
      </c>
      <c r="BZ100" s="82"/>
      <c r="CA100" s="113">
        <v>20</v>
      </c>
      <c r="CB100" s="105">
        <v>18</v>
      </c>
      <c r="CC100" s="86">
        <v>0.9</v>
      </c>
      <c r="CD100" s="105">
        <v>10059540</v>
      </c>
      <c r="CE100" s="105">
        <v>558863.33333333337</v>
      </c>
      <c r="CF100" s="105">
        <v>16</v>
      </c>
      <c r="CG100" s="86">
        <v>0.8</v>
      </c>
      <c r="CH100" s="105">
        <v>1966764</v>
      </c>
      <c r="CI100" s="105">
        <v>122922.75</v>
      </c>
      <c r="CK100" s="86">
        <f t="shared" si="194"/>
        <v>0.1333333333333333</v>
      </c>
      <c r="CL100" s="86">
        <f t="shared" si="195"/>
        <v>3.3333333333333326E-2</v>
      </c>
      <c r="CM100" s="86">
        <f t="shared" si="215"/>
        <v>9.9999999999999978E-2</v>
      </c>
      <c r="CN100" s="86">
        <f t="shared" si="216"/>
        <v>9.9999999999999978E-2</v>
      </c>
    </row>
    <row r="101" spans="1:92" s="15" customFormat="1" ht="13.5" customHeight="1">
      <c r="A101" s="63"/>
      <c r="B101" s="346"/>
      <c r="C101" s="343"/>
      <c r="D101" s="210"/>
      <c r="E101" s="72" t="s">
        <v>211</v>
      </c>
      <c r="F101" s="211">
        <v>0</v>
      </c>
      <c r="G101" s="126">
        <v>0</v>
      </c>
      <c r="H101" s="124" t="str">
        <f>IFERROR(G101/F101,"-")</f>
        <v>-</v>
      </c>
      <c r="I101" s="127">
        <v>0</v>
      </c>
      <c r="J101" s="125" t="str">
        <f>IFERROR(I101/G101,"-")</f>
        <v>-</v>
      </c>
      <c r="K101" s="126">
        <v>0</v>
      </c>
      <c r="L101" s="124" t="str">
        <f>IFERROR(K101/F101,"-")</f>
        <v>-</v>
      </c>
      <c r="M101" s="127">
        <v>0</v>
      </c>
      <c r="N101" s="125" t="str">
        <f>IFERROR(M101/K101,"-")</f>
        <v>-</v>
      </c>
      <c r="O101" s="211">
        <v>0</v>
      </c>
      <c r="P101" s="126">
        <v>0</v>
      </c>
      <c r="Q101" s="124" t="str">
        <f>IFERROR(P101/O101,"-")</f>
        <v>-</v>
      </c>
      <c r="R101" s="127">
        <v>0</v>
      </c>
      <c r="S101" s="125" t="str">
        <f>IFERROR(R101/P101,"-")</f>
        <v>-</v>
      </c>
      <c r="T101" s="126">
        <v>0</v>
      </c>
      <c r="U101" s="124" t="str">
        <f>IFERROR(T101/O101,"-")</f>
        <v>-</v>
      </c>
      <c r="V101" s="127">
        <v>0</v>
      </c>
      <c r="W101" s="125" t="str">
        <f>IFERROR(V101/T101,"-")</f>
        <v>-</v>
      </c>
      <c r="X101" s="211">
        <v>0</v>
      </c>
      <c r="Y101" s="126">
        <v>0</v>
      </c>
      <c r="Z101" s="124" t="str">
        <f>IFERROR(Y101/X101,"-")</f>
        <v>-</v>
      </c>
      <c r="AA101" s="127">
        <v>0</v>
      </c>
      <c r="AB101" s="125" t="str">
        <f>IFERROR(AA101/Y101,"-")</f>
        <v>-</v>
      </c>
      <c r="AC101" s="126">
        <v>0</v>
      </c>
      <c r="AD101" s="124" t="str">
        <f>IFERROR(AC101/X101,"-")</f>
        <v>-</v>
      </c>
      <c r="AE101" s="127">
        <v>0</v>
      </c>
      <c r="AF101" s="125" t="str">
        <f>IFERROR(AE101/AC101,"-")</f>
        <v>-</v>
      </c>
      <c r="AG101" s="211">
        <v>0</v>
      </c>
      <c r="AH101" s="126">
        <v>0</v>
      </c>
      <c r="AI101" s="124" t="str">
        <f>IFERROR(AH101/AG101,"-")</f>
        <v>-</v>
      </c>
      <c r="AJ101" s="127">
        <v>0</v>
      </c>
      <c r="AK101" s="125" t="str">
        <f>IFERROR(AJ101/AH101,"-")</f>
        <v>-</v>
      </c>
      <c r="AL101" s="126">
        <v>0</v>
      </c>
      <c r="AM101" s="124" t="str">
        <f>IFERROR(AL101/AG101,"-")</f>
        <v>-</v>
      </c>
      <c r="AN101" s="127">
        <v>0</v>
      </c>
      <c r="AO101" s="125" t="str">
        <f>IFERROR(AN101/AL101,"-")</f>
        <v>-</v>
      </c>
      <c r="AP101" s="211">
        <v>0</v>
      </c>
      <c r="AQ101" s="126">
        <v>0</v>
      </c>
      <c r="AR101" s="124" t="str">
        <f>IFERROR(AQ101/AP101,"-")</f>
        <v>-</v>
      </c>
      <c r="AS101" s="127">
        <v>0</v>
      </c>
      <c r="AT101" s="125" t="str">
        <f>IFERROR(AS101/AQ101,"-")</f>
        <v>-</v>
      </c>
      <c r="AU101" s="126">
        <v>0</v>
      </c>
      <c r="AV101" s="124" t="str">
        <f>IFERROR(AU101/AP101,"-")</f>
        <v>-</v>
      </c>
      <c r="AW101" s="127">
        <v>0</v>
      </c>
      <c r="AX101" s="125" t="str">
        <f>IFERROR(AW101/AU101,"-")</f>
        <v>-</v>
      </c>
      <c r="AY101" s="211">
        <v>0</v>
      </c>
      <c r="AZ101" s="126">
        <v>0</v>
      </c>
      <c r="BA101" s="124" t="str">
        <f>IFERROR(AZ101/AY101,"-")</f>
        <v>-</v>
      </c>
      <c r="BB101" s="127">
        <v>0</v>
      </c>
      <c r="BC101" s="125" t="str">
        <f>IFERROR(BB101/AZ101,"-")</f>
        <v>-</v>
      </c>
      <c r="BD101" s="126">
        <v>0</v>
      </c>
      <c r="BE101" s="124" t="str">
        <f>IFERROR(BD101/AY101,"-")</f>
        <v>-</v>
      </c>
      <c r="BF101" s="127">
        <v>0</v>
      </c>
      <c r="BG101" s="125" t="str">
        <f>IFERROR(BF101/BD101,"-")</f>
        <v>-</v>
      </c>
      <c r="BH101" s="211">
        <v>0</v>
      </c>
      <c r="BI101" s="126">
        <v>0</v>
      </c>
      <c r="BJ101" s="124" t="str">
        <f>IFERROR(BI101/BH101,"-")</f>
        <v>-</v>
      </c>
      <c r="BK101" s="127">
        <v>0</v>
      </c>
      <c r="BL101" s="125" t="str">
        <f>IFERROR(BK101/BI101,"-")</f>
        <v>-</v>
      </c>
      <c r="BM101" s="126">
        <v>0</v>
      </c>
      <c r="BN101" s="124" t="str">
        <f>IFERROR(BM101/BH101,"-")</f>
        <v>-</v>
      </c>
      <c r="BO101" s="127">
        <v>0</v>
      </c>
      <c r="BP101" s="125" t="str">
        <f>IFERROR(BO101/BM101,"-")</f>
        <v>-</v>
      </c>
      <c r="BQ101" s="212">
        <f t="shared" si="252"/>
        <v>0</v>
      </c>
      <c r="BR101" s="126">
        <f t="shared" si="253"/>
        <v>0</v>
      </c>
      <c r="BS101" s="124" t="str">
        <f>IFERROR(BR101/BQ101,"-")</f>
        <v>-</v>
      </c>
      <c r="BT101" s="127">
        <f>SUM(I101,R101,AA101,AJ101,AS101,BB101,BK101)</f>
        <v>0</v>
      </c>
      <c r="BU101" s="125" t="str">
        <f>IFERROR(BT101/BR101,"-")</f>
        <v>-</v>
      </c>
      <c r="BV101" s="126">
        <f>SUM(K101,T101,AC101,AL101,AU101,BD101,BM101)</f>
        <v>0</v>
      </c>
      <c r="BW101" s="124" t="str">
        <f>IFERROR(BV101/BQ101,"-")</f>
        <v>-</v>
      </c>
      <c r="BX101" s="127">
        <f>SUM(M101,V101,AE101,AN101,AW101,BF101,BO101)</f>
        <v>0</v>
      </c>
      <c r="BY101" s="125" t="str">
        <f>IFERROR(BX101/BV101,"-")</f>
        <v>-</v>
      </c>
      <c r="BZ101" s="82"/>
      <c r="CA101" s="113">
        <v>0</v>
      </c>
      <c r="CB101" s="105">
        <v>0</v>
      </c>
      <c r="CC101" s="86" t="s">
        <v>240</v>
      </c>
      <c r="CD101" s="105">
        <v>0</v>
      </c>
      <c r="CE101" s="105" t="s">
        <v>240</v>
      </c>
      <c r="CF101" s="105">
        <v>0</v>
      </c>
      <c r="CG101" s="86" t="s">
        <v>240</v>
      </c>
      <c r="CH101" s="105">
        <v>0</v>
      </c>
      <c r="CI101" s="105" t="s">
        <v>240</v>
      </c>
      <c r="CK101" s="86" t="str">
        <f t="shared" si="194"/>
        <v>-</v>
      </c>
      <c r="CL101" s="86" t="str">
        <f t="shared" si="195"/>
        <v>-</v>
      </c>
      <c r="CM101" s="86" t="str">
        <f t="shared" si="215"/>
        <v>-</v>
      </c>
      <c r="CN101" s="86" t="str">
        <f t="shared" si="216"/>
        <v>-</v>
      </c>
    </row>
    <row r="102" spans="1:92" s="15" customFormat="1" ht="13.5" customHeight="1">
      <c r="A102" s="63"/>
      <c r="B102" s="347"/>
      <c r="C102" s="344"/>
      <c r="D102" s="338" t="s">
        <v>204</v>
      </c>
      <c r="E102" s="339"/>
      <c r="F102" s="144">
        <v>30</v>
      </c>
      <c r="G102" s="60">
        <v>30</v>
      </c>
      <c r="H102" s="80">
        <f t="shared" si="224"/>
        <v>1</v>
      </c>
      <c r="I102" s="93">
        <v>42287910</v>
      </c>
      <c r="J102" s="100">
        <f t="shared" si="225"/>
        <v>1409597</v>
      </c>
      <c r="K102" s="60">
        <v>24</v>
      </c>
      <c r="L102" s="80">
        <f t="shared" si="226"/>
        <v>0.8</v>
      </c>
      <c r="M102" s="93">
        <v>11342276</v>
      </c>
      <c r="N102" s="100">
        <f t="shared" si="227"/>
        <v>472594.83333333331</v>
      </c>
      <c r="O102" s="144">
        <v>98</v>
      </c>
      <c r="P102" s="60">
        <v>97</v>
      </c>
      <c r="Q102" s="80">
        <f t="shared" si="228"/>
        <v>0.98979591836734693</v>
      </c>
      <c r="R102" s="93">
        <v>238456200</v>
      </c>
      <c r="S102" s="100">
        <f t="shared" si="229"/>
        <v>2458311.3402061854</v>
      </c>
      <c r="T102" s="60">
        <v>85</v>
      </c>
      <c r="U102" s="80">
        <f t="shared" si="230"/>
        <v>0.86734693877551017</v>
      </c>
      <c r="V102" s="93">
        <v>60468971</v>
      </c>
      <c r="W102" s="100">
        <f t="shared" si="231"/>
        <v>711399.65882352937</v>
      </c>
      <c r="X102" s="144">
        <v>3976</v>
      </c>
      <c r="Y102" s="60">
        <v>3647</v>
      </c>
      <c r="Z102" s="80">
        <f t="shared" si="232"/>
        <v>0.91725352112676062</v>
      </c>
      <c r="AA102" s="93">
        <v>2716846010</v>
      </c>
      <c r="AB102" s="100">
        <f t="shared" si="233"/>
        <v>744953.66328489163</v>
      </c>
      <c r="AC102" s="60">
        <v>3155</v>
      </c>
      <c r="AD102" s="80">
        <f t="shared" si="234"/>
        <v>0.79351106639839031</v>
      </c>
      <c r="AE102" s="93">
        <v>578724281</v>
      </c>
      <c r="AF102" s="100">
        <f t="shared" si="235"/>
        <v>183430.83391442156</v>
      </c>
      <c r="AG102" s="144">
        <v>3729</v>
      </c>
      <c r="AH102" s="60">
        <v>3508</v>
      </c>
      <c r="AI102" s="80">
        <f t="shared" si="236"/>
        <v>0.94073478144274603</v>
      </c>
      <c r="AJ102" s="93">
        <v>3386957610</v>
      </c>
      <c r="AK102" s="100">
        <f t="shared" si="237"/>
        <v>965495.32782212086</v>
      </c>
      <c r="AL102" s="60">
        <v>3176</v>
      </c>
      <c r="AM102" s="80">
        <f t="shared" si="238"/>
        <v>0.85170286940198447</v>
      </c>
      <c r="AN102" s="93">
        <v>671675252</v>
      </c>
      <c r="AO102" s="100">
        <f t="shared" si="239"/>
        <v>211484.65113350126</v>
      </c>
      <c r="AP102" s="144">
        <v>3024</v>
      </c>
      <c r="AQ102" s="60">
        <v>2844</v>
      </c>
      <c r="AR102" s="80">
        <f t="shared" si="240"/>
        <v>0.94047619047619047</v>
      </c>
      <c r="AS102" s="93">
        <v>2934214520</v>
      </c>
      <c r="AT102" s="100">
        <f t="shared" si="241"/>
        <v>1031720.9985935303</v>
      </c>
      <c r="AU102" s="60">
        <v>2598</v>
      </c>
      <c r="AV102" s="80">
        <f t="shared" si="242"/>
        <v>0.85912698412698407</v>
      </c>
      <c r="AW102" s="93">
        <v>599446895</v>
      </c>
      <c r="AX102" s="100">
        <f t="shared" si="243"/>
        <v>230733.98575827561</v>
      </c>
      <c r="AY102" s="144">
        <v>1618</v>
      </c>
      <c r="AZ102" s="60">
        <v>1483</v>
      </c>
      <c r="BA102" s="80">
        <f t="shared" si="244"/>
        <v>0.91656365883807167</v>
      </c>
      <c r="BB102" s="93">
        <v>1487442190</v>
      </c>
      <c r="BC102" s="100">
        <f t="shared" si="245"/>
        <v>1002995.4079568442</v>
      </c>
      <c r="BD102" s="60">
        <v>1329</v>
      </c>
      <c r="BE102" s="80">
        <f t="shared" si="246"/>
        <v>0.82138442521631649</v>
      </c>
      <c r="BF102" s="93">
        <v>263109818</v>
      </c>
      <c r="BG102" s="100">
        <f t="shared" si="247"/>
        <v>197975.78480060195</v>
      </c>
      <c r="BH102" s="144">
        <v>595</v>
      </c>
      <c r="BI102" s="60">
        <v>477</v>
      </c>
      <c r="BJ102" s="80">
        <f t="shared" si="248"/>
        <v>0.8016806722689076</v>
      </c>
      <c r="BK102" s="93">
        <v>541316230</v>
      </c>
      <c r="BL102" s="100">
        <f t="shared" si="249"/>
        <v>1134834.8637316562</v>
      </c>
      <c r="BM102" s="60">
        <v>415</v>
      </c>
      <c r="BN102" s="80">
        <f t="shared" si="250"/>
        <v>0.69747899159663862</v>
      </c>
      <c r="BO102" s="93">
        <v>81240469</v>
      </c>
      <c r="BP102" s="100">
        <f t="shared" si="251"/>
        <v>195760.16626506025</v>
      </c>
      <c r="BQ102" s="98">
        <f t="shared" si="252"/>
        <v>13070</v>
      </c>
      <c r="BR102" s="60">
        <f t="shared" si="253"/>
        <v>12086</v>
      </c>
      <c r="BS102" s="80">
        <f t="shared" si="254"/>
        <v>0.92471308339709257</v>
      </c>
      <c r="BT102" s="93">
        <f t="shared" si="255"/>
        <v>11347520670</v>
      </c>
      <c r="BU102" s="100">
        <f t="shared" si="256"/>
        <v>938897.95383087872</v>
      </c>
      <c r="BV102" s="60">
        <f t="shared" si="257"/>
        <v>10782</v>
      </c>
      <c r="BW102" s="80">
        <f t="shared" si="258"/>
        <v>0.82494261667941848</v>
      </c>
      <c r="BX102" s="93">
        <f t="shared" si="259"/>
        <v>2266007962</v>
      </c>
      <c r="BY102" s="100">
        <f t="shared" si="260"/>
        <v>210165.82841773325</v>
      </c>
      <c r="BZ102" s="82"/>
      <c r="CA102" s="113">
        <v>12980</v>
      </c>
      <c r="CB102" s="105">
        <v>12043</v>
      </c>
      <c r="CC102" s="86">
        <v>0.92781201848998462</v>
      </c>
      <c r="CD102" s="105">
        <v>11514207290</v>
      </c>
      <c r="CE102" s="105">
        <v>956091.28041185753</v>
      </c>
      <c r="CF102" s="105">
        <v>10752</v>
      </c>
      <c r="CG102" s="86">
        <v>0.82835130970724191</v>
      </c>
      <c r="CH102" s="105">
        <v>2468947742</v>
      </c>
      <c r="CI102" s="105">
        <v>229626.83612351189</v>
      </c>
      <c r="CK102" s="86">
        <f t="shared" si="194"/>
        <v>9.9770466717674089E-2</v>
      </c>
      <c r="CL102" s="86">
        <f t="shared" si="195"/>
        <v>7.5286916602907428E-2</v>
      </c>
      <c r="CM102" s="86">
        <f t="shared" si="215"/>
        <v>9.9460708782742713E-2</v>
      </c>
      <c r="CN102" s="86">
        <f t="shared" si="216"/>
        <v>7.2187981510015375E-2</v>
      </c>
    </row>
    <row r="103" spans="1:92" s="15" customFormat="1" ht="13.5" customHeight="1">
      <c r="A103" s="63"/>
      <c r="B103" s="345">
        <v>17</v>
      </c>
      <c r="C103" s="342" t="s">
        <v>125</v>
      </c>
      <c r="D103" s="331" t="s">
        <v>153</v>
      </c>
      <c r="E103" s="320"/>
      <c r="F103" s="144">
        <v>7</v>
      </c>
      <c r="G103" s="60">
        <v>7</v>
      </c>
      <c r="H103" s="80">
        <f t="shared" si="224"/>
        <v>1</v>
      </c>
      <c r="I103" s="93">
        <v>2510100</v>
      </c>
      <c r="J103" s="100">
        <f t="shared" si="225"/>
        <v>358585.71428571426</v>
      </c>
      <c r="K103" s="60">
        <v>7</v>
      </c>
      <c r="L103" s="80">
        <f t="shared" si="226"/>
        <v>1</v>
      </c>
      <c r="M103" s="93">
        <v>597822</v>
      </c>
      <c r="N103" s="100">
        <f t="shared" si="227"/>
        <v>85403.142857142855</v>
      </c>
      <c r="O103" s="144">
        <v>13</v>
      </c>
      <c r="P103" s="60">
        <v>12</v>
      </c>
      <c r="Q103" s="80">
        <f t="shared" si="228"/>
        <v>0.92307692307692313</v>
      </c>
      <c r="R103" s="93">
        <v>8214510</v>
      </c>
      <c r="S103" s="100">
        <f t="shared" si="229"/>
        <v>684542.5</v>
      </c>
      <c r="T103" s="60">
        <v>10</v>
      </c>
      <c r="U103" s="80">
        <f t="shared" si="230"/>
        <v>0.76923076923076927</v>
      </c>
      <c r="V103" s="93">
        <v>1384971</v>
      </c>
      <c r="W103" s="100">
        <f t="shared" si="231"/>
        <v>138497.1</v>
      </c>
      <c r="X103" s="144">
        <v>1229</v>
      </c>
      <c r="Y103" s="60">
        <v>1210</v>
      </c>
      <c r="Z103" s="80">
        <f t="shared" si="232"/>
        <v>0.98454027664768107</v>
      </c>
      <c r="AA103" s="93">
        <v>528244470</v>
      </c>
      <c r="AB103" s="100">
        <f t="shared" si="233"/>
        <v>436565.67768595042</v>
      </c>
      <c r="AC103" s="60">
        <v>1057</v>
      </c>
      <c r="AD103" s="80">
        <f t="shared" si="234"/>
        <v>0.8600488201790073</v>
      </c>
      <c r="AE103" s="93">
        <v>102671092</v>
      </c>
      <c r="AF103" s="100">
        <f t="shared" si="235"/>
        <v>97134.429517502358</v>
      </c>
      <c r="AG103" s="144">
        <v>879</v>
      </c>
      <c r="AH103" s="60">
        <v>871</v>
      </c>
      <c r="AI103" s="80">
        <f t="shared" si="236"/>
        <v>0.99089874857792948</v>
      </c>
      <c r="AJ103" s="93">
        <v>476995460</v>
      </c>
      <c r="AK103" s="100">
        <f t="shared" si="237"/>
        <v>547641.17106773821</v>
      </c>
      <c r="AL103" s="60">
        <v>790</v>
      </c>
      <c r="AM103" s="80">
        <f t="shared" si="238"/>
        <v>0.89874857792946528</v>
      </c>
      <c r="AN103" s="93">
        <v>91804090</v>
      </c>
      <c r="AO103" s="100">
        <f t="shared" si="239"/>
        <v>116207.70886075949</v>
      </c>
      <c r="AP103" s="144">
        <v>421</v>
      </c>
      <c r="AQ103" s="60">
        <v>419</v>
      </c>
      <c r="AR103" s="80">
        <f t="shared" si="240"/>
        <v>0.99524940617577196</v>
      </c>
      <c r="AS103" s="93">
        <v>259301600</v>
      </c>
      <c r="AT103" s="100">
        <f t="shared" si="241"/>
        <v>618858.23389021482</v>
      </c>
      <c r="AU103" s="60">
        <v>386</v>
      </c>
      <c r="AV103" s="80">
        <f t="shared" si="242"/>
        <v>0.91686460807600945</v>
      </c>
      <c r="AW103" s="93">
        <v>40179411</v>
      </c>
      <c r="AX103" s="100">
        <f t="shared" si="243"/>
        <v>104091.73834196891</v>
      </c>
      <c r="AY103" s="144">
        <v>148</v>
      </c>
      <c r="AZ103" s="60">
        <v>148</v>
      </c>
      <c r="BA103" s="80">
        <f t="shared" si="244"/>
        <v>1</v>
      </c>
      <c r="BB103" s="93">
        <v>104115560</v>
      </c>
      <c r="BC103" s="100">
        <f t="shared" si="245"/>
        <v>703483.51351351349</v>
      </c>
      <c r="BD103" s="60">
        <v>137</v>
      </c>
      <c r="BE103" s="80">
        <f t="shared" si="246"/>
        <v>0.92567567567567566</v>
      </c>
      <c r="BF103" s="93">
        <v>19140042</v>
      </c>
      <c r="BG103" s="100">
        <f t="shared" si="247"/>
        <v>139708.33576642335</v>
      </c>
      <c r="BH103" s="144">
        <v>40</v>
      </c>
      <c r="BI103" s="60">
        <v>40</v>
      </c>
      <c r="BJ103" s="80">
        <f t="shared" si="248"/>
        <v>1</v>
      </c>
      <c r="BK103" s="93">
        <v>32024970</v>
      </c>
      <c r="BL103" s="100">
        <f t="shared" si="249"/>
        <v>800624.25</v>
      </c>
      <c r="BM103" s="60">
        <v>36</v>
      </c>
      <c r="BN103" s="80">
        <f t="shared" si="250"/>
        <v>0.9</v>
      </c>
      <c r="BO103" s="93">
        <v>3256932</v>
      </c>
      <c r="BP103" s="100">
        <f t="shared" si="251"/>
        <v>90470.333333333328</v>
      </c>
      <c r="BQ103" s="98">
        <f t="shared" si="252"/>
        <v>2737</v>
      </c>
      <c r="BR103" s="60">
        <f t="shared" si="253"/>
        <v>2707</v>
      </c>
      <c r="BS103" s="80">
        <f t="shared" si="254"/>
        <v>0.98903909389842892</v>
      </c>
      <c r="BT103" s="93">
        <f t="shared" si="255"/>
        <v>1411406670</v>
      </c>
      <c r="BU103" s="100">
        <f t="shared" si="256"/>
        <v>521391.45548577764</v>
      </c>
      <c r="BV103" s="60">
        <f t="shared" si="257"/>
        <v>2423</v>
      </c>
      <c r="BW103" s="80">
        <f t="shared" si="258"/>
        <v>0.88527584947022286</v>
      </c>
      <c r="BX103" s="93">
        <f t="shared" si="259"/>
        <v>259034360</v>
      </c>
      <c r="BY103" s="100">
        <f t="shared" si="260"/>
        <v>106906.46306231944</v>
      </c>
      <c r="BZ103" s="82"/>
      <c r="CA103" s="113">
        <v>2546</v>
      </c>
      <c r="CB103" s="105">
        <v>2497</v>
      </c>
      <c r="CC103" s="86">
        <v>0.98075412411626084</v>
      </c>
      <c r="CD103" s="105">
        <v>1299700950</v>
      </c>
      <c r="CE103" s="105">
        <v>520504.98598317982</v>
      </c>
      <c r="CF103" s="105">
        <v>2214</v>
      </c>
      <c r="CG103" s="86">
        <v>0.86959937156323641</v>
      </c>
      <c r="CH103" s="105">
        <v>249732116</v>
      </c>
      <c r="CI103" s="105">
        <v>112796.80036133695</v>
      </c>
      <c r="CK103" s="86">
        <f t="shared" ref="CK103:CK134" si="261">IFERROR(BS103-BW103,"-")</f>
        <v>0.10376324442820606</v>
      </c>
      <c r="CL103" s="86">
        <f t="shared" ref="CL103:CL135" si="262">IFERROR(1-BS103,"-")</f>
        <v>1.0960906101571077E-2</v>
      </c>
      <c r="CM103" s="86">
        <f t="shared" si="215"/>
        <v>0.11115475255302443</v>
      </c>
      <c r="CN103" s="86">
        <f t="shared" si="216"/>
        <v>1.9245875883739161E-2</v>
      </c>
    </row>
    <row r="104" spans="1:92" s="15" customFormat="1" ht="13.5" customHeight="1">
      <c r="A104" s="63"/>
      <c r="B104" s="346"/>
      <c r="C104" s="343"/>
      <c r="D104" s="319" t="s">
        <v>164</v>
      </c>
      <c r="E104" s="320"/>
      <c r="F104" s="144">
        <v>0</v>
      </c>
      <c r="G104" s="60">
        <v>0</v>
      </c>
      <c r="H104" s="80" t="str">
        <f t="shared" si="224"/>
        <v>-</v>
      </c>
      <c r="I104" s="93">
        <v>0</v>
      </c>
      <c r="J104" s="100" t="str">
        <f t="shared" si="225"/>
        <v>-</v>
      </c>
      <c r="K104" s="60">
        <v>0</v>
      </c>
      <c r="L104" s="80" t="str">
        <f t="shared" si="226"/>
        <v>-</v>
      </c>
      <c r="M104" s="93">
        <v>0</v>
      </c>
      <c r="N104" s="100" t="str">
        <f t="shared" si="227"/>
        <v>-</v>
      </c>
      <c r="O104" s="144">
        <v>1</v>
      </c>
      <c r="P104" s="60">
        <v>1</v>
      </c>
      <c r="Q104" s="80">
        <f t="shared" si="228"/>
        <v>1</v>
      </c>
      <c r="R104" s="93">
        <v>141150</v>
      </c>
      <c r="S104" s="100">
        <f t="shared" si="229"/>
        <v>141150</v>
      </c>
      <c r="T104" s="60">
        <v>1</v>
      </c>
      <c r="U104" s="80">
        <f t="shared" si="230"/>
        <v>1</v>
      </c>
      <c r="V104" s="93">
        <v>40877</v>
      </c>
      <c r="W104" s="100">
        <f t="shared" si="231"/>
        <v>40877</v>
      </c>
      <c r="X104" s="144">
        <v>35</v>
      </c>
      <c r="Y104" s="60">
        <v>35</v>
      </c>
      <c r="Z104" s="80">
        <f t="shared" si="232"/>
        <v>1</v>
      </c>
      <c r="AA104" s="93">
        <v>14782630</v>
      </c>
      <c r="AB104" s="100">
        <f t="shared" si="233"/>
        <v>422360.85714285716</v>
      </c>
      <c r="AC104" s="60">
        <v>29</v>
      </c>
      <c r="AD104" s="80">
        <f t="shared" si="234"/>
        <v>0.82857142857142863</v>
      </c>
      <c r="AE104" s="93">
        <v>2205149</v>
      </c>
      <c r="AF104" s="100">
        <f t="shared" si="235"/>
        <v>76039.620689655174</v>
      </c>
      <c r="AG104" s="144">
        <v>27</v>
      </c>
      <c r="AH104" s="60">
        <v>27</v>
      </c>
      <c r="AI104" s="80">
        <f t="shared" si="236"/>
        <v>1</v>
      </c>
      <c r="AJ104" s="93">
        <v>13081700</v>
      </c>
      <c r="AK104" s="100">
        <f t="shared" si="237"/>
        <v>484507.40740740742</v>
      </c>
      <c r="AL104" s="60">
        <v>21</v>
      </c>
      <c r="AM104" s="80">
        <f t="shared" si="238"/>
        <v>0.77777777777777779</v>
      </c>
      <c r="AN104" s="93">
        <v>1855575</v>
      </c>
      <c r="AO104" s="100">
        <f t="shared" si="239"/>
        <v>88360.71428571429</v>
      </c>
      <c r="AP104" s="144">
        <v>9</v>
      </c>
      <c r="AQ104" s="60">
        <v>9</v>
      </c>
      <c r="AR104" s="80">
        <f t="shared" si="240"/>
        <v>1</v>
      </c>
      <c r="AS104" s="93">
        <v>3051350</v>
      </c>
      <c r="AT104" s="100">
        <f t="shared" si="241"/>
        <v>339038.88888888888</v>
      </c>
      <c r="AU104" s="60">
        <v>7</v>
      </c>
      <c r="AV104" s="80">
        <f t="shared" si="242"/>
        <v>0.77777777777777779</v>
      </c>
      <c r="AW104" s="93">
        <v>572766</v>
      </c>
      <c r="AX104" s="100">
        <f t="shared" si="243"/>
        <v>81823.71428571429</v>
      </c>
      <c r="AY104" s="144">
        <v>1</v>
      </c>
      <c r="AZ104" s="60">
        <v>1</v>
      </c>
      <c r="BA104" s="80">
        <f t="shared" si="244"/>
        <v>1</v>
      </c>
      <c r="BB104" s="93">
        <v>477410</v>
      </c>
      <c r="BC104" s="100">
        <f t="shared" si="245"/>
        <v>477410</v>
      </c>
      <c r="BD104" s="60">
        <v>1</v>
      </c>
      <c r="BE104" s="80">
        <f t="shared" si="246"/>
        <v>1</v>
      </c>
      <c r="BF104" s="93">
        <v>17711</v>
      </c>
      <c r="BG104" s="100">
        <f t="shared" si="247"/>
        <v>17711</v>
      </c>
      <c r="BH104" s="144">
        <v>0</v>
      </c>
      <c r="BI104" s="60">
        <v>0</v>
      </c>
      <c r="BJ104" s="80" t="str">
        <f t="shared" si="248"/>
        <v>-</v>
      </c>
      <c r="BK104" s="93">
        <v>0</v>
      </c>
      <c r="BL104" s="100" t="str">
        <f t="shared" si="249"/>
        <v>-</v>
      </c>
      <c r="BM104" s="60">
        <v>0</v>
      </c>
      <c r="BN104" s="80" t="str">
        <f t="shared" si="250"/>
        <v>-</v>
      </c>
      <c r="BO104" s="93">
        <v>0</v>
      </c>
      <c r="BP104" s="100" t="str">
        <f t="shared" si="251"/>
        <v>-</v>
      </c>
      <c r="BQ104" s="98">
        <f t="shared" si="252"/>
        <v>73</v>
      </c>
      <c r="BR104" s="60">
        <f t="shared" si="253"/>
        <v>73</v>
      </c>
      <c r="BS104" s="80">
        <f t="shared" si="254"/>
        <v>1</v>
      </c>
      <c r="BT104" s="93">
        <f t="shared" si="255"/>
        <v>31534240</v>
      </c>
      <c r="BU104" s="100">
        <f t="shared" si="256"/>
        <v>431975.89041095891</v>
      </c>
      <c r="BV104" s="60">
        <f t="shared" si="257"/>
        <v>59</v>
      </c>
      <c r="BW104" s="80">
        <f t="shared" si="258"/>
        <v>0.80821917808219179</v>
      </c>
      <c r="BX104" s="93">
        <f t="shared" si="259"/>
        <v>4692078</v>
      </c>
      <c r="BY104" s="100">
        <f t="shared" si="260"/>
        <v>79526.745762711871</v>
      </c>
      <c r="BZ104" s="82"/>
      <c r="CA104" s="113">
        <v>49</v>
      </c>
      <c r="CB104" s="105">
        <v>48</v>
      </c>
      <c r="CC104" s="86">
        <v>0.97959183673469385</v>
      </c>
      <c r="CD104" s="105">
        <v>24851670</v>
      </c>
      <c r="CE104" s="105">
        <v>517743.125</v>
      </c>
      <c r="CF104" s="105">
        <v>38</v>
      </c>
      <c r="CG104" s="86">
        <v>0.77551020408163263</v>
      </c>
      <c r="CH104" s="105">
        <v>4255586</v>
      </c>
      <c r="CI104" s="105">
        <v>111989.10526315789</v>
      </c>
      <c r="CK104" s="86">
        <f t="shared" si="261"/>
        <v>0.19178082191780821</v>
      </c>
      <c r="CL104" s="86">
        <f t="shared" si="262"/>
        <v>0</v>
      </c>
      <c r="CM104" s="86">
        <f t="shared" si="215"/>
        <v>0.20408163265306123</v>
      </c>
      <c r="CN104" s="86">
        <f t="shared" si="216"/>
        <v>2.0408163265306145E-2</v>
      </c>
    </row>
    <row r="105" spans="1:92" s="15" customFormat="1" ht="13.5" customHeight="1">
      <c r="A105" s="63"/>
      <c r="B105" s="346"/>
      <c r="C105" s="343"/>
      <c r="D105" s="81"/>
      <c r="E105" s="71" t="s">
        <v>160</v>
      </c>
      <c r="F105" s="168">
        <v>0</v>
      </c>
      <c r="G105" s="62">
        <v>0</v>
      </c>
      <c r="H105" s="79" t="str">
        <f t="shared" si="224"/>
        <v>-</v>
      </c>
      <c r="I105" s="101">
        <v>0</v>
      </c>
      <c r="J105" s="102" t="str">
        <f t="shared" si="225"/>
        <v>-</v>
      </c>
      <c r="K105" s="62">
        <v>0</v>
      </c>
      <c r="L105" s="79" t="str">
        <f t="shared" si="226"/>
        <v>-</v>
      </c>
      <c r="M105" s="101">
        <v>0</v>
      </c>
      <c r="N105" s="102" t="str">
        <f t="shared" si="227"/>
        <v>-</v>
      </c>
      <c r="O105" s="168">
        <v>1</v>
      </c>
      <c r="P105" s="62">
        <v>1</v>
      </c>
      <c r="Q105" s="79">
        <f t="shared" si="228"/>
        <v>1</v>
      </c>
      <c r="R105" s="101">
        <v>141150</v>
      </c>
      <c r="S105" s="102">
        <f t="shared" si="229"/>
        <v>141150</v>
      </c>
      <c r="T105" s="62">
        <v>1</v>
      </c>
      <c r="U105" s="79">
        <f t="shared" si="230"/>
        <v>1</v>
      </c>
      <c r="V105" s="101">
        <v>40877</v>
      </c>
      <c r="W105" s="102">
        <f t="shared" si="231"/>
        <v>40877</v>
      </c>
      <c r="X105" s="168">
        <v>27</v>
      </c>
      <c r="Y105" s="62">
        <v>27</v>
      </c>
      <c r="Z105" s="79">
        <f t="shared" si="232"/>
        <v>1</v>
      </c>
      <c r="AA105" s="101">
        <v>11003280</v>
      </c>
      <c r="AB105" s="102">
        <f t="shared" si="233"/>
        <v>407528.88888888888</v>
      </c>
      <c r="AC105" s="62">
        <v>23</v>
      </c>
      <c r="AD105" s="79">
        <f t="shared" si="234"/>
        <v>0.85185185185185186</v>
      </c>
      <c r="AE105" s="101">
        <v>1921265</v>
      </c>
      <c r="AF105" s="102">
        <f t="shared" si="235"/>
        <v>83533.260869565216</v>
      </c>
      <c r="AG105" s="168">
        <v>19</v>
      </c>
      <c r="AH105" s="62">
        <v>19</v>
      </c>
      <c r="AI105" s="79">
        <f t="shared" si="236"/>
        <v>1</v>
      </c>
      <c r="AJ105" s="101">
        <v>10146810</v>
      </c>
      <c r="AK105" s="102">
        <f t="shared" si="237"/>
        <v>534042.63157894742</v>
      </c>
      <c r="AL105" s="62">
        <v>15</v>
      </c>
      <c r="AM105" s="79">
        <f t="shared" si="238"/>
        <v>0.78947368421052633</v>
      </c>
      <c r="AN105" s="101">
        <v>1437013</v>
      </c>
      <c r="AO105" s="102">
        <f t="shared" si="239"/>
        <v>95800.866666666669</v>
      </c>
      <c r="AP105" s="168">
        <v>9</v>
      </c>
      <c r="AQ105" s="62">
        <v>9</v>
      </c>
      <c r="AR105" s="79">
        <f t="shared" si="240"/>
        <v>1</v>
      </c>
      <c r="AS105" s="101">
        <v>3051350</v>
      </c>
      <c r="AT105" s="102">
        <f t="shared" si="241"/>
        <v>339038.88888888888</v>
      </c>
      <c r="AU105" s="62">
        <v>7</v>
      </c>
      <c r="AV105" s="79">
        <f t="shared" si="242"/>
        <v>0.77777777777777779</v>
      </c>
      <c r="AW105" s="101">
        <v>572766</v>
      </c>
      <c r="AX105" s="102">
        <f t="shared" si="243"/>
        <v>81823.71428571429</v>
      </c>
      <c r="AY105" s="168">
        <v>1</v>
      </c>
      <c r="AZ105" s="62">
        <v>1</v>
      </c>
      <c r="BA105" s="79">
        <f t="shared" si="244"/>
        <v>1</v>
      </c>
      <c r="BB105" s="101">
        <v>477410</v>
      </c>
      <c r="BC105" s="102">
        <f t="shared" si="245"/>
        <v>477410</v>
      </c>
      <c r="BD105" s="62">
        <v>1</v>
      </c>
      <c r="BE105" s="79">
        <f t="shared" si="246"/>
        <v>1</v>
      </c>
      <c r="BF105" s="101">
        <v>17711</v>
      </c>
      <c r="BG105" s="102">
        <f t="shared" si="247"/>
        <v>17711</v>
      </c>
      <c r="BH105" s="168">
        <v>0</v>
      </c>
      <c r="BI105" s="62">
        <v>0</v>
      </c>
      <c r="BJ105" s="79" t="str">
        <f t="shared" si="248"/>
        <v>-</v>
      </c>
      <c r="BK105" s="101">
        <v>0</v>
      </c>
      <c r="BL105" s="102" t="str">
        <f t="shared" si="249"/>
        <v>-</v>
      </c>
      <c r="BM105" s="62">
        <v>0</v>
      </c>
      <c r="BN105" s="79" t="str">
        <f t="shared" si="250"/>
        <v>-</v>
      </c>
      <c r="BO105" s="101">
        <v>0</v>
      </c>
      <c r="BP105" s="102" t="str">
        <f t="shared" si="251"/>
        <v>-</v>
      </c>
      <c r="BQ105" s="99">
        <f t="shared" si="252"/>
        <v>57</v>
      </c>
      <c r="BR105" s="62">
        <f t="shared" si="253"/>
        <v>57</v>
      </c>
      <c r="BS105" s="79">
        <f t="shared" si="254"/>
        <v>1</v>
      </c>
      <c r="BT105" s="101">
        <f t="shared" si="255"/>
        <v>24820000</v>
      </c>
      <c r="BU105" s="102">
        <f t="shared" si="256"/>
        <v>435438.59649122809</v>
      </c>
      <c r="BV105" s="62">
        <f t="shared" si="257"/>
        <v>47</v>
      </c>
      <c r="BW105" s="79">
        <f t="shared" si="258"/>
        <v>0.82456140350877194</v>
      </c>
      <c r="BX105" s="101">
        <f t="shared" si="259"/>
        <v>3989632</v>
      </c>
      <c r="BY105" s="102">
        <f t="shared" si="260"/>
        <v>84885.787234042553</v>
      </c>
      <c r="BZ105" s="82"/>
      <c r="CA105" s="113">
        <v>38</v>
      </c>
      <c r="CB105" s="105">
        <v>38</v>
      </c>
      <c r="CC105" s="86">
        <v>1</v>
      </c>
      <c r="CD105" s="105">
        <v>19956300</v>
      </c>
      <c r="CE105" s="105">
        <v>525165.78947368416</v>
      </c>
      <c r="CF105" s="105">
        <v>30</v>
      </c>
      <c r="CG105" s="86">
        <v>0.78947368421052633</v>
      </c>
      <c r="CH105" s="105">
        <v>3694851</v>
      </c>
      <c r="CI105" s="105">
        <v>123161.7</v>
      </c>
      <c r="CK105" s="86">
        <f t="shared" si="261"/>
        <v>0.17543859649122806</v>
      </c>
      <c r="CL105" s="86">
        <f t="shared" si="262"/>
        <v>0</v>
      </c>
      <c r="CM105" s="86">
        <f t="shared" si="215"/>
        <v>0.21052631578947367</v>
      </c>
      <c r="CN105" s="86">
        <f t="shared" si="216"/>
        <v>0</v>
      </c>
    </row>
    <row r="106" spans="1:92" s="15" customFormat="1" ht="13.5" customHeight="1">
      <c r="A106" s="63"/>
      <c r="B106" s="346"/>
      <c r="C106" s="343"/>
      <c r="D106" s="81"/>
      <c r="E106" s="198" t="s">
        <v>161</v>
      </c>
      <c r="F106" s="213">
        <v>0</v>
      </c>
      <c r="G106" s="214">
        <v>0</v>
      </c>
      <c r="H106" s="215" t="str">
        <f t="shared" si="224"/>
        <v>-</v>
      </c>
      <c r="I106" s="216">
        <v>0</v>
      </c>
      <c r="J106" s="217" t="str">
        <f t="shared" si="225"/>
        <v>-</v>
      </c>
      <c r="K106" s="214">
        <v>0</v>
      </c>
      <c r="L106" s="215" t="str">
        <f t="shared" si="226"/>
        <v>-</v>
      </c>
      <c r="M106" s="216">
        <v>0</v>
      </c>
      <c r="N106" s="217" t="str">
        <f t="shared" si="227"/>
        <v>-</v>
      </c>
      <c r="O106" s="213">
        <v>0</v>
      </c>
      <c r="P106" s="214">
        <v>0</v>
      </c>
      <c r="Q106" s="215" t="str">
        <f t="shared" si="228"/>
        <v>-</v>
      </c>
      <c r="R106" s="216">
        <v>0</v>
      </c>
      <c r="S106" s="217" t="str">
        <f t="shared" si="229"/>
        <v>-</v>
      </c>
      <c r="T106" s="214">
        <v>0</v>
      </c>
      <c r="U106" s="215" t="str">
        <f t="shared" si="230"/>
        <v>-</v>
      </c>
      <c r="V106" s="216">
        <v>0</v>
      </c>
      <c r="W106" s="217" t="str">
        <f t="shared" si="231"/>
        <v>-</v>
      </c>
      <c r="X106" s="213">
        <v>8</v>
      </c>
      <c r="Y106" s="214">
        <v>8</v>
      </c>
      <c r="Z106" s="215">
        <f t="shared" si="232"/>
        <v>1</v>
      </c>
      <c r="AA106" s="216">
        <v>3779350</v>
      </c>
      <c r="AB106" s="217">
        <f t="shared" si="233"/>
        <v>472418.75</v>
      </c>
      <c r="AC106" s="214">
        <v>6</v>
      </c>
      <c r="AD106" s="215">
        <f t="shared" si="234"/>
        <v>0.75</v>
      </c>
      <c r="AE106" s="216">
        <v>283884</v>
      </c>
      <c r="AF106" s="217">
        <f t="shared" si="235"/>
        <v>47314</v>
      </c>
      <c r="AG106" s="213">
        <v>8</v>
      </c>
      <c r="AH106" s="214">
        <v>8</v>
      </c>
      <c r="AI106" s="215">
        <f t="shared" si="236"/>
        <v>1</v>
      </c>
      <c r="AJ106" s="216">
        <v>2934890</v>
      </c>
      <c r="AK106" s="217">
        <f t="shared" si="237"/>
        <v>366861.25</v>
      </c>
      <c r="AL106" s="214">
        <v>6</v>
      </c>
      <c r="AM106" s="215">
        <f t="shared" si="238"/>
        <v>0.75</v>
      </c>
      <c r="AN106" s="216">
        <v>418562</v>
      </c>
      <c r="AO106" s="217">
        <f t="shared" si="239"/>
        <v>69760.333333333328</v>
      </c>
      <c r="AP106" s="213">
        <v>0</v>
      </c>
      <c r="AQ106" s="214">
        <v>0</v>
      </c>
      <c r="AR106" s="215" t="str">
        <f t="shared" si="240"/>
        <v>-</v>
      </c>
      <c r="AS106" s="216">
        <v>0</v>
      </c>
      <c r="AT106" s="217" t="str">
        <f t="shared" si="241"/>
        <v>-</v>
      </c>
      <c r="AU106" s="214">
        <v>0</v>
      </c>
      <c r="AV106" s="215" t="str">
        <f t="shared" si="242"/>
        <v>-</v>
      </c>
      <c r="AW106" s="216">
        <v>0</v>
      </c>
      <c r="AX106" s="217" t="str">
        <f t="shared" si="243"/>
        <v>-</v>
      </c>
      <c r="AY106" s="213">
        <v>0</v>
      </c>
      <c r="AZ106" s="214">
        <v>0</v>
      </c>
      <c r="BA106" s="215" t="str">
        <f t="shared" si="244"/>
        <v>-</v>
      </c>
      <c r="BB106" s="216">
        <v>0</v>
      </c>
      <c r="BC106" s="217" t="str">
        <f t="shared" si="245"/>
        <v>-</v>
      </c>
      <c r="BD106" s="214">
        <v>0</v>
      </c>
      <c r="BE106" s="215" t="str">
        <f t="shared" si="246"/>
        <v>-</v>
      </c>
      <c r="BF106" s="216">
        <v>0</v>
      </c>
      <c r="BG106" s="217" t="str">
        <f t="shared" si="247"/>
        <v>-</v>
      </c>
      <c r="BH106" s="213">
        <v>0</v>
      </c>
      <c r="BI106" s="214">
        <v>0</v>
      </c>
      <c r="BJ106" s="215" t="str">
        <f t="shared" si="248"/>
        <v>-</v>
      </c>
      <c r="BK106" s="216">
        <v>0</v>
      </c>
      <c r="BL106" s="217" t="str">
        <f t="shared" si="249"/>
        <v>-</v>
      </c>
      <c r="BM106" s="214">
        <v>0</v>
      </c>
      <c r="BN106" s="215" t="str">
        <f t="shared" si="250"/>
        <v>-</v>
      </c>
      <c r="BO106" s="216">
        <v>0</v>
      </c>
      <c r="BP106" s="217" t="str">
        <f t="shared" si="251"/>
        <v>-</v>
      </c>
      <c r="BQ106" s="218">
        <f t="shared" si="252"/>
        <v>16</v>
      </c>
      <c r="BR106" s="214">
        <f t="shared" si="253"/>
        <v>16</v>
      </c>
      <c r="BS106" s="215">
        <f t="shared" si="254"/>
        <v>1</v>
      </c>
      <c r="BT106" s="216">
        <f t="shared" si="255"/>
        <v>6714240</v>
      </c>
      <c r="BU106" s="217">
        <f t="shared" si="256"/>
        <v>419640</v>
      </c>
      <c r="BV106" s="214">
        <f t="shared" si="257"/>
        <v>12</v>
      </c>
      <c r="BW106" s="215">
        <f t="shared" si="258"/>
        <v>0.75</v>
      </c>
      <c r="BX106" s="216">
        <f t="shared" si="259"/>
        <v>702446</v>
      </c>
      <c r="BY106" s="217">
        <f t="shared" si="260"/>
        <v>58537.166666666664</v>
      </c>
      <c r="BZ106" s="82"/>
      <c r="CA106" s="113">
        <v>11</v>
      </c>
      <c r="CB106" s="105">
        <v>10</v>
      </c>
      <c r="CC106" s="86">
        <v>0.90909090909090906</v>
      </c>
      <c r="CD106" s="105">
        <v>4895370</v>
      </c>
      <c r="CE106" s="105">
        <v>489537</v>
      </c>
      <c r="CF106" s="105">
        <v>8</v>
      </c>
      <c r="CG106" s="86">
        <v>0.72727272727272729</v>
      </c>
      <c r="CH106" s="105">
        <v>560735</v>
      </c>
      <c r="CI106" s="105">
        <v>70091.875</v>
      </c>
      <c r="CK106" s="86">
        <f t="shared" si="261"/>
        <v>0.25</v>
      </c>
      <c r="CL106" s="86">
        <f t="shared" si="262"/>
        <v>0</v>
      </c>
      <c r="CM106" s="86">
        <f t="shared" si="215"/>
        <v>0.18181818181818177</v>
      </c>
      <c r="CN106" s="86">
        <f t="shared" si="216"/>
        <v>9.0909090909090939E-2</v>
      </c>
    </row>
    <row r="107" spans="1:92" s="15" customFormat="1" ht="13.5" customHeight="1">
      <c r="A107" s="63"/>
      <c r="B107" s="346"/>
      <c r="C107" s="343"/>
      <c r="D107" s="210"/>
      <c r="E107" s="72" t="s">
        <v>211</v>
      </c>
      <c r="F107" s="211">
        <v>0</v>
      </c>
      <c r="G107" s="126">
        <v>0</v>
      </c>
      <c r="H107" s="124" t="str">
        <f>IFERROR(G107/F107,"-")</f>
        <v>-</v>
      </c>
      <c r="I107" s="127">
        <v>0</v>
      </c>
      <c r="J107" s="125" t="str">
        <f>IFERROR(I107/G107,"-")</f>
        <v>-</v>
      </c>
      <c r="K107" s="126">
        <v>0</v>
      </c>
      <c r="L107" s="124" t="str">
        <f>IFERROR(K107/F107,"-")</f>
        <v>-</v>
      </c>
      <c r="M107" s="127">
        <v>0</v>
      </c>
      <c r="N107" s="125" t="str">
        <f>IFERROR(M107/K107,"-")</f>
        <v>-</v>
      </c>
      <c r="O107" s="211">
        <v>0</v>
      </c>
      <c r="P107" s="126">
        <v>0</v>
      </c>
      <c r="Q107" s="124" t="str">
        <f>IFERROR(P107/O107,"-")</f>
        <v>-</v>
      </c>
      <c r="R107" s="127">
        <v>0</v>
      </c>
      <c r="S107" s="125" t="str">
        <f>IFERROR(R107/P107,"-")</f>
        <v>-</v>
      </c>
      <c r="T107" s="126">
        <v>0</v>
      </c>
      <c r="U107" s="124" t="str">
        <f>IFERROR(T107/O107,"-")</f>
        <v>-</v>
      </c>
      <c r="V107" s="127">
        <v>0</v>
      </c>
      <c r="W107" s="125" t="str">
        <f>IFERROR(V107/T107,"-")</f>
        <v>-</v>
      </c>
      <c r="X107" s="211">
        <v>0</v>
      </c>
      <c r="Y107" s="126">
        <v>0</v>
      </c>
      <c r="Z107" s="124" t="str">
        <f>IFERROR(Y107/X107,"-")</f>
        <v>-</v>
      </c>
      <c r="AA107" s="127">
        <v>0</v>
      </c>
      <c r="AB107" s="125" t="str">
        <f>IFERROR(AA107/Y107,"-")</f>
        <v>-</v>
      </c>
      <c r="AC107" s="126">
        <v>0</v>
      </c>
      <c r="AD107" s="124" t="str">
        <f>IFERROR(AC107/X107,"-")</f>
        <v>-</v>
      </c>
      <c r="AE107" s="127">
        <v>0</v>
      </c>
      <c r="AF107" s="125" t="str">
        <f>IFERROR(AE107/AC107,"-")</f>
        <v>-</v>
      </c>
      <c r="AG107" s="211">
        <v>0</v>
      </c>
      <c r="AH107" s="126">
        <v>0</v>
      </c>
      <c r="AI107" s="124" t="str">
        <f>IFERROR(AH107/AG107,"-")</f>
        <v>-</v>
      </c>
      <c r="AJ107" s="127">
        <v>0</v>
      </c>
      <c r="AK107" s="125" t="str">
        <f>IFERROR(AJ107/AH107,"-")</f>
        <v>-</v>
      </c>
      <c r="AL107" s="126">
        <v>0</v>
      </c>
      <c r="AM107" s="124" t="str">
        <f>IFERROR(AL107/AG107,"-")</f>
        <v>-</v>
      </c>
      <c r="AN107" s="127">
        <v>0</v>
      </c>
      <c r="AO107" s="125" t="str">
        <f>IFERROR(AN107/AL107,"-")</f>
        <v>-</v>
      </c>
      <c r="AP107" s="211">
        <v>0</v>
      </c>
      <c r="AQ107" s="126">
        <v>0</v>
      </c>
      <c r="AR107" s="124" t="str">
        <f>IFERROR(AQ107/AP107,"-")</f>
        <v>-</v>
      </c>
      <c r="AS107" s="127">
        <v>0</v>
      </c>
      <c r="AT107" s="125" t="str">
        <f>IFERROR(AS107/AQ107,"-")</f>
        <v>-</v>
      </c>
      <c r="AU107" s="126">
        <v>0</v>
      </c>
      <c r="AV107" s="124" t="str">
        <f>IFERROR(AU107/AP107,"-")</f>
        <v>-</v>
      </c>
      <c r="AW107" s="127">
        <v>0</v>
      </c>
      <c r="AX107" s="125" t="str">
        <f>IFERROR(AW107/AU107,"-")</f>
        <v>-</v>
      </c>
      <c r="AY107" s="211">
        <v>0</v>
      </c>
      <c r="AZ107" s="126">
        <v>0</v>
      </c>
      <c r="BA107" s="124" t="str">
        <f>IFERROR(AZ107/AY107,"-")</f>
        <v>-</v>
      </c>
      <c r="BB107" s="127">
        <v>0</v>
      </c>
      <c r="BC107" s="125" t="str">
        <f>IFERROR(BB107/AZ107,"-")</f>
        <v>-</v>
      </c>
      <c r="BD107" s="126">
        <v>0</v>
      </c>
      <c r="BE107" s="124" t="str">
        <f>IFERROR(BD107/AY107,"-")</f>
        <v>-</v>
      </c>
      <c r="BF107" s="127">
        <v>0</v>
      </c>
      <c r="BG107" s="125" t="str">
        <f>IFERROR(BF107/BD107,"-")</f>
        <v>-</v>
      </c>
      <c r="BH107" s="211">
        <v>0</v>
      </c>
      <c r="BI107" s="126">
        <v>0</v>
      </c>
      <c r="BJ107" s="124" t="str">
        <f>IFERROR(BI107/BH107,"-")</f>
        <v>-</v>
      </c>
      <c r="BK107" s="127">
        <v>0</v>
      </c>
      <c r="BL107" s="125" t="str">
        <f>IFERROR(BK107/BI107,"-")</f>
        <v>-</v>
      </c>
      <c r="BM107" s="126">
        <v>0</v>
      </c>
      <c r="BN107" s="124" t="str">
        <f>IFERROR(BM107/BH107,"-")</f>
        <v>-</v>
      </c>
      <c r="BO107" s="127">
        <v>0</v>
      </c>
      <c r="BP107" s="125" t="str">
        <f>IFERROR(BO107/BM107,"-")</f>
        <v>-</v>
      </c>
      <c r="BQ107" s="212">
        <f t="shared" si="252"/>
        <v>0</v>
      </c>
      <c r="BR107" s="126">
        <f t="shared" si="253"/>
        <v>0</v>
      </c>
      <c r="BS107" s="124" t="str">
        <f>IFERROR(BR107/BQ107,"-")</f>
        <v>-</v>
      </c>
      <c r="BT107" s="127">
        <f>SUM(I107,R107,AA107,AJ107,AS107,BB107,BK107)</f>
        <v>0</v>
      </c>
      <c r="BU107" s="125" t="str">
        <f>IFERROR(BT107/BR107,"-")</f>
        <v>-</v>
      </c>
      <c r="BV107" s="126">
        <f>SUM(K107,T107,AC107,AL107,AU107,BD107,BM107)</f>
        <v>0</v>
      </c>
      <c r="BW107" s="124" t="str">
        <f>IFERROR(BV107/BQ107,"-")</f>
        <v>-</v>
      </c>
      <c r="BX107" s="127">
        <f>SUM(M107,V107,AE107,AN107,AW107,BF107,BO107)</f>
        <v>0</v>
      </c>
      <c r="BY107" s="125" t="str">
        <f>IFERROR(BX107/BV107,"-")</f>
        <v>-</v>
      </c>
      <c r="BZ107" s="82"/>
      <c r="CA107" s="113">
        <v>0</v>
      </c>
      <c r="CB107" s="105">
        <v>0</v>
      </c>
      <c r="CC107" s="86" t="s">
        <v>240</v>
      </c>
      <c r="CD107" s="105">
        <v>0</v>
      </c>
      <c r="CE107" s="105" t="s">
        <v>240</v>
      </c>
      <c r="CF107" s="105">
        <v>0</v>
      </c>
      <c r="CG107" s="86" t="s">
        <v>240</v>
      </c>
      <c r="CH107" s="105">
        <v>0</v>
      </c>
      <c r="CI107" s="105" t="s">
        <v>240</v>
      </c>
      <c r="CK107" s="86" t="str">
        <f t="shared" si="261"/>
        <v>-</v>
      </c>
      <c r="CL107" s="86" t="str">
        <f t="shared" si="262"/>
        <v>-</v>
      </c>
      <c r="CM107" s="86" t="str">
        <f t="shared" si="215"/>
        <v>-</v>
      </c>
      <c r="CN107" s="86" t="str">
        <f t="shared" si="216"/>
        <v>-</v>
      </c>
    </row>
    <row r="108" spans="1:92" s="15" customFormat="1" ht="13.5" customHeight="1">
      <c r="A108" s="63"/>
      <c r="B108" s="347"/>
      <c r="C108" s="344"/>
      <c r="D108" s="338" t="s">
        <v>204</v>
      </c>
      <c r="E108" s="339"/>
      <c r="F108" s="144">
        <v>55</v>
      </c>
      <c r="G108" s="60">
        <v>52</v>
      </c>
      <c r="H108" s="80">
        <f t="shared" si="224"/>
        <v>0.94545454545454544</v>
      </c>
      <c r="I108" s="93">
        <v>112977650</v>
      </c>
      <c r="J108" s="100">
        <f t="shared" si="225"/>
        <v>2172647.1153846155</v>
      </c>
      <c r="K108" s="60">
        <v>42</v>
      </c>
      <c r="L108" s="80">
        <f t="shared" si="226"/>
        <v>0.76363636363636367</v>
      </c>
      <c r="M108" s="93">
        <v>25994219</v>
      </c>
      <c r="N108" s="100">
        <f t="shared" si="227"/>
        <v>618909.97619047621</v>
      </c>
      <c r="O108" s="144">
        <v>163</v>
      </c>
      <c r="P108" s="60">
        <v>158</v>
      </c>
      <c r="Q108" s="80">
        <f t="shared" si="228"/>
        <v>0.96932515337423308</v>
      </c>
      <c r="R108" s="93">
        <v>329920510</v>
      </c>
      <c r="S108" s="100">
        <f t="shared" si="229"/>
        <v>2088104.4936708861</v>
      </c>
      <c r="T108" s="60">
        <v>143</v>
      </c>
      <c r="U108" s="80">
        <f t="shared" si="230"/>
        <v>0.87730061349693256</v>
      </c>
      <c r="V108" s="93">
        <v>133973036</v>
      </c>
      <c r="W108" s="100">
        <f t="shared" si="231"/>
        <v>936874.37762237759</v>
      </c>
      <c r="X108" s="144">
        <v>5653</v>
      </c>
      <c r="Y108" s="60">
        <v>5243</v>
      </c>
      <c r="Z108" s="80">
        <f t="shared" si="232"/>
        <v>0.92747213868742262</v>
      </c>
      <c r="AA108" s="93">
        <v>3838075710</v>
      </c>
      <c r="AB108" s="100">
        <f t="shared" si="233"/>
        <v>732038.09078771691</v>
      </c>
      <c r="AC108" s="60">
        <v>4586</v>
      </c>
      <c r="AD108" s="80">
        <f t="shared" si="234"/>
        <v>0.81125066336458518</v>
      </c>
      <c r="AE108" s="93">
        <v>910362038</v>
      </c>
      <c r="AF108" s="100">
        <f t="shared" si="235"/>
        <v>198508.94853903184</v>
      </c>
      <c r="AG108" s="144">
        <v>5461</v>
      </c>
      <c r="AH108" s="60">
        <v>5134</v>
      </c>
      <c r="AI108" s="80">
        <f t="shared" si="236"/>
        <v>0.94012085698589998</v>
      </c>
      <c r="AJ108" s="93">
        <v>5203723230</v>
      </c>
      <c r="AK108" s="100">
        <f t="shared" si="237"/>
        <v>1013580.6836774445</v>
      </c>
      <c r="AL108" s="60">
        <v>4747</v>
      </c>
      <c r="AM108" s="80">
        <f t="shared" si="238"/>
        <v>0.86925471525361653</v>
      </c>
      <c r="AN108" s="93">
        <v>1096638910</v>
      </c>
      <c r="AO108" s="100">
        <f t="shared" si="239"/>
        <v>231017.25510848957</v>
      </c>
      <c r="AP108" s="144">
        <v>4263</v>
      </c>
      <c r="AQ108" s="60">
        <v>4037</v>
      </c>
      <c r="AR108" s="80">
        <f t="shared" si="240"/>
        <v>0.94698569082805539</v>
      </c>
      <c r="AS108" s="93">
        <v>4368360160</v>
      </c>
      <c r="AT108" s="100">
        <f t="shared" si="241"/>
        <v>1082080.7926678227</v>
      </c>
      <c r="AU108" s="60">
        <v>3752</v>
      </c>
      <c r="AV108" s="80">
        <f t="shared" si="242"/>
        <v>0.88013136288998362</v>
      </c>
      <c r="AW108" s="93">
        <v>870713037</v>
      </c>
      <c r="AX108" s="100">
        <f t="shared" si="243"/>
        <v>232066.37446695095</v>
      </c>
      <c r="AY108" s="144">
        <v>2157</v>
      </c>
      <c r="AZ108" s="60">
        <v>1966</v>
      </c>
      <c r="BA108" s="80">
        <f t="shared" si="244"/>
        <v>0.9114510894761243</v>
      </c>
      <c r="BB108" s="93">
        <v>2358554410</v>
      </c>
      <c r="BC108" s="100">
        <f t="shared" si="245"/>
        <v>1199671.6225839267</v>
      </c>
      <c r="BD108" s="60">
        <v>1800</v>
      </c>
      <c r="BE108" s="80">
        <f t="shared" si="246"/>
        <v>0.83449235048678716</v>
      </c>
      <c r="BF108" s="93">
        <v>401328091</v>
      </c>
      <c r="BG108" s="100">
        <f t="shared" si="247"/>
        <v>222960.05055555556</v>
      </c>
      <c r="BH108" s="144">
        <v>811</v>
      </c>
      <c r="BI108" s="60">
        <v>639</v>
      </c>
      <c r="BJ108" s="80">
        <f t="shared" si="248"/>
        <v>0.78791615289765726</v>
      </c>
      <c r="BK108" s="93">
        <v>773058430</v>
      </c>
      <c r="BL108" s="100">
        <f t="shared" si="249"/>
        <v>1209794.1001564944</v>
      </c>
      <c r="BM108" s="60">
        <v>580</v>
      </c>
      <c r="BN108" s="80">
        <f t="shared" si="250"/>
        <v>0.71516646115906291</v>
      </c>
      <c r="BO108" s="93">
        <v>138133086</v>
      </c>
      <c r="BP108" s="100">
        <f t="shared" si="251"/>
        <v>238160.49310344827</v>
      </c>
      <c r="BQ108" s="98">
        <f t="shared" si="252"/>
        <v>18563</v>
      </c>
      <c r="BR108" s="60">
        <f t="shared" si="253"/>
        <v>17229</v>
      </c>
      <c r="BS108" s="80">
        <f t="shared" si="254"/>
        <v>0.92813661584873131</v>
      </c>
      <c r="BT108" s="93">
        <f t="shared" si="255"/>
        <v>16984670100</v>
      </c>
      <c r="BU108" s="100">
        <f t="shared" si="256"/>
        <v>985818.68361483549</v>
      </c>
      <c r="BV108" s="60">
        <f t="shared" si="257"/>
        <v>15650</v>
      </c>
      <c r="BW108" s="80">
        <f t="shared" si="258"/>
        <v>0.84307493400851152</v>
      </c>
      <c r="BX108" s="93">
        <f t="shared" si="259"/>
        <v>3577142417</v>
      </c>
      <c r="BY108" s="100">
        <f t="shared" si="260"/>
        <v>228571.40044728434</v>
      </c>
      <c r="BZ108" s="82"/>
      <c r="CA108" s="113">
        <v>18335</v>
      </c>
      <c r="CB108" s="105">
        <v>17072</v>
      </c>
      <c r="CC108" s="86">
        <v>0.93111535314971361</v>
      </c>
      <c r="CD108" s="105">
        <v>16812713400</v>
      </c>
      <c r="CE108" s="105">
        <v>984812.17197750707</v>
      </c>
      <c r="CF108" s="105">
        <v>15457</v>
      </c>
      <c r="CG108" s="86">
        <v>0.84303245159530948</v>
      </c>
      <c r="CH108" s="105">
        <v>3678068034</v>
      </c>
      <c r="CI108" s="105">
        <v>237954.84466584719</v>
      </c>
      <c r="CK108" s="86">
        <f t="shared" si="261"/>
        <v>8.5061681840219783E-2</v>
      </c>
      <c r="CL108" s="86">
        <f t="shared" si="262"/>
        <v>7.1863384151268694E-2</v>
      </c>
      <c r="CM108" s="86">
        <f t="shared" si="215"/>
        <v>8.8082901554404125E-2</v>
      </c>
      <c r="CN108" s="86">
        <f t="shared" si="216"/>
        <v>6.8884646850286391E-2</v>
      </c>
    </row>
    <row r="109" spans="1:92" s="15" customFormat="1" ht="13.5" customHeight="1">
      <c r="A109" s="63"/>
      <c r="B109" s="345">
        <v>18</v>
      </c>
      <c r="C109" s="342" t="s">
        <v>62</v>
      </c>
      <c r="D109" s="331" t="s">
        <v>153</v>
      </c>
      <c r="E109" s="320"/>
      <c r="F109" s="144">
        <v>4</v>
      </c>
      <c r="G109" s="60">
        <v>4</v>
      </c>
      <c r="H109" s="80">
        <f t="shared" si="224"/>
        <v>1</v>
      </c>
      <c r="I109" s="93">
        <v>2661980</v>
      </c>
      <c r="J109" s="100">
        <f t="shared" si="225"/>
        <v>665495</v>
      </c>
      <c r="K109" s="60">
        <v>3</v>
      </c>
      <c r="L109" s="80">
        <f t="shared" si="226"/>
        <v>0.75</v>
      </c>
      <c r="M109" s="93">
        <v>652943</v>
      </c>
      <c r="N109" s="100">
        <f t="shared" si="227"/>
        <v>217647.66666666666</v>
      </c>
      <c r="O109" s="144">
        <v>10</v>
      </c>
      <c r="P109" s="60">
        <v>10</v>
      </c>
      <c r="Q109" s="80">
        <f t="shared" si="228"/>
        <v>1</v>
      </c>
      <c r="R109" s="93">
        <v>4597490</v>
      </c>
      <c r="S109" s="100">
        <f t="shared" si="229"/>
        <v>459749</v>
      </c>
      <c r="T109" s="60">
        <v>10</v>
      </c>
      <c r="U109" s="80">
        <f t="shared" si="230"/>
        <v>1</v>
      </c>
      <c r="V109" s="93">
        <v>1156081</v>
      </c>
      <c r="W109" s="100">
        <f t="shared" si="231"/>
        <v>115608.1</v>
      </c>
      <c r="X109" s="144">
        <v>1056</v>
      </c>
      <c r="Y109" s="60">
        <v>1038</v>
      </c>
      <c r="Z109" s="80">
        <f t="shared" si="232"/>
        <v>0.98295454545454541</v>
      </c>
      <c r="AA109" s="93">
        <v>510088280</v>
      </c>
      <c r="AB109" s="100">
        <f t="shared" si="233"/>
        <v>491414.52793834294</v>
      </c>
      <c r="AC109" s="60">
        <v>892</v>
      </c>
      <c r="AD109" s="80">
        <f t="shared" si="234"/>
        <v>0.84469696969696972</v>
      </c>
      <c r="AE109" s="93">
        <v>106892154</v>
      </c>
      <c r="AF109" s="100">
        <f t="shared" si="235"/>
        <v>119834.25336322869</v>
      </c>
      <c r="AG109" s="144">
        <v>765</v>
      </c>
      <c r="AH109" s="60">
        <v>757</v>
      </c>
      <c r="AI109" s="80">
        <f t="shared" si="236"/>
        <v>0.98954248366013076</v>
      </c>
      <c r="AJ109" s="93">
        <v>420840000</v>
      </c>
      <c r="AK109" s="100">
        <f t="shared" si="237"/>
        <v>555931.30779392342</v>
      </c>
      <c r="AL109" s="60">
        <v>679</v>
      </c>
      <c r="AM109" s="80">
        <f t="shared" si="238"/>
        <v>0.88758169934640518</v>
      </c>
      <c r="AN109" s="93">
        <v>83874496</v>
      </c>
      <c r="AO109" s="100">
        <f t="shared" si="239"/>
        <v>123526.50368188512</v>
      </c>
      <c r="AP109" s="144">
        <v>419</v>
      </c>
      <c r="AQ109" s="60">
        <v>415</v>
      </c>
      <c r="AR109" s="80">
        <f t="shared" si="240"/>
        <v>0.99045346062052508</v>
      </c>
      <c r="AS109" s="93">
        <v>244111090</v>
      </c>
      <c r="AT109" s="100">
        <f t="shared" si="241"/>
        <v>588219.49397590361</v>
      </c>
      <c r="AU109" s="60">
        <v>378</v>
      </c>
      <c r="AV109" s="80">
        <f t="shared" si="242"/>
        <v>0.90214797136038183</v>
      </c>
      <c r="AW109" s="93">
        <v>50680203</v>
      </c>
      <c r="AX109" s="100">
        <f t="shared" si="243"/>
        <v>134074.61111111112</v>
      </c>
      <c r="AY109" s="144">
        <v>129</v>
      </c>
      <c r="AZ109" s="60">
        <v>129</v>
      </c>
      <c r="BA109" s="80">
        <f t="shared" si="244"/>
        <v>1</v>
      </c>
      <c r="BB109" s="93">
        <v>70197420</v>
      </c>
      <c r="BC109" s="100">
        <f t="shared" si="245"/>
        <v>544166.04651162785</v>
      </c>
      <c r="BD109" s="60">
        <v>119</v>
      </c>
      <c r="BE109" s="80">
        <f t="shared" si="246"/>
        <v>0.92248062015503873</v>
      </c>
      <c r="BF109" s="93">
        <v>12664356</v>
      </c>
      <c r="BG109" s="100">
        <f t="shared" si="247"/>
        <v>106423.15966386555</v>
      </c>
      <c r="BH109" s="144">
        <v>18</v>
      </c>
      <c r="BI109" s="60">
        <v>18</v>
      </c>
      <c r="BJ109" s="80">
        <f t="shared" si="248"/>
        <v>1</v>
      </c>
      <c r="BK109" s="93">
        <v>8445520</v>
      </c>
      <c r="BL109" s="100">
        <f t="shared" si="249"/>
        <v>469195.55555555556</v>
      </c>
      <c r="BM109" s="60">
        <v>16</v>
      </c>
      <c r="BN109" s="80">
        <f t="shared" si="250"/>
        <v>0.88888888888888884</v>
      </c>
      <c r="BO109" s="93">
        <v>2084140</v>
      </c>
      <c r="BP109" s="100">
        <f t="shared" si="251"/>
        <v>130258.75</v>
      </c>
      <c r="BQ109" s="98">
        <f t="shared" si="252"/>
        <v>2401</v>
      </c>
      <c r="BR109" s="60">
        <f t="shared" si="253"/>
        <v>2371</v>
      </c>
      <c r="BS109" s="80">
        <f t="shared" si="254"/>
        <v>0.98750520616409831</v>
      </c>
      <c r="BT109" s="93">
        <f t="shared" si="255"/>
        <v>1260941780</v>
      </c>
      <c r="BU109" s="100">
        <f t="shared" si="256"/>
        <v>531818.5491353859</v>
      </c>
      <c r="BV109" s="60">
        <f t="shared" si="257"/>
        <v>2097</v>
      </c>
      <c r="BW109" s="80">
        <f t="shared" si="258"/>
        <v>0.87338608912952931</v>
      </c>
      <c r="BX109" s="93">
        <f t="shared" si="259"/>
        <v>258004373</v>
      </c>
      <c r="BY109" s="100">
        <f t="shared" si="260"/>
        <v>123034.98950882212</v>
      </c>
      <c r="BZ109" s="82"/>
      <c r="CA109" s="113">
        <v>2072</v>
      </c>
      <c r="CB109" s="105">
        <v>2037</v>
      </c>
      <c r="CC109" s="86">
        <v>0.98310810810810811</v>
      </c>
      <c r="CD109" s="105">
        <v>1035700790</v>
      </c>
      <c r="CE109" s="105">
        <v>508444.17771232204</v>
      </c>
      <c r="CF109" s="105">
        <v>1794</v>
      </c>
      <c r="CG109" s="86">
        <v>0.86583011583011582</v>
      </c>
      <c r="CH109" s="105">
        <v>205710381</v>
      </c>
      <c r="CI109" s="105">
        <v>114665.76421404682</v>
      </c>
      <c r="CK109" s="86">
        <f t="shared" si="261"/>
        <v>0.11411911703456901</v>
      </c>
      <c r="CL109" s="86">
        <f t="shared" si="262"/>
        <v>1.2494793835901685E-2</v>
      </c>
      <c r="CM109" s="86">
        <f t="shared" si="215"/>
        <v>0.11727799227799229</v>
      </c>
      <c r="CN109" s="86">
        <f t="shared" si="216"/>
        <v>1.6891891891891886E-2</v>
      </c>
    </row>
    <row r="110" spans="1:92" s="15" customFormat="1" ht="13.5" customHeight="1">
      <c r="A110" s="63"/>
      <c r="B110" s="346"/>
      <c r="C110" s="343"/>
      <c r="D110" s="319" t="s">
        <v>164</v>
      </c>
      <c r="E110" s="320"/>
      <c r="F110" s="144">
        <v>0</v>
      </c>
      <c r="G110" s="60">
        <v>0</v>
      </c>
      <c r="H110" s="80" t="str">
        <f t="shared" si="224"/>
        <v>-</v>
      </c>
      <c r="I110" s="93">
        <v>0</v>
      </c>
      <c r="J110" s="100" t="str">
        <f t="shared" si="225"/>
        <v>-</v>
      </c>
      <c r="K110" s="60">
        <v>0</v>
      </c>
      <c r="L110" s="80" t="str">
        <f t="shared" si="226"/>
        <v>-</v>
      </c>
      <c r="M110" s="93">
        <v>0</v>
      </c>
      <c r="N110" s="100" t="str">
        <f t="shared" si="227"/>
        <v>-</v>
      </c>
      <c r="O110" s="144">
        <v>1</v>
      </c>
      <c r="P110" s="60">
        <v>1</v>
      </c>
      <c r="Q110" s="80">
        <f t="shared" si="228"/>
        <v>1</v>
      </c>
      <c r="R110" s="93">
        <v>1325430</v>
      </c>
      <c r="S110" s="100">
        <f t="shared" si="229"/>
        <v>1325430</v>
      </c>
      <c r="T110" s="60">
        <v>1</v>
      </c>
      <c r="U110" s="80">
        <f t="shared" si="230"/>
        <v>1</v>
      </c>
      <c r="V110" s="93">
        <v>150662</v>
      </c>
      <c r="W110" s="100">
        <f t="shared" si="231"/>
        <v>150662</v>
      </c>
      <c r="X110" s="144">
        <v>31</v>
      </c>
      <c r="Y110" s="60">
        <v>30</v>
      </c>
      <c r="Z110" s="80">
        <f t="shared" si="232"/>
        <v>0.967741935483871</v>
      </c>
      <c r="AA110" s="93">
        <v>26060820</v>
      </c>
      <c r="AB110" s="100">
        <f t="shared" si="233"/>
        <v>868694</v>
      </c>
      <c r="AC110" s="60">
        <v>23</v>
      </c>
      <c r="AD110" s="80">
        <f t="shared" si="234"/>
        <v>0.74193548387096775</v>
      </c>
      <c r="AE110" s="93">
        <v>7724169</v>
      </c>
      <c r="AF110" s="100">
        <f t="shared" si="235"/>
        <v>335833.4347826087</v>
      </c>
      <c r="AG110" s="144">
        <v>24</v>
      </c>
      <c r="AH110" s="60">
        <v>24</v>
      </c>
      <c r="AI110" s="80">
        <f t="shared" si="236"/>
        <v>1</v>
      </c>
      <c r="AJ110" s="93">
        <v>12363720</v>
      </c>
      <c r="AK110" s="100">
        <f t="shared" si="237"/>
        <v>515155</v>
      </c>
      <c r="AL110" s="60">
        <v>23</v>
      </c>
      <c r="AM110" s="80">
        <f t="shared" si="238"/>
        <v>0.95833333333333337</v>
      </c>
      <c r="AN110" s="93">
        <v>2380046</v>
      </c>
      <c r="AO110" s="100">
        <f t="shared" si="239"/>
        <v>103480.26086956522</v>
      </c>
      <c r="AP110" s="144">
        <v>4</v>
      </c>
      <c r="AQ110" s="60">
        <v>4</v>
      </c>
      <c r="AR110" s="80">
        <f t="shared" si="240"/>
        <v>1</v>
      </c>
      <c r="AS110" s="93">
        <v>1712940</v>
      </c>
      <c r="AT110" s="100">
        <f t="shared" si="241"/>
        <v>428235</v>
      </c>
      <c r="AU110" s="60">
        <v>2</v>
      </c>
      <c r="AV110" s="80">
        <f t="shared" si="242"/>
        <v>0.5</v>
      </c>
      <c r="AW110" s="93">
        <v>383377</v>
      </c>
      <c r="AX110" s="100">
        <f t="shared" si="243"/>
        <v>191688.5</v>
      </c>
      <c r="AY110" s="144">
        <v>0</v>
      </c>
      <c r="AZ110" s="60">
        <v>0</v>
      </c>
      <c r="BA110" s="80" t="str">
        <f t="shared" si="244"/>
        <v>-</v>
      </c>
      <c r="BB110" s="93">
        <v>0</v>
      </c>
      <c r="BC110" s="100" t="str">
        <f t="shared" si="245"/>
        <v>-</v>
      </c>
      <c r="BD110" s="60">
        <v>0</v>
      </c>
      <c r="BE110" s="80" t="str">
        <f t="shared" si="246"/>
        <v>-</v>
      </c>
      <c r="BF110" s="93">
        <v>0</v>
      </c>
      <c r="BG110" s="100" t="str">
        <f t="shared" si="247"/>
        <v>-</v>
      </c>
      <c r="BH110" s="144">
        <v>0</v>
      </c>
      <c r="BI110" s="60">
        <v>0</v>
      </c>
      <c r="BJ110" s="80" t="str">
        <f t="shared" si="248"/>
        <v>-</v>
      </c>
      <c r="BK110" s="93">
        <v>0</v>
      </c>
      <c r="BL110" s="100" t="str">
        <f t="shared" si="249"/>
        <v>-</v>
      </c>
      <c r="BM110" s="60">
        <v>0</v>
      </c>
      <c r="BN110" s="80" t="str">
        <f t="shared" si="250"/>
        <v>-</v>
      </c>
      <c r="BO110" s="93">
        <v>0</v>
      </c>
      <c r="BP110" s="100" t="str">
        <f t="shared" si="251"/>
        <v>-</v>
      </c>
      <c r="BQ110" s="98">
        <f t="shared" si="252"/>
        <v>60</v>
      </c>
      <c r="BR110" s="60">
        <f t="shared" si="253"/>
        <v>59</v>
      </c>
      <c r="BS110" s="80">
        <f t="shared" si="254"/>
        <v>0.98333333333333328</v>
      </c>
      <c r="BT110" s="93">
        <f t="shared" si="255"/>
        <v>41462910</v>
      </c>
      <c r="BU110" s="100">
        <f t="shared" si="256"/>
        <v>702761.18644067796</v>
      </c>
      <c r="BV110" s="60">
        <f t="shared" si="257"/>
        <v>49</v>
      </c>
      <c r="BW110" s="80">
        <f t="shared" si="258"/>
        <v>0.81666666666666665</v>
      </c>
      <c r="BX110" s="93">
        <f t="shared" si="259"/>
        <v>10638254</v>
      </c>
      <c r="BY110" s="100">
        <f t="shared" si="260"/>
        <v>217107.22448979592</v>
      </c>
      <c r="BZ110" s="82"/>
      <c r="CA110" s="113">
        <v>46</v>
      </c>
      <c r="CB110" s="105">
        <v>46</v>
      </c>
      <c r="CC110" s="86">
        <v>1</v>
      </c>
      <c r="CD110" s="105">
        <v>24414030</v>
      </c>
      <c r="CE110" s="105">
        <v>530739.78260869568</v>
      </c>
      <c r="CF110" s="105">
        <v>39</v>
      </c>
      <c r="CG110" s="86">
        <v>0.84782608695652173</v>
      </c>
      <c r="CH110" s="105">
        <v>4700446</v>
      </c>
      <c r="CI110" s="105">
        <v>120524.25641025641</v>
      </c>
      <c r="CK110" s="86">
        <f t="shared" si="261"/>
        <v>0.16666666666666663</v>
      </c>
      <c r="CL110" s="86">
        <f t="shared" si="262"/>
        <v>1.6666666666666718E-2</v>
      </c>
      <c r="CM110" s="86">
        <f t="shared" si="215"/>
        <v>0.15217391304347827</v>
      </c>
      <c r="CN110" s="86">
        <f t="shared" si="216"/>
        <v>0</v>
      </c>
    </row>
    <row r="111" spans="1:92" s="15" customFormat="1" ht="13.5" customHeight="1">
      <c r="A111" s="63"/>
      <c r="B111" s="346"/>
      <c r="C111" s="343"/>
      <c r="D111" s="81"/>
      <c r="E111" s="71" t="s">
        <v>160</v>
      </c>
      <c r="F111" s="168">
        <v>0</v>
      </c>
      <c r="G111" s="62">
        <v>0</v>
      </c>
      <c r="H111" s="79" t="str">
        <f t="shared" si="224"/>
        <v>-</v>
      </c>
      <c r="I111" s="101">
        <v>0</v>
      </c>
      <c r="J111" s="102" t="str">
        <f t="shared" si="225"/>
        <v>-</v>
      </c>
      <c r="K111" s="62">
        <v>0</v>
      </c>
      <c r="L111" s="79" t="str">
        <f t="shared" si="226"/>
        <v>-</v>
      </c>
      <c r="M111" s="101">
        <v>0</v>
      </c>
      <c r="N111" s="102" t="str">
        <f t="shared" si="227"/>
        <v>-</v>
      </c>
      <c r="O111" s="168">
        <v>1</v>
      </c>
      <c r="P111" s="62">
        <v>1</v>
      </c>
      <c r="Q111" s="79">
        <f t="shared" si="228"/>
        <v>1</v>
      </c>
      <c r="R111" s="101">
        <v>1325430</v>
      </c>
      <c r="S111" s="102">
        <f t="shared" si="229"/>
        <v>1325430</v>
      </c>
      <c r="T111" s="62">
        <v>1</v>
      </c>
      <c r="U111" s="79">
        <f t="shared" si="230"/>
        <v>1</v>
      </c>
      <c r="V111" s="101">
        <v>150662</v>
      </c>
      <c r="W111" s="102">
        <f t="shared" si="231"/>
        <v>150662</v>
      </c>
      <c r="X111" s="168">
        <v>24</v>
      </c>
      <c r="Y111" s="62">
        <v>24</v>
      </c>
      <c r="Z111" s="79">
        <f t="shared" si="232"/>
        <v>1</v>
      </c>
      <c r="AA111" s="101">
        <v>24551480</v>
      </c>
      <c r="AB111" s="102">
        <f t="shared" si="233"/>
        <v>1022978.3333333334</v>
      </c>
      <c r="AC111" s="62">
        <v>20</v>
      </c>
      <c r="AD111" s="79">
        <f t="shared" si="234"/>
        <v>0.83333333333333337</v>
      </c>
      <c r="AE111" s="101">
        <v>7481074</v>
      </c>
      <c r="AF111" s="102">
        <f t="shared" si="235"/>
        <v>374053.7</v>
      </c>
      <c r="AG111" s="168">
        <v>18</v>
      </c>
      <c r="AH111" s="62">
        <v>18</v>
      </c>
      <c r="AI111" s="79">
        <f t="shared" si="236"/>
        <v>1</v>
      </c>
      <c r="AJ111" s="101">
        <v>9160690</v>
      </c>
      <c r="AK111" s="102">
        <f t="shared" si="237"/>
        <v>508927.22222222225</v>
      </c>
      <c r="AL111" s="62">
        <v>17</v>
      </c>
      <c r="AM111" s="79">
        <f t="shared" si="238"/>
        <v>0.94444444444444442</v>
      </c>
      <c r="AN111" s="101">
        <v>1567095</v>
      </c>
      <c r="AO111" s="102">
        <f t="shared" si="239"/>
        <v>92182.058823529413</v>
      </c>
      <c r="AP111" s="168">
        <v>3</v>
      </c>
      <c r="AQ111" s="62">
        <v>3</v>
      </c>
      <c r="AR111" s="79">
        <f t="shared" si="240"/>
        <v>1</v>
      </c>
      <c r="AS111" s="101">
        <v>1635860</v>
      </c>
      <c r="AT111" s="102">
        <f t="shared" si="241"/>
        <v>545286.66666666663</v>
      </c>
      <c r="AU111" s="62">
        <v>2</v>
      </c>
      <c r="AV111" s="79">
        <f t="shared" si="242"/>
        <v>0.66666666666666663</v>
      </c>
      <c r="AW111" s="101">
        <v>383377</v>
      </c>
      <c r="AX111" s="102">
        <f t="shared" si="243"/>
        <v>191688.5</v>
      </c>
      <c r="AY111" s="168">
        <v>0</v>
      </c>
      <c r="AZ111" s="62">
        <v>0</v>
      </c>
      <c r="BA111" s="79" t="str">
        <f t="shared" si="244"/>
        <v>-</v>
      </c>
      <c r="BB111" s="101">
        <v>0</v>
      </c>
      <c r="BC111" s="102" t="str">
        <f t="shared" si="245"/>
        <v>-</v>
      </c>
      <c r="BD111" s="62">
        <v>0</v>
      </c>
      <c r="BE111" s="79" t="str">
        <f t="shared" si="246"/>
        <v>-</v>
      </c>
      <c r="BF111" s="101">
        <v>0</v>
      </c>
      <c r="BG111" s="102" t="str">
        <f t="shared" si="247"/>
        <v>-</v>
      </c>
      <c r="BH111" s="168">
        <v>0</v>
      </c>
      <c r="BI111" s="62">
        <v>0</v>
      </c>
      <c r="BJ111" s="79" t="str">
        <f t="shared" si="248"/>
        <v>-</v>
      </c>
      <c r="BK111" s="101">
        <v>0</v>
      </c>
      <c r="BL111" s="102" t="str">
        <f t="shared" si="249"/>
        <v>-</v>
      </c>
      <c r="BM111" s="62">
        <v>0</v>
      </c>
      <c r="BN111" s="79" t="str">
        <f t="shared" si="250"/>
        <v>-</v>
      </c>
      <c r="BO111" s="101">
        <v>0</v>
      </c>
      <c r="BP111" s="102" t="str">
        <f t="shared" si="251"/>
        <v>-</v>
      </c>
      <c r="BQ111" s="99">
        <f t="shared" si="252"/>
        <v>46</v>
      </c>
      <c r="BR111" s="62">
        <f t="shared" si="253"/>
        <v>46</v>
      </c>
      <c r="BS111" s="79">
        <f t="shared" si="254"/>
        <v>1</v>
      </c>
      <c r="BT111" s="101">
        <f t="shared" si="255"/>
        <v>36673460</v>
      </c>
      <c r="BU111" s="102">
        <f t="shared" si="256"/>
        <v>797249.13043478259</v>
      </c>
      <c r="BV111" s="62">
        <f t="shared" si="257"/>
        <v>40</v>
      </c>
      <c r="BW111" s="79">
        <f t="shared" si="258"/>
        <v>0.86956521739130432</v>
      </c>
      <c r="BX111" s="101">
        <f t="shared" si="259"/>
        <v>9582208</v>
      </c>
      <c r="BY111" s="102">
        <f t="shared" si="260"/>
        <v>239555.20000000001</v>
      </c>
      <c r="BZ111" s="82"/>
      <c r="CA111" s="113">
        <v>36</v>
      </c>
      <c r="CB111" s="105">
        <v>36</v>
      </c>
      <c r="CC111" s="86">
        <v>1</v>
      </c>
      <c r="CD111" s="105">
        <v>20888660</v>
      </c>
      <c r="CE111" s="105">
        <v>580240.5555555555</v>
      </c>
      <c r="CF111" s="105">
        <v>30</v>
      </c>
      <c r="CG111" s="86">
        <v>0.83333333333333337</v>
      </c>
      <c r="CH111" s="105">
        <v>3408157</v>
      </c>
      <c r="CI111" s="105">
        <v>113605.23333333334</v>
      </c>
      <c r="CK111" s="86">
        <f t="shared" si="261"/>
        <v>0.13043478260869568</v>
      </c>
      <c r="CL111" s="86">
        <f t="shared" si="262"/>
        <v>0</v>
      </c>
      <c r="CM111" s="86">
        <f t="shared" si="215"/>
        <v>0.16666666666666663</v>
      </c>
      <c r="CN111" s="86">
        <f t="shared" si="216"/>
        <v>0</v>
      </c>
    </row>
    <row r="112" spans="1:92" s="15" customFormat="1" ht="13.5" customHeight="1">
      <c r="A112" s="63"/>
      <c r="B112" s="346"/>
      <c r="C112" s="343"/>
      <c r="D112" s="81"/>
      <c r="E112" s="198" t="s">
        <v>161</v>
      </c>
      <c r="F112" s="213">
        <v>0</v>
      </c>
      <c r="G112" s="214">
        <v>0</v>
      </c>
      <c r="H112" s="215" t="str">
        <f t="shared" si="224"/>
        <v>-</v>
      </c>
      <c r="I112" s="216">
        <v>0</v>
      </c>
      <c r="J112" s="217" t="str">
        <f t="shared" si="225"/>
        <v>-</v>
      </c>
      <c r="K112" s="214">
        <v>0</v>
      </c>
      <c r="L112" s="215" t="str">
        <f t="shared" si="226"/>
        <v>-</v>
      </c>
      <c r="M112" s="216">
        <v>0</v>
      </c>
      <c r="N112" s="217" t="str">
        <f t="shared" si="227"/>
        <v>-</v>
      </c>
      <c r="O112" s="213">
        <v>0</v>
      </c>
      <c r="P112" s="214">
        <v>0</v>
      </c>
      <c r="Q112" s="215" t="str">
        <f t="shared" si="228"/>
        <v>-</v>
      </c>
      <c r="R112" s="216">
        <v>0</v>
      </c>
      <c r="S112" s="217" t="str">
        <f t="shared" si="229"/>
        <v>-</v>
      </c>
      <c r="T112" s="214">
        <v>0</v>
      </c>
      <c r="U112" s="215" t="str">
        <f t="shared" si="230"/>
        <v>-</v>
      </c>
      <c r="V112" s="216">
        <v>0</v>
      </c>
      <c r="W112" s="217" t="str">
        <f t="shared" si="231"/>
        <v>-</v>
      </c>
      <c r="X112" s="213">
        <v>7</v>
      </c>
      <c r="Y112" s="214">
        <v>6</v>
      </c>
      <c r="Z112" s="215">
        <f t="shared" si="232"/>
        <v>0.8571428571428571</v>
      </c>
      <c r="AA112" s="216">
        <v>1509340</v>
      </c>
      <c r="AB112" s="217">
        <f t="shared" si="233"/>
        <v>251556.66666666666</v>
      </c>
      <c r="AC112" s="214">
        <v>3</v>
      </c>
      <c r="AD112" s="215">
        <f t="shared" si="234"/>
        <v>0.42857142857142855</v>
      </c>
      <c r="AE112" s="216">
        <v>243095</v>
      </c>
      <c r="AF112" s="217">
        <f t="shared" si="235"/>
        <v>81031.666666666672</v>
      </c>
      <c r="AG112" s="213">
        <v>6</v>
      </c>
      <c r="AH112" s="214">
        <v>6</v>
      </c>
      <c r="AI112" s="215">
        <f t="shared" si="236"/>
        <v>1</v>
      </c>
      <c r="AJ112" s="216">
        <v>3203030</v>
      </c>
      <c r="AK112" s="217">
        <f t="shared" si="237"/>
        <v>533838.33333333337</v>
      </c>
      <c r="AL112" s="214">
        <v>6</v>
      </c>
      <c r="AM112" s="215">
        <f t="shared" si="238"/>
        <v>1</v>
      </c>
      <c r="AN112" s="216">
        <v>812951</v>
      </c>
      <c r="AO112" s="217">
        <f t="shared" si="239"/>
        <v>135491.83333333334</v>
      </c>
      <c r="AP112" s="213">
        <v>1</v>
      </c>
      <c r="AQ112" s="214">
        <v>1</v>
      </c>
      <c r="AR112" s="215">
        <f t="shared" si="240"/>
        <v>1</v>
      </c>
      <c r="AS112" s="216">
        <v>77080</v>
      </c>
      <c r="AT112" s="217">
        <f t="shared" si="241"/>
        <v>77080</v>
      </c>
      <c r="AU112" s="214">
        <v>0</v>
      </c>
      <c r="AV112" s="215">
        <f t="shared" si="242"/>
        <v>0</v>
      </c>
      <c r="AW112" s="216">
        <v>0</v>
      </c>
      <c r="AX112" s="217" t="str">
        <f t="shared" si="243"/>
        <v>-</v>
      </c>
      <c r="AY112" s="213">
        <v>0</v>
      </c>
      <c r="AZ112" s="214">
        <v>0</v>
      </c>
      <c r="BA112" s="215" t="str">
        <f t="shared" si="244"/>
        <v>-</v>
      </c>
      <c r="BB112" s="216">
        <v>0</v>
      </c>
      <c r="BC112" s="217" t="str">
        <f t="shared" si="245"/>
        <v>-</v>
      </c>
      <c r="BD112" s="214">
        <v>0</v>
      </c>
      <c r="BE112" s="215" t="str">
        <f t="shared" si="246"/>
        <v>-</v>
      </c>
      <c r="BF112" s="216">
        <v>0</v>
      </c>
      <c r="BG112" s="217" t="str">
        <f t="shared" si="247"/>
        <v>-</v>
      </c>
      <c r="BH112" s="213">
        <v>0</v>
      </c>
      <c r="BI112" s="214">
        <v>0</v>
      </c>
      <c r="BJ112" s="215" t="str">
        <f t="shared" si="248"/>
        <v>-</v>
      </c>
      <c r="BK112" s="216">
        <v>0</v>
      </c>
      <c r="BL112" s="217" t="str">
        <f t="shared" si="249"/>
        <v>-</v>
      </c>
      <c r="BM112" s="214">
        <v>0</v>
      </c>
      <c r="BN112" s="215" t="str">
        <f t="shared" si="250"/>
        <v>-</v>
      </c>
      <c r="BO112" s="216">
        <v>0</v>
      </c>
      <c r="BP112" s="217" t="str">
        <f t="shared" si="251"/>
        <v>-</v>
      </c>
      <c r="BQ112" s="218">
        <f t="shared" si="252"/>
        <v>14</v>
      </c>
      <c r="BR112" s="214">
        <f t="shared" si="253"/>
        <v>13</v>
      </c>
      <c r="BS112" s="215">
        <f t="shared" si="254"/>
        <v>0.9285714285714286</v>
      </c>
      <c r="BT112" s="216">
        <f t="shared" si="255"/>
        <v>4789450</v>
      </c>
      <c r="BU112" s="217">
        <f t="shared" si="256"/>
        <v>368419.23076923075</v>
      </c>
      <c r="BV112" s="214">
        <f t="shared" si="257"/>
        <v>9</v>
      </c>
      <c r="BW112" s="215">
        <f t="shared" si="258"/>
        <v>0.6428571428571429</v>
      </c>
      <c r="BX112" s="216">
        <f t="shared" si="259"/>
        <v>1056046</v>
      </c>
      <c r="BY112" s="217">
        <f t="shared" si="260"/>
        <v>117338.44444444444</v>
      </c>
      <c r="BZ112" s="82"/>
      <c r="CA112" s="113">
        <v>10</v>
      </c>
      <c r="CB112" s="105">
        <v>10</v>
      </c>
      <c r="CC112" s="86">
        <v>1</v>
      </c>
      <c r="CD112" s="105">
        <v>3525370</v>
      </c>
      <c r="CE112" s="105">
        <v>352537</v>
      </c>
      <c r="CF112" s="105">
        <v>9</v>
      </c>
      <c r="CG112" s="86">
        <v>0.9</v>
      </c>
      <c r="CH112" s="105">
        <v>1292289</v>
      </c>
      <c r="CI112" s="105">
        <v>143587.66666666666</v>
      </c>
      <c r="CK112" s="86">
        <f t="shared" si="261"/>
        <v>0.2857142857142857</v>
      </c>
      <c r="CL112" s="86">
        <f t="shared" si="262"/>
        <v>7.1428571428571397E-2</v>
      </c>
      <c r="CM112" s="86">
        <f t="shared" si="215"/>
        <v>9.9999999999999978E-2</v>
      </c>
      <c r="CN112" s="86">
        <f t="shared" si="216"/>
        <v>0</v>
      </c>
    </row>
    <row r="113" spans="1:92" s="15" customFormat="1" ht="13.5" customHeight="1">
      <c r="A113" s="63"/>
      <c r="B113" s="346"/>
      <c r="C113" s="343"/>
      <c r="D113" s="210"/>
      <c r="E113" s="72" t="s">
        <v>211</v>
      </c>
      <c r="F113" s="211">
        <v>0</v>
      </c>
      <c r="G113" s="126">
        <v>0</v>
      </c>
      <c r="H113" s="124" t="str">
        <f>IFERROR(G113/F113,"-")</f>
        <v>-</v>
      </c>
      <c r="I113" s="127">
        <v>0</v>
      </c>
      <c r="J113" s="125" t="str">
        <f>IFERROR(I113/G113,"-")</f>
        <v>-</v>
      </c>
      <c r="K113" s="126">
        <v>0</v>
      </c>
      <c r="L113" s="124" t="str">
        <f>IFERROR(K113/F113,"-")</f>
        <v>-</v>
      </c>
      <c r="M113" s="127">
        <v>0</v>
      </c>
      <c r="N113" s="125" t="str">
        <f>IFERROR(M113/K113,"-")</f>
        <v>-</v>
      </c>
      <c r="O113" s="211">
        <v>0</v>
      </c>
      <c r="P113" s="126">
        <v>0</v>
      </c>
      <c r="Q113" s="124" t="str">
        <f>IFERROR(P113/O113,"-")</f>
        <v>-</v>
      </c>
      <c r="R113" s="127">
        <v>0</v>
      </c>
      <c r="S113" s="125" t="str">
        <f>IFERROR(R113/P113,"-")</f>
        <v>-</v>
      </c>
      <c r="T113" s="126">
        <v>0</v>
      </c>
      <c r="U113" s="124" t="str">
        <f>IFERROR(T113/O113,"-")</f>
        <v>-</v>
      </c>
      <c r="V113" s="127">
        <v>0</v>
      </c>
      <c r="W113" s="125" t="str">
        <f>IFERROR(V113/T113,"-")</f>
        <v>-</v>
      </c>
      <c r="X113" s="211">
        <v>0</v>
      </c>
      <c r="Y113" s="126">
        <v>0</v>
      </c>
      <c r="Z113" s="124" t="str">
        <f>IFERROR(Y113/X113,"-")</f>
        <v>-</v>
      </c>
      <c r="AA113" s="127">
        <v>0</v>
      </c>
      <c r="AB113" s="125" t="str">
        <f>IFERROR(AA113/Y113,"-")</f>
        <v>-</v>
      </c>
      <c r="AC113" s="126">
        <v>0</v>
      </c>
      <c r="AD113" s="124" t="str">
        <f>IFERROR(AC113/X113,"-")</f>
        <v>-</v>
      </c>
      <c r="AE113" s="127">
        <v>0</v>
      </c>
      <c r="AF113" s="125" t="str">
        <f>IFERROR(AE113/AC113,"-")</f>
        <v>-</v>
      </c>
      <c r="AG113" s="211">
        <v>0</v>
      </c>
      <c r="AH113" s="126">
        <v>0</v>
      </c>
      <c r="AI113" s="124" t="str">
        <f>IFERROR(AH113/AG113,"-")</f>
        <v>-</v>
      </c>
      <c r="AJ113" s="127">
        <v>0</v>
      </c>
      <c r="AK113" s="125" t="str">
        <f>IFERROR(AJ113/AH113,"-")</f>
        <v>-</v>
      </c>
      <c r="AL113" s="126">
        <v>0</v>
      </c>
      <c r="AM113" s="124" t="str">
        <f>IFERROR(AL113/AG113,"-")</f>
        <v>-</v>
      </c>
      <c r="AN113" s="127">
        <v>0</v>
      </c>
      <c r="AO113" s="125" t="str">
        <f>IFERROR(AN113/AL113,"-")</f>
        <v>-</v>
      </c>
      <c r="AP113" s="211">
        <v>0</v>
      </c>
      <c r="AQ113" s="126">
        <v>0</v>
      </c>
      <c r="AR113" s="124" t="str">
        <f>IFERROR(AQ113/AP113,"-")</f>
        <v>-</v>
      </c>
      <c r="AS113" s="127">
        <v>0</v>
      </c>
      <c r="AT113" s="125" t="str">
        <f>IFERROR(AS113/AQ113,"-")</f>
        <v>-</v>
      </c>
      <c r="AU113" s="126">
        <v>0</v>
      </c>
      <c r="AV113" s="124" t="str">
        <f>IFERROR(AU113/AP113,"-")</f>
        <v>-</v>
      </c>
      <c r="AW113" s="127">
        <v>0</v>
      </c>
      <c r="AX113" s="125" t="str">
        <f>IFERROR(AW113/AU113,"-")</f>
        <v>-</v>
      </c>
      <c r="AY113" s="211">
        <v>0</v>
      </c>
      <c r="AZ113" s="126">
        <v>0</v>
      </c>
      <c r="BA113" s="124" t="str">
        <f>IFERROR(AZ113/AY113,"-")</f>
        <v>-</v>
      </c>
      <c r="BB113" s="127">
        <v>0</v>
      </c>
      <c r="BC113" s="125" t="str">
        <f>IFERROR(BB113/AZ113,"-")</f>
        <v>-</v>
      </c>
      <c r="BD113" s="126">
        <v>0</v>
      </c>
      <c r="BE113" s="124" t="str">
        <f>IFERROR(BD113/AY113,"-")</f>
        <v>-</v>
      </c>
      <c r="BF113" s="127">
        <v>0</v>
      </c>
      <c r="BG113" s="125" t="str">
        <f>IFERROR(BF113/BD113,"-")</f>
        <v>-</v>
      </c>
      <c r="BH113" s="211">
        <v>0</v>
      </c>
      <c r="BI113" s="126">
        <v>0</v>
      </c>
      <c r="BJ113" s="124" t="str">
        <f>IFERROR(BI113/BH113,"-")</f>
        <v>-</v>
      </c>
      <c r="BK113" s="127">
        <v>0</v>
      </c>
      <c r="BL113" s="125" t="str">
        <f>IFERROR(BK113/BI113,"-")</f>
        <v>-</v>
      </c>
      <c r="BM113" s="126">
        <v>0</v>
      </c>
      <c r="BN113" s="124" t="str">
        <f>IFERROR(BM113/BH113,"-")</f>
        <v>-</v>
      </c>
      <c r="BO113" s="127">
        <v>0</v>
      </c>
      <c r="BP113" s="125" t="str">
        <f>IFERROR(BO113/BM113,"-")</f>
        <v>-</v>
      </c>
      <c r="BQ113" s="212">
        <f t="shared" si="252"/>
        <v>0</v>
      </c>
      <c r="BR113" s="126">
        <f t="shared" si="253"/>
        <v>0</v>
      </c>
      <c r="BS113" s="124" t="str">
        <f>IFERROR(BR113/BQ113,"-")</f>
        <v>-</v>
      </c>
      <c r="BT113" s="127">
        <f>SUM(I113,R113,AA113,AJ113,AS113,BB113,BK113)</f>
        <v>0</v>
      </c>
      <c r="BU113" s="125" t="str">
        <f>IFERROR(BT113/BR113,"-")</f>
        <v>-</v>
      </c>
      <c r="BV113" s="126">
        <f>SUM(K113,T113,AC113,AL113,AU113,BD113,BM113)</f>
        <v>0</v>
      </c>
      <c r="BW113" s="124" t="str">
        <f>IFERROR(BV113/BQ113,"-")</f>
        <v>-</v>
      </c>
      <c r="BX113" s="127">
        <f>SUM(M113,V113,AE113,AN113,AW113,BF113,BO113)</f>
        <v>0</v>
      </c>
      <c r="BY113" s="125" t="str">
        <f>IFERROR(BX113/BV113,"-")</f>
        <v>-</v>
      </c>
      <c r="BZ113" s="82"/>
      <c r="CA113" s="113">
        <v>0</v>
      </c>
      <c r="CB113" s="105">
        <v>0</v>
      </c>
      <c r="CC113" s="86" t="s">
        <v>240</v>
      </c>
      <c r="CD113" s="105">
        <v>0</v>
      </c>
      <c r="CE113" s="105" t="s">
        <v>240</v>
      </c>
      <c r="CF113" s="105">
        <v>0</v>
      </c>
      <c r="CG113" s="86" t="s">
        <v>240</v>
      </c>
      <c r="CH113" s="105">
        <v>0</v>
      </c>
      <c r="CI113" s="105" t="s">
        <v>240</v>
      </c>
      <c r="CK113" s="86" t="str">
        <f t="shared" si="261"/>
        <v>-</v>
      </c>
      <c r="CL113" s="86" t="str">
        <f t="shared" si="262"/>
        <v>-</v>
      </c>
      <c r="CM113" s="86" t="str">
        <f t="shared" si="215"/>
        <v>-</v>
      </c>
      <c r="CN113" s="86" t="str">
        <f t="shared" si="216"/>
        <v>-</v>
      </c>
    </row>
    <row r="114" spans="1:92" s="15" customFormat="1" ht="13.5" customHeight="1">
      <c r="A114" s="63"/>
      <c r="B114" s="347"/>
      <c r="C114" s="344"/>
      <c r="D114" s="338" t="s">
        <v>204</v>
      </c>
      <c r="E114" s="339"/>
      <c r="F114" s="144">
        <v>31</v>
      </c>
      <c r="G114" s="60">
        <v>31</v>
      </c>
      <c r="H114" s="80">
        <f t="shared" si="224"/>
        <v>1</v>
      </c>
      <c r="I114" s="93">
        <v>58489700</v>
      </c>
      <c r="J114" s="100">
        <f t="shared" si="225"/>
        <v>1886764.5161290322</v>
      </c>
      <c r="K114" s="60">
        <v>27</v>
      </c>
      <c r="L114" s="80">
        <f t="shared" si="226"/>
        <v>0.87096774193548387</v>
      </c>
      <c r="M114" s="93">
        <v>19136842</v>
      </c>
      <c r="N114" s="100">
        <f t="shared" si="227"/>
        <v>708771.92592592596</v>
      </c>
      <c r="O114" s="144">
        <v>117</v>
      </c>
      <c r="P114" s="60">
        <v>110</v>
      </c>
      <c r="Q114" s="80">
        <f t="shared" si="228"/>
        <v>0.94017094017094016</v>
      </c>
      <c r="R114" s="93">
        <v>220709590</v>
      </c>
      <c r="S114" s="100">
        <f t="shared" si="229"/>
        <v>2006450.8181818181</v>
      </c>
      <c r="T114" s="60">
        <v>96</v>
      </c>
      <c r="U114" s="80">
        <f t="shared" si="230"/>
        <v>0.82051282051282048</v>
      </c>
      <c r="V114" s="93">
        <v>95467748</v>
      </c>
      <c r="W114" s="100">
        <f t="shared" si="231"/>
        <v>994455.70833333337</v>
      </c>
      <c r="X114" s="144">
        <v>5159</v>
      </c>
      <c r="Y114" s="60">
        <v>4721</v>
      </c>
      <c r="Z114" s="80">
        <f t="shared" si="232"/>
        <v>0.91509982554758673</v>
      </c>
      <c r="AA114" s="93">
        <v>3443121940</v>
      </c>
      <c r="AB114" s="100">
        <f t="shared" si="233"/>
        <v>729320.47023935604</v>
      </c>
      <c r="AC114" s="60">
        <v>4136</v>
      </c>
      <c r="AD114" s="80">
        <f t="shared" si="234"/>
        <v>0.80170575692963753</v>
      </c>
      <c r="AE114" s="93">
        <v>778755495</v>
      </c>
      <c r="AF114" s="100">
        <f t="shared" si="235"/>
        <v>188287.11194390716</v>
      </c>
      <c r="AG114" s="144">
        <v>4996</v>
      </c>
      <c r="AH114" s="60">
        <v>4699</v>
      </c>
      <c r="AI114" s="80">
        <f t="shared" si="236"/>
        <v>0.9405524419535628</v>
      </c>
      <c r="AJ114" s="93">
        <v>4430636200</v>
      </c>
      <c r="AK114" s="100">
        <f t="shared" si="237"/>
        <v>942889.1679080656</v>
      </c>
      <c r="AL114" s="60">
        <v>4264</v>
      </c>
      <c r="AM114" s="80">
        <f t="shared" si="238"/>
        <v>0.85348278622898321</v>
      </c>
      <c r="AN114" s="93">
        <v>968846175</v>
      </c>
      <c r="AO114" s="100">
        <f t="shared" si="239"/>
        <v>227215.33184803001</v>
      </c>
      <c r="AP114" s="144">
        <v>3840</v>
      </c>
      <c r="AQ114" s="60">
        <v>3639</v>
      </c>
      <c r="AR114" s="80">
        <f t="shared" si="240"/>
        <v>0.94765624999999998</v>
      </c>
      <c r="AS114" s="93">
        <v>3916165500</v>
      </c>
      <c r="AT114" s="100">
        <f t="shared" si="241"/>
        <v>1076165.2926628194</v>
      </c>
      <c r="AU114" s="60">
        <v>3369</v>
      </c>
      <c r="AV114" s="80">
        <f t="shared" si="242"/>
        <v>0.87734374999999998</v>
      </c>
      <c r="AW114" s="93">
        <v>809294178</v>
      </c>
      <c r="AX114" s="100">
        <f t="shared" si="243"/>
        <v>240217.9216384684</v>
      </c>
      <c r="AY114" s="144">
        <v>1997</v>
      </c>
      <c r="AZ114" s="60">
        <v>1829</v>
      </c>
      <c r="BA114" s="80">
        <f t="shared" si="244"/>
        <v>0.9158738107160741</v>
      </c>
      <c r="BB114" s="93">
        <v>2083724630</v>
      </c>
      <c r="BC114" s="100">
        <f t="shared" si="245"/>
        <v>1139269.8906506288</v>
      </c>
      <c r="BD114" s="60">
        <v>1694</v>
      </c>
      <c r="BE114" s="80">
        <f t="shared" si="246"/>
        <v>0.84827240861291942</v>
      </c>
      <c r="BF114" s="93">
        <v>388550913</v>
      </c>
      <c r="BG114" s="100">
        <f t="shared" si="247"/>
        <v>229368.89787485241</v>
      </c>
      <c r="BH114" s="144">
        <v>747</v>
      </c>
      <c r="BI114" s="60">
        <v>617</v>
      </c>
      <c r="BJ114" s="80">
        <f t="shared" si="248"/>
        <v>0.82597054886211507</v>
      </c>
      <c r="BK114" s="93">
        <v>737442450</v>
      </c>
      <c r="BL114" s="100">
        <f t="shared" si="249"/>
        <v>1195206.5640194491</v>
      </c>
      <c r="BM114" s="60">
        <v>539</v>
      </c>
      <c r="BN114" s="80">
        <f t="shared" si="250"/>
        <v>0.72155287817938418</v>
      </c>
      <c r="BO114" s="93">
        <v>126224434</v>
      </c>
      <c r="BP114" s="100">
        <f t="shared" si="251"/>
        <v>234182.62337662338</v>
      </c>
      <c r="BQ114" s="98">
        <f t="shared" si="252"/>
        <v>16887</v>
      </c>
      <c r="BR114" s="60">
        <f t="shared" si="253"/>
        <v>15646</v>
      </c>
      <c r="BS114" s="80">
        <f t="shared" si="254"/>
        <v>0.92651151773553619</v>
      </c>
      <c r="BT114" s="93">
        <f t="shared" si="255"/>
        <v>14890290010</v>
      </c>
      <c r="BU114" s="100">
        <f t="shared" si="256"/>
        <v>951699.47654352547</v>
      </c>
      <c r="BV114" s="60">
        <f t="shared" si="257"/>
        <v>14125</v>
      </c>
      <c r="BW114" s="80">
        <f t="shared" si="258"/>
        <v>0.83644223367087112</v>
      </c>
      <c r="BX114" s="93">
        <f t="shared" si="259"/>
        <v>3186275785</v>
      </c>
      <c r="BY114" s="100">
        <f t="shared" si="260"/>
        <v>225577.04672566371</v>
      </c>
      <c r="BZ114" s="82"/>
      <c r="CA114" s="113">
        <v>16898</v>
      </c>
      <c r="CB114" s="105">
        <v>15736</v>
      </c>
      <c r="CC114" s="86">
        <v>0.93123446561723278</v>
      </c>
      <c r="CD114" s="105">
        <v>15186920790</v>
      </c>
      <c r="CE114" s="105">
        <v>965106.81176919164</v>
      </c>
      <c r="CF114" s="105">
        <v>14150</v>
      </c>
      <c r="CG114" s="86">
        <v>0.83737720440288788</v>
      </c>
      <c r="CH114" s="105">
        <v>3356933877</v>
      </c>
      <c r="CI114" s="105">
        <v>237239.14325088338</v>
      </c>
      <c r="CK114" s="86">
        <f t="shared" si="261"/>
        <v>9.0069284064665078E-2</v>
      </c>
      <c r="CL114" s="86">
        <f t="shared" si="262"/>
        <v>7.3488482264463806E-2</v>
      </c>
      <c r="CM114" s="86">
        <f t="shared" si="215"/>
        <v>9.38572612143449E-2</v>
      </c>
      <c r="CN114" s="86">
        <f t="shared" si="216"/>
        <v>6.8765534382767224E-2</v>
      </c>
    </row>
    <row r="115" spans="1:92" s="15" customFormat="1" ht="13.5" customHeight="1">
      <c r="A115" s="63"/>
      <c r="B115" s="345">
        <v>19</v>
      </c>
      <c r="C115" s="342" t="s">
        <v>126</v>
      </c>
      <c r="D115" s="331" t="s">
        <v>153</v>
      </c>
      <c r="E115" s="320"/>
      <c r="F115" s="144">
        <v>2</v>
      </c>
      <c r="G115" s="60">
        <v>2</v>
      </c>
      <c r="H115" s="80">
        <f t="shared" si="224"/>
        <v>1</v>
      </c>
      <c r="I115" s="93">
        <v>860970</v>
      </c>
      <c r="J115" s="100">
        <f t="shared" si="225"/>
        <v>430485</v>
      </c>
      <c r="K115" s="60">
        <v>1</v>
      </c>
      <c r="L115" s="80">
        <f t="shared" si="226"/>
        <v>0.5</v>
      </c>
      <c r="M115" s="93">
        <v>158471</v>
      </c>
      <c r="N115" s="100">
        <f t="shared" si="227"/>
        <v>158471</v>
      </c>
      <c r="O115" s="144">
        <v>8</v>
      </c>
      <c r="P115" s="60">
        <v>8</v>
      </c>
      <c r="Q115" s="80">
        <f t="shared" si="228"/>
        <v>1</v>
      </c>
      <c r="R115" s="93">
        <v>13736320</v>
      </c>
      <c r="S115" s="100">
        <f t="shared" si="229"/>
        <v>1717040</v>
      </c>
      <c r="T115" s="60">
        <v>8</v>
      </c>
      <c r="U115" s="80">
        <f t="shared" si="230"/>
        <v>1</v>
      </c>
      <c r="V115" s="93">
        <v>1112906</v>
      </c>
      <c r="W115" s="100">
        <f t="shared" si="231"/>
        <v>139113.25</v>
      </c>
      <c r="X115" s="144">
        <v>665</v>
      </c>
      <c r="Y115" s="60">
        <v>650</v>
      </c>
      <c r="Z115" s="80">
        <f t="shared" si="232"/>
        <v>0.97744360902255634</v>
      </c>
      <c r="AA115" s="93">
        <v>308972030</v>
      </c>
      <c r="AB115" s="100">
        <f t="shared" si="233"/>
        <v>475341.58461538464</v>
      </c>
      <c r="AC115" s="60">
        <v>604</v>
      </c>
      <c r="AD115" s="80">
        <f t="shared" si="234"/>
        <v>0.90827067669172934</v>
      </c>
      <c r="AE115" s="93">
        <v>62893106</v>
      </c>
      <c r="AF115" s="100">
        <f t="shared" si="235"/>
        <v>104127.65894039735</v>
      </c>
      <c r="AG115" s="144">
        <v>519</v>
      </c>
      <c r="AH115" s="60">
        <v>509</v>
      </c>
      <c r="AI115" s="80">
        <f t="shared" si="236"/>
        <v>0.98073217726396922</v>
      </c>
      <c r="AJ115" s="93">
        <v>282124540</v>
      </c>
      <c r="AK115" s="100">
        <f t="shared" si="237"/>
        <v>554272.18074656185</v>
      </c>
      <c r="AL115" s="60">
        <v>464</v>
      </c>
      <c r="AM115" s="80">
        <f t="shared" si="238"/>
        <v>0.89402697495183048</v>
      </c>
      <c r="AN115" s="93">
        <v>58257800</v>
      </c>
      <c r="AO115" s="100">
        <f t="shared" si="239"/>
        <v>125555.60344827586</v>
      </c>
      <c r="AP115" s="144">
        <v>240</v>
      </c>
      <c r="AQ115" s="60">
        <v>239</v>
      </c>
      <c r="AR115" s="80">
        <f t="shared" si="240"/>
        <v>0.99583333333333335</v>
      </c>
      <c r="AS115" s="93">
        <v>166130780</v>
      </c>
      <c r="AT115" s="100">
        <f t="shared" si="241"/>
        <v>695107.86610878666</v>
      </c>
      <c r="AU115" s="60">
        <v>224</v>
      </c>
      <c r="AV115" s="80">
        <f t="shared" si="242"/>
        <v>0.93333333333333335</v>
      </c>
      <c r="AW115" s="93">
        <v>27223524</v>
      </c>
      <c r="AX115" s="100">
        <f t="shared" si="243"/>
        <v>121533.58928571429</v>
      </c>
      <c r="AY115" s="144">
        <v>73</v>
      </c>
      <c r="AZ115" s="60">
        <v>73</v>
      </c>
      <c r="BA115" s="80">
        <f t="shared" si="244"/>
        <v>1</v>
      </c>
      <c r="BB115" s="93">
        <v>48224670</v>
      </c>
      <c r="BC115" s="100">
        <f t="shared" si="245"/>
        <v>660611.91780821921</v>
      </c>
      <c r="BD115" s="60">
        <v>68</v>
      </c>
      <c r="BE115" s="80">
        <f t="shared" si="246"/>
        <v>0.93150684931506844</v>
      </c>
      <c r="BF115" s="93">
        <v>9081149</v>
      </c>
      <c r="BG115" s="100">
        <f t="shared" si="247"/>
        <v>133546.3088235294</v>
      </c>
      <c r="BH115" s="144">
        <v>15</v>
      </c>
      <c r="BI115" s="60">
        <v>15</v>
      </c>
      <c r="BJ115" s="80">
        <f t="shared" si="248"/>
        <v>1</v>
      </c>
      <c r="BK115" s="93">
        <v>10376080</v>
      </c>
      <c r="BL115" s="100">
        <f t="shared" si="249"/>
        <v>691738.66666666663</v>
      </c>
      <c r="BM115" s="60">
        <v>14</v>
      </c>
      <c r="BN115" s="80">
        <f t="shared" si="250"/>
        <v>0.93333333333333335</v>
      </c>
      <c r="BO115" s="93">
        <v>1774583</v>
      </c>
      <c r="BP115" s="100">
        <f t="shared" si="251"/>
        <v>126755.92857142857</v>
      </c>
      <c r="BQ115" s="98">
        <f t="shared" si="252"/>
        <v>1522</v>
      </c>
      <c r="BR115" s="60">
        <f t="shared" si="253"/>
        <v>1496</v>
      </c>
      <c r="BS115" s="80">
        <f t="shared" si="254"/>
        <v>0.98291721419185285</v>
      </c>
      <c r="BT115" s="93">
        <f t="shared" si="255"/>
        <v>830425390</v>
      </c>
      <c r="BU115" s="100">
        <f t="shared" si="256"/>
        <v>555097.18582887703</v>
      </c>
      <c r="BV115" s="60">
        <f t="shared" si="257"/>
        <v>1383</v>
      </c>
      <c r="BW115" s="80">
        <f t="shared" si="258"/>
        <v>0.90867279894875164</v>
      </c>
      <c r="BX115" s="93">
        <f t="shared" si="259"/>
        <v>160501539</v>
      </c>
      <c r="BY115" s="100">
        <f t="shared" si="260"/>
        <v>116053.17353579176</v>
      </c>
      <c r="BZ115" s="82"/>
      <c r="CA115" s="113">
        <v>1392</v>
      </c>
      <c r="CB115" s="105">
        <v>1365</v>
      </c>
      <c r="CC115" s="86">
        <v>0.9806034482758621</v>
      </c>
      <c r="CD115" s="105">
        <v>767794780</v>
      </c>
      <c r="CE115" s="105">
        <v>562487.01831501827</v>
      </c>
      <c r="CF115" s="105">
        <v>1226</v>
      </c>
      <c r="CG115" s="86">
        <v>0.88074712643678166</v>
      </c>
      <c r="CH115" s="105">
        <v>154096161</v>
      </c>
      <c r="CI115" s="105">
        <v>125690.18026101142</v>
      </c>
      <c r="CK115" s="86">
        <f t="shared" si="261"/>
        <v>7.4244415243101214E-2</v>
      </c>
      <c r="CL115" s="86">
        <f t="shared" si="262"/>
        <v>1.708278580814715E-2</v>
      </c>
      <c r="CM115" s="86">
        <f t="shared" si="215"/>
        <v>9.9856321839080442E-2</v>
      </c>
      <c r="CN115" s="86">
        <f t="shared" si="216"/>
        <v>1.93965517241379E-2</v>
      </c>
    </row>
    <row r="116" spans="1:92" s="15" customFormat="1" ht="13.5" customHeight="1">
      <c r="A116" s="63"/>
      <c r="B116" s="346"/>
      <c r="C116" s="343"/>
      <c r="D116" s="319" t="s">
        <v>164</v>
      </c>
      <c r="E116" s="320"/>
      <c r="F116" s="144">
        <v>0</v>
      </c>
      <c r="G116" s="60">
        <v>0</v>
      </c>
      <c r="H116" s="80" t="str">
        <f t="shared" si="224"/>
        <v>-</v>
      </c>
      <c r="I116" s="93">
        <v>0</v>
      </c>
      <c r="J116" s="100" t="str">
        <f t="shared" si="225"/>
        <v>-</v>
      </c>
      <c r="K116" s="60">
        <v>0</v>
      </c>
      <c r="L116" s="80" t="str">
        <f t="shared" si="226"/>
        <v>-</v>
      </c>
      <c r="M116" s="93">
        <v>0</v>
      </c>
      <c r="N116" s="100" t="str">
        <f t="shared" si="227"/>
        <v>-</v>
      </c>
      <c r="O116" s="144">
        <v>0</v>
      </c>
      <c r="P116" s="60">
        <v>0</v>
      </c>
      <c r="Q116" s="80" t="str">
        <f t="shared" si="228"/>
        <v>-</v>
      </c>
      <c r="R116" s="93">
        <v>0</v>
      </c>
      <c r="S116" s="100" t="str">
        <f t="shared" si="229"/>
        <v>-</v>
      </c>
      <c r="T116" s="60">
        <v>0</v>
      </c>
      <c r="U116" s="80" t="str">
        <f t="shared" si="230"/>
        <v>-</v>
      </c>
      <c r="V116" s="93">
        <v>0</v>
      </c>
      <c r="W116" s="100" t="str">
        <f t="shared" si="231"/>
        <v>-</v>
      </c>
      <c r="X116" s="144">
        <v>18</v>
      </c>
      <c r="Y116" s="60">
        <v>18</v>
      </c>
      <c r="Z116" s="80">
        <f t="shared" si="232"/>
        <v>1</v>
      </c>
      <c r="AA116" s="93">
        <v>10493740</v>
      </c>
      <c r="AB116" s="100">
        <f t="shared" si="233"/>
        <v>582985.5555555555</v>
      </c>
      <c r="AC116" s="60">
        <v>17</v>
      </c>
      <c r="AD116" s="80">
        <f t="shared" si="234"/>
        <v>0.94444444444444442</v>
      </c>
      <c r="AE116" s="93">
        <v>2381486</v>
      </c>
      <c r="AF116" s="100">
        <f t="shared" si="235"/>
        <v>140087.41176470587</v>
      </c>
      <c r="AG116" s="144">
        <v>5</v>
      </c>
      <c r="AH116" s="60">
        <v>5</v>
      </c>
      <c r="AI116" s="80">
        <f t="shared" si="236"/>
        <v>1</v>
      </c>
      <c r="AJ116" s="93">
        <v>2678770</v>
      </c>
      <c r="AK116" s="100">
        <f t="shared" si="237"/>
        <v>535754</v>
      </c>
      <c r="AL116" s="60">
        <v>5</v>
      </c>
      <c r="AM116" s="80">
        <f t="shared" si="238"/>
        <v>1</v>
      </c>
      <c r="AN116" s="93">
        <v>739200</v>
      </c>
      <c r="AO116" s="100">
        <f t="shared" si="239"/>
        <v>147840</v>
      </c>
      <c r="AP116" s="144">
        <v>1</v>
      </c>
      <c r="AQ116" s="60">
        <v>1</v>
      </c>
      <c r="AR116" s="80">
        <f t="shared" si="240"/>
        <v>1</v>
      </c>
      <c r="AS116" s="93">
        <v>490840</v>
      </c>
      <c r="AT116" s="100">
        <f t="shared" si="241"/>
        <v>490840</v>
      </c>
      <c r="AU116" s="60">
        <v>1</v>
      </c>
      <c r="AV116" s="80">
        <f t="shared" si="242"/>
        <v>1</v>
      </c>
      <c r="AW116" s="93">
        <v>105818</v>
      </c>
      <c r="AX116" s="100">
        <f t="shared" si="243"/>
        <v>105818</v>
      </c>
      <c r="AY116" s="144">
        <v>0</v>
      </c>
      <c r="AZ116" s="60">
        <v>0</v>
      </c>
      <c r="BA116" s="80" t="str">
        <f t="shared" si="244"/>
        <v>-</v>
      </c>
      <c r="BB116" s="93">
        <v>0</v>
      </c>
      <c r="BC116" s="100" t="str">
        <f t="shared" si="245"/>
        <v>-</v>
      </c>
      <c r="BD116" s="60">
        <v>0</v>
      </c>
      <c r="BE116" s="80" t="str">
        <f t="shared" si="246"/>
        <v>-</v>
      </c>
      <c r="BF116" s="93">
        <v>0</v>
      </c>
      <c r="BG116" s="100" t="str">
        <f t="shared" si="247"/>
        <v>-</v>
      </c>
      <c r="BH116" s="144">
        <v>0</v>
      </c>
      <c r="BI116" s="60">
        <v>0</v>
      </c>
      <c r="BJ116" s="80" t="str">
        <f t="shared" si="248"/>
        <v>-</v>
      </c>
      <c r="BK116" s="93">
        <v>0</v>
      </c>
      <c r="BL116" s="100" t="str">
        <f t="shared" si="249"/>
        <v>-</v>
      </c>
      <c r="BM116" s="60">
        <v>0</v>
      </c>
      <c r="BN116" s="80" t="str">
        <f t="shared" si="250"/>
        <v>-</v>
      </c>
      <c r="BO116" s="93">
        <v>0</v>
      </c>
      <c r="BP116" s="100" t="str">
        <f t="shared" si="251"/>
        <v>-</v>
      </c>
      <c r="BQ116" s="98">
        <f t="shared" si="252"/>
        <v>24</v>
      </c>
      <c r="BR116" s="60">
        <f t="shared" si="253"/>
        <v>24</v>
      </c>
      <c r="BS116" s="80">
        <f t="shared" si="254"/>
        <v>1</v>
      </c>
      <c r="BT116" s="93">
        <f t="shared" si="255"/>
        <v>13663350</v>
      </c>
      <c r="BU116" s="100">
        <f t="shared" si="256"/>
        <v>569306.25</v>
      </c>
      <c r="BV116" s="60">
        <f t="shared" si="257"/>
        <v>23</v>
      </c>
      <c r="BW116" s="80">
        <f t="shared" si="258"/>
        <v>0.95833333333333337</v>
      </c>
      <c r="BX116" s="93">
        <f t="shared" si="259"/>
        <v>3226504</v>
      </c>
      <c r="BY116" s="100">
        <f t="shared" si="260"/>
        <v>140282.78260869565</v>
      </c>
      <c r="BZ116" s="82"/>
      <c r="CA116" s="113">
        <v>17</v>
      </c>
      <c r="CB116" s="105">
        <v>17</v>
      </c>
      <c r="CC116" s="86">
        <v>1</v>
      </c>
      <c r="CD116" s="105">
        <v>19535200</v>
      </c>
      <c r="CE116" s="105">
        <v>1149129.4117647058</v>
      </c>
      <c r="CF116" s="105">
        <v>15</v>
      </c>
      <c r="CG116" s="86">
        <v>0.88235294117647056</v>
      </c>
      <c r="CH116" s="105">
        <v>1377420</v>
      </c>
      <c r="CI116" s="105">
        <v>91828</v>
      </c>
      <c r="CK116" s="86">
        <f t="shared" si="261"/>
        <v>4.166666666666663E-2</v>
      </c>
      <c r="CL116" s="86">
        <f t="shared" si="262"/>
        <v>0</v>
      </c>
      <c r="CM116" s="86">
        <f t="shared" si="215"/>
        <v>0.11764705882352944</v>
      </c>
      <c r="CN116" s="86">
        <f t="shared" si="216"/>
        <v>0</v>
      </c>
    </row>
    <row r="117" spans="1:92" s="15" customFormat="1" ht="13.5" customHeight="1">
      <c r="A117" s="63"/>
      <c r="B117" s="346"/>
      <c r="C117" s="343"/>
      <c r="D117" s="81"/>
      <c r="E117" s="71" t="s">
        <v>160</v>
      </c>
      <c r="F117" s="168">
        <v>0</v>
      </c>
      <c r="G117" s="62">
        <v>0</v>
      </c>
      <c r="H117" s="79" t="str">
        <f t="shared" si="224"/>
        <v>-</v>
      </c>
      <c r="I117" s="101">
        <v>0</v>
      </c>
      <c r="J117" s="102" t="str">
        <f t="shared" si="225"/>
        <v>-</v>
      </c>
      <c r="K117" s="62">
        <v>0</v>
      </c>
      <c r="L117" s="79" t="str">
        <f t="shared" si="226"/>
        <v>-</v>
      </c>
      <c r="M117" s="101">
        <v>0</v>
      </c>
      <c r="N117" s="102" t="str">
        <f t="shared" si="227"/>
        <v>-</v>
      </c>
      <c r="O117" s="168">
        <v>0</v>
      </c>
      <c r="P117" s="62">
        <v>0</v>
      </c>
      <c r="Q117" s="79" t="str">
        <f t="shared" si="228"/>
        <v>-</v>
      </c>
      <c r="R117" s="101">
        <v>0</v>
      </c>
      <c r="S117" s="102" t="str">
        <f t="shared" si="229"/>
        <v>-</v>
      </c>
      <c r="T117" s="62">
        <v>0</v>
      </c>
      <c r="U117" s="79" t="str">
        <f t="shared" si="230"/>
        <v>-</v>
      </c>
      <c r="V117" s="101">
        <v>0</v>
      </c>
      <c r="W117" s="102" t="str">
        <f t="shared" si="231"/>
        <v>-</v>
      </c>
      <c r="X117" s="168">
        <v>13</v>
      </c>
      <c r="Y117" s="62">
        <v>13</v>
      </c>
      <c r="Z117" s="79">
        <f t="shared" si="232"/>
        <v>1</v>
      </c>
      <c r="AA117" s="101">
        <v>6155780</v>
      </c>
      <c r="AB117" s="102">
        <f t="shared" si="233"/>
        <v>473521.53846153844</v>
      </c>
      <c r="AC117" s="62">
        <v>13</v>
      </c>
      <c r="AD117" s="79">
        <f t="shared" si="234"/>
        <v>1</v>
      </c>
      <c r="AE117" s="101">
        <v>1588127</v>
      </c>
      <c r="AF117" s="102">
        <f t="shared" si="235"/>
        <v>122163.61538461539</v>
      </c>
      <c r="AG117" s="168">
        <v>3</v>
      </c>
      <c r="AH117" s="62">
        <v>3</v>
      </c>
      <c r="AI117" s="79">
        <f t="shared" si="236"/>
        <v>1</v>
      </c>
      <c r="AJ117" s="101">
        <v>1671620</v>
      </c>
      <c r="AK117" s="102">
        <f t="shared" si="237"/>
        <v>557206.66666666663</v>
      </c>
      <c r="AL117" s="62">
        <v>3</v>
      </c>
      <c r="AM117" s="79">
        <f t="shared" si="238"/>
        <v>1</v>
      </c>
      <c r="AN117" s="101">
        <v>278678</v>
      </c>
      <c r="AO117" s="102">
        <f t="shared" si="239"/>
        <v>92892.666666666672</v>
      </c>
      <c r="AP117" s="168">
        <v>1</v>
      </c>
      <c r="AQ117" s="62">
        <v>1</v>
      </c>
      <c r="AR117" s="79">
        <f t="shared" si="240"/>
        <v>1</v>
      </c>
      <c r="AS117" s="101">
        <v>490840</v>
      </c>
      <c r="AT117" s="102">
        <f t="shared" si="241"/>
        <v>490840</v>
      </c>
      <c r="AU117" s="62">
        <v>1</v>
      </c>
      <c r="AV117" s="79">
        <f t="shared" si="242"/>
        <v>1</v>
      </c>
      <c r="AW117" s="101">
        <v>105818</v>
      </c>
      <c r="AX117" s="102">
        <f t="shared" si="243"/>
        <v>105818</v>
      </c>
      <c r="AY117" s="168">
        <v>0</v>
      </c>
      <c r="AZ117" s="62">
        <v>0</v>
      </c>
      <c r="BA117" s="79" t="str">
        <f t="shared" si="244"/>
        <v>-</v>
      </c>
      <c r="BB117" s="101">
        <v>0</v>
      </c>
      <c r="BC117" s="102" t="str">
        <f t="shared" si="245"/>
        <v>-</v>
      </c>
      <c r="BD117" s="62">
        <v>0</v>
      </c>
      <c r="BE117" s="79" t="str">
        <f t="shared" si="246"/>
        <v>-</v>
      </c>
      <c r="BF117" s="101">
        <v>0</v>
      </c>
      <c r="BG117" s="102" t="str">
        <f t="shared" si="247"/>
        <v>-</v>
      </c>
      <c r="BH117" s="168">
        <v>0</v>
      </c>
      <c r="BI117" s="62">
        <v>0</v>
      </c>
      <c r="BJ117" s="79" t="str">
        <f t="shared" si="248"/>
        <v>-</v>
      </c>
      <c r="BK117" s="101">
        <v>0</v>
      </c>
      <c r="BL117" s="102" t="str">
        <f t="shared" si="249"/>
        <v>-</v>
      </c>
      <c r="BM117" s="62">
        <v>0</v>
      </c>
      <c r="BN117" s="79" t="str">
        <f t="shared" si="250"/>
        <v>-</v>
      </c>
      <c r="BO117" s="101">
        <v>0</v>
      </c>
      <c r="BP117" s="102" t="str">
        <f t="shared" si="251"/>
        <v>-</v>
      </c>
      <c r="BQ117" s="99">
        <f t="shared" si="252"/>
        <v>17</v>
      </c>
      <c r="BR117" s="62">
        <f t="shared" si="253"/>
        <v>17</v>
      </c>
      <c r="BS117" s="79">
        <f t="shared" si="254"/>
        <v>1</v>
      </c>
      <c r="BT117" s="101">
        <f t="shared" si="255"/>
        <v>8318240</v>
      </c>
      <c r="BU117" s="102">
        <f t="shared" si="256"/>
        <v>489308.23529411765</v>
      </c>
      <c r="BV117" s="62">
        <f t="shared" si="257"/>
        <v>17</v>
      </c>
      <c r="BW117" s="79">
        <f t="shared" si="258"/>
        <v>1</v>
      </c>
      <c r="BX117" s="101">
        <f t="shared" si="259"/>
        <v>1972623</v>
      </c>
      <c r="BY117" s="102">
        <f t="shared" si="260"/>
        <v>116036.64705882352</v>
      </c>
      <c r="BZ117" s="82"/>
      <c r="CA117" s="113">
        <v>14</v>
      </c>
      <c r="CB117" s="105">
        <v>14</v>
      </c>
      <c r="CC117" s="86">
        <v>1</v>
      </c>
      <c r="CD117" s="105">
        <v>18966780</v>
      </c>
      <c r="CE117" s="105">
        <v>1354770</v>
      </c>
      <c r="CF117" s="105">
        <v>13</v>
      </c>
      <c r="CG117" s="86">
        <v>0.9285714285714286</v>
      </c>
      <c r="CH117" s="105">
        <v>1294389</v>
      </c>
      <c r="CI117" s="105">
        <v>99568.38461538461</v>
      </c>
      <c r="CK117" s="86">
        <f t="shared" si="261"/>
        <v>0</v>
      </c>
      <c r="CL117" s="86">
        <f t="shared" si="262"/>
        <v>0</v>
      </c>
      <c r="CM117" s="86">
        <f t="shared" si="215"/>
        <v>7.1428571428571397E-2</v>
      </c>
      <c r="CN117" s="86">
        <f t="shared" si="216"/>
        <v>0</v>
      </c>
    </row>
    <row r="118" spans="1:92" s="15" customFormat="1" ht="13.5" customHeight="1">
      <c r="A118" s="63"/>
      <c r="B118" s="346"/>
      <c r="C118" s="343"/>
      <c r="D118" s="81"/>
      <c r="E118" s="198" t="s">
        <v>161</v>
      </c>
      <c r="F118" s="213">
        <v>0</v>
      </c>
      <c r="G118" s="214">
        <v>0</v>
      </c>
      <c r="H118" s="215" t="str">
        <f t="shared" si="224"/>
        <v>-</v>
      </c>
      <c r="I118" s="216">
        <v>0</v>
      </c>
      <c r="J118" s="217" t="str">
        <f t="shared" si="225"/>
        <v>-</v>
      </c>
      <c r="K118" s="214">
        <v>0</v>
      </c>
      <c r="L118" s="215" t="str">
        <f t="shared" si="226"/>
        <v>-</v>
      </c>
      <c r="M118" s="216">
        <v>0</v>
      </c>
      <c r="N118" s="217" t="str">
        <f t="shared" si="227"/>
        <v>-</v>
      </c>
      <c r="O118" s="213">
        <v>0</v>
      </c>
      <c r="P118" s="214">
        <v>0</v>
      </c>
      <c r="Q118" s="215" t="str">
        <f t="shared" si="228"/>
        <v>-</v>
      </c>
      <c r="R118" s="216">
        <v>0</v>
      </c>
      <c r="S118" s="217" t="str">
        <f t="shared" si="229"/>
        <v>-</v>
      </c>
      <c r="T118" s="214">
        <v>0</v>
      </c>
      <c r="U118" s="215" t="str">
        <f t="shared" si="230"/>
        <v>-</v>
      </c>
      <c r="V118" s="216">
        <v>0</v>
      </c>
      <c r="W118" s="217" t="str">
        <f t="shared" si="231"/>
        <v>-</v>
      </c>
      <c r="X118" s="213">
        <v>5</v>
      </c>
      <c r="Y118" s="214">
        <v>5</v>
      </c>
      <c r="Z118" s="215">
        <f t="shared" si="232"/>
        <v>1</v>
      </c>
      <c r="AA118" s="216">
        <v>4337960</v>
      </c>
      <c r="AB118" s="217">
        <f t="shared" si="233"/>
        <v>867592</v>
      </c>
      <c r="AC118" s="214">
        <v>4</v>
      </c>
      <c r="AD118" s="215">
        <f t="shared" si="234"/>
        <v>0.8</v>
      </c>
      <c r="AE118" s="216">
        <v>793359</v>
      </c>
      <c r="AF118" s="217">
        <f t="shared" si="235"/>
        <v>198339.75</v>
      </c>
      <c r="AG118" s="213">
        <v>2</v>
      </c>
      <c r="AH118" s="214">
        <v>2</v>
      </c>
      <c r="AI118" s="215">
        <f t="shared" si="236"/>
        <v>1</v>
      </c>
      <c r="AJ118" s="216">
        <v>1007150</v>
      </c>
      <c r="AK118" s="217">
        <f t="shared" si="237"/>
        <v>503575</v>
      </c>
      <c r="AL118" s="214">
        <v>2</v>
      </c>
      <c r="AM118" s="215">
        <f t="shared" si="238"/>
        <v>1</v>
      </c>
      <c r="AN118" s="216">
        <v>460522</v>
      </c>
      <c r="AO118" s="217">
        <f t="shared" si="239"/>
        <v>230261</v>
      </c>
      <c r="AP118" s="213">
        <v>0</v>
      </c>
      <c r="AQ118" s="214">
        <v>0</v>
      </c>
      <c r="AR118" s="215" t="str">
        <f t="shared" si="240"/>
        <v>-</v>
      </c>
      <c r="AS118" s="216">
        <v>0</v>
      </c>
      <c r="AT118" s="217" t="str">
        <f t="shared" si="241"/>
        <v>-</v>
      </c>
      <c r="AU118" s="214">
        <v>0</v>
      </c>
      <c r="AV118" s="215" t="str">
        <f t="shared" si="242"/>
        <v>-</v>
      </c>
      <c r="AW118" s="216">
        <v>0</v>
      </c>
      <c r="AX118" s="217" t="str">
        <f t="shared" si="243"/>
        <v>-</v>
      </c>
      <c r="AY118" s="213">
        <v>0</v>
      </c>
      <c r="AZ118" s="214">
        <v>0</v>
      </c>
      <c r="BA118" s="215" t="str">
        <f t="shared" si="244"/>
        <v>-</v>
      </c>
      <c r="BB118" s="216">
        <v>0</v>
      </c>
      <c r="BC118" s="217" t="str">
        <f t="shared" si="245"/>
        <v>-</v>
      </c>
      <c r="BD118" s="214">
        <v>0</v>
      </c>
      <c r="BE118" s="215" t="str">
        <f t="shared" si="246"/>
        <v>-</v>
      </c>
      <c r="BF118" s="216">
        <v>0</v>
      </c>
      <c r="BG118" s="217" t="str">
        <f t="shared" si="247"/>
        <v>-</v>
      </c>
      <c r="BH118" s="213">
        <v>0</v>
      </c>
      <c r="BI118" s="214">
        <v>0</v>
      </c>
      <c r="BJ118" s="215" t="str">
        <f t="shared" si="248"/>
        <v>-</v>
      </c>
      <c r="BK118" s="216">
        <v>0</v>
      </c>
      <c r="BL118" s="217" t="str">
        <f t="shared" si="249"/>
        <v>-</v>
      </c>
      <c r="BM118" s="214">
        <v>0</v>
      </c>
      <c r="BN118" s="215" t="str">
        <f t="shared" si="250"/>
        <v>-</v>
      </c>
      <c r="BO118" s="216">
        <v>0</v>
      </c>
      <c r="BP118" s="217" t="str">
        <f t="shared" si="251"/>
        <v>-</v>
      </c>
      <c r="BQ118" s="218">
        <f t="shared" si="252"/>
        <v>7</v>
      </c>
      <c r="BR118" s="214">
        <f t="shared" si="253"/>
        <v>7</v>
      </c>
      <c r="BS118" s="215">
        <f t="shared" si="254"/>
        <v>1</v>
      </c>
      <c r="BT118" s="216">
        <f t="shared" si="255"/>
        <v>5345110</v>
      </c>
      <c r="BU118" s="217">
        <f t="shared" si="256"/>
        <v>763587.14285714284</v>
      </c>
      <c r="BV118" s="214">
        <f t="shared" si="257"/>
        <v>6</v>
      </c>
      <c r="BW118" s="215">
        <f t="shared" si="258"/>
        <v>0.8571428571428571</v>
      </c>
      <c r="BX118" s="216">
        <f t="shared" si="259"/>
        <v>1253881</v>
      </c>
      <c r="BY118" s="217">
        <f t="shared" si="260"/>
        <v>208980.16666666666</v>
      </c>
      <c r="BZ118" s="82"/>
      <c r="CA118" s="113">
        <v>3</v>
      </c>
      <c r="CB118" s="105">
        <v>3</v>
      </c>
      <c r="CC118" s="86">
        <v>1</v>
      </c>
      <c r="CD118" s="105">
        <v>568420</v>
      </c>
      <c r="CE118" s="105">
        <v>189473.33333333334</v>
      </c>
      <c r="CF118" s="105">
        <v>2</v>
      </c>
      <c r="CG118" s="86">
        <v>0.66666666666666663</v>
      </c>
      <c r="CH118" s="105">
        <v>83031</v>
      </c>
      <c r="CI118" s="105">
        <v>41515.5</v>
      </c>
      <c r="CK118" s="86">
        <f t="shared" si="261"/>
        <v>0.1428571428571429</v>
      </c>
      <c r="CL118" s="86">
        <f t="shared" si="262"/>
        <v>0</v>
      </c>
      <c r="CM118" s="86">
        <f t="shared" si="215"/>
        <v>0.33333333333333337</v>
      </c>
      <c r="CN118" s="86">
        <f t="shared" si="216"/>
        <v>0</v>
      </c>
    </row>
    <row r="119" spans="1:92" s="15" customFormat="1" ht="13.5" customHeight="1">
      <c r="A119" s="63"/>
      <c r="B119" s="346"/>
      <c r="C119" s="343"/>
      <c r="D119" s="210"/>
      <c r="E119" s="72" t="s">
        <v>211</v>
      </c>
      <c r="F119" s="211">
        <v>0</v>
      </c>
      <c r="G119" s="126">
        <v>0</v>
      </c>
      <c r="H119" s="124" t="str">
        <f>IFERROR(G119/F119,"-")</f>
        <v>-</v>
      </c>
      <c r="I119" s="127">
        <v>0</v>
      </c>
      <c r="J119" s="125" t="str">
        <f>IFERROR(I119/G119,"-")</f>
        <v>-</v>
      </c>
      <c r="K119" s="126">
        <v>0</v>
      </c>
      <c r="L119" s="124" t="str">
        <f>IFERROR(K119/F119,"-")</f>
        <v>-</v>
      </c>
      <c r="M119" s="127">
        <v>0</v>
      </c>
      <c r="N119" s="125" t="str">
        <f>IFERROR(M119/K119,"-")</f>
        <v>-</v>
      </c>
      <c r="O119" s="211">
        <v>0</v>
      </c>
      <c r="P119" s="126">
        <v>0</v>
      </c>
      <c r="Q119" s="124" t="str">
        <f>IFERROR(P119/O119,"-")</f>
        <v>-</v>
      </c>
      <c r="R119" s="127">
        <v>0</v>
      </c>
      <c r="S119" s="125" t="str">
        <f>IFERROR(R119/P119,"-")</f>
        <v>-</v>
      </c>
      <c r="T119" s="126">
        <v>0</v>
      </c>
      <c r="U119" s="124" t="str">
        <f>IFERROR(T119/O119,"-")</f>
        <v>-</v>
      </c>
      <c r="V119" s="127">
        <v>0</v>
      </c>
      <c r="W119" s="125" t="str">
        <f>IFERROR(V119/T119,"-")</f>
        <v>-</v>
      </c>
      <c r="X119" s="211">
        <v>0</v>
      </c>
      <c r="Y119" s="126">
        <v>0</v>
      </c>
      <c r="Z119" s="124" t="str">
        <f>IFERROR(Y119/X119,"-")</f>
        <v>-</v>
      </c>
      <c r="AA119" s="127">
        <v>0</v>
      </c>
      <c r="AB119" s="125" t="str">
        <f>IFERROR(AA119/Y119,"-")</f>
        <v>-</v>
      </c>
      <c r="AC119" s="126">
        <v>0</v>
      </c>
      <c r="AD119" s="124" t="str">
        <f>IFERROR(AC119/X119,"-")</f>
        <v>-</v>
      </c>
      <c r="AE119" s="127">
        <v>0</v>
      </c>
      <c r="AF119" s="125" t="str">
        <f>IFERROR(AE119/AC119,"-")</f>
        <v>-</v>
      </c>
      <c r="AG119" s="211">
        <v>0</v>
      </c>
      <c r="AH119" s="126">
        <v>0</v>
      </c>
      <c r="AI119" s="124" t="str">
        <f>IFERROR(AH119/AG119,"-")</f>
        <v>-</v>
      </c>
      <c r="AJ119" s="127">
        <v>0</v>
      </c>
      <c r="AK119" s="125" t="str">
        <f>IFERROR(AJ119/AH119,"-")</f>
        <v>-</v>
      </c>
      <c r="AL119" s="126">
        <v>0</v>
      </c>
      <c r="AM119" s="124" t="str">
        <f>IFERROR(AL119/AG119,"-")</f>
        <v>-</v>
      </c>
      <c r="AN119" s="127">
        <v>0</v>
      </c>
      <c r="AO119" s="125" t="str">
        <f>IFERROR(AN119/AL119,"-")</f>
        <v>-</v>
      </c>
      <c r="AP119" s="211">
        <v>0</v>
      </c>
      <c r="AQ119" s="126">
        <v>0</v>
      </c>
      <c r="AR119" s="124" t="str">
        <f>IFERROR(AQ119/AP119,"-")</f>
        <v>-</v>
      </c>
      <c r="AS119" s="127">
        <v>0</v>
      </c>
      <c r="AT119" s="125" t="str">
        <f>IFERROR(AS119/AQ119,"-")</f>
        <v>-</v>
      </c>
      <c r="AU119" s="126">
        <v>0</v>
      </c>
      <c r="AV119" s="124" t="str">
        <f>IFERROR(AU119/AP119,"-")</f>
        <v>-</v>
      </c>
      <c r="AW119" s="127">
        <v>0</v>
      </c>
      <c r="AX119" s="125" t="str">
        <f>IFERROR(AW119/AU119,"-")</f>
        <v>-</v>
      </c>
      <c r="AY119" s="211">
        <v>0</v>
      </c>
      <c r="AZ119" s="126">
        <v>0</v>
      </c>
      <c r="BA119" s="124" t="str">
        <f>IFERROR(AZ119/AY119,"-")</f>
        <v>-</v>
      </c>
      <c r="BB119" s="127">
        <v>0</v>
      </c>
      <c r="BC119" s="125" t="str">
        <f>IFERROR(BB119/AZ119,"-")</f>
        <v>-</v>
      </c>
      <c r="BD119" s="126">
        <v>0</v>
      </c>
      <c r="BE119" s="124" t="str">
        <f>IFERROR(BD119/AY119,"-")</f>
        <v>-</v>
      </c>
      <c r="BF119" s="127">
        <v>0</v>
      </c>
      <c r="BG119" s="125" t="str">
        <f>IFERROR(BF119/BD119,"-")</f>
        <v>-</v>
      </c>
      <c r="BH119" s="211">
        <v>0</v>
      </c>
      <c r="BI119" s="126">
        <v>0</v>
      </c>
      <c r="BJ119" s="124" t="str">
        <f>IFERROR(BI119/BH119,"-")</f>
        <v>-</v>
      </c>
      <c r="BK119" s="127">
        <v>0</v>
      </c>
      <c r="BL119" s="125" t="str">
        <f>IFERROR(BK119/BI119,"-")</f>
        <v>-</v>
      </c>
      <c r="BM119" s="126">
        <v>0</v>
      </c>
      <c r="BN119" s="124" t="str">
        <f>IFERROR(BM119/BH119,"-")</f>
        <v>-</v>
      </c>
      <c r="BO119" s="127">
        <v>0</v>
      </c>
      <c r="BP119" s="125" t="str">
        <f>IFERROR(BO119/BM119,"-")</f>
        <v>-</v>
      </c>
      <c r="BQ119" s="212">
        <f t="shared" si="252"/>
        <v>0</v>
      </c>
      <c r="BR119" s="126">
        <f t="shared" si="253"/>
        <v>0</v>
      </c>
      <c r="BS119" s="124" t="str">
        <f>IFERROR(BR119/BQ119,"-")</f>
        <v>-</v>
      </c>
      <c r="BT119" s="127">
        <f>SUM(I119,R119,AA119,AJ119,AS119,BB119,BK119)</f>
        <v>0</v>
      </c>
      <c r="BU119" s="125" t="str">
        <f>IFERROR(BT119/BR119,"-")</f>
        <v>-</v>
      </c>
      <c r="BV119" s="126">
        <f>SUM(K119,T119,AC119,AL119,AU119,BD119,BM119)</f>
        <v>0</v>
      </c>
      <c r="BW119" s="124" t="str">
        <f>IFERROR(BV119/BQ119,"-")</f>
        <v>-</v>
      </c>
      <c r="BX119" s="127">
        <f>SUM(M119,V119,AE119,AN119,AW119,BF119,BO119)</f>
        <v>0</v>
      </c>
      <c r="BY119" s="125" t="str">
        <f>IFERROR(BX119/BV119,"-")</f>
        <v>-</v>
      </c>
      <c r="BZ119" s="82"/>
      <c r="CA119" s="113">
        <v>0</v>
      </c>
      <c r="CB119" s="105">
        <v>0</v>
      </c>
      <c r="CC119" s="86" t="s">
        <v>240</v>
      </c>
      <c r="CD119" s="105">
        <v>0</v>
      </c>
      <c r="CE119" s="105" t="s">
        <v>240</v>
      </c>
      <c r="CF119" s="105">
        <v>0</v>
      </c>
      <c r="CG119" s="86" t="s">
        <v>240</v>
      </c>
      <c r="CH119" s="105">
        <v>0</v>
      </c>
      <c r="CI119" s="105" t="s">
        <v>240</v>
      </c>
      <c r="CK119" s="86" t="str">
        <f t="shared" si="261"/>
        <v>-</v>
      </c>
      <c r="CL119" s="86" t="str">
        <f t="shared" si="262"/>
        <v>-</v>
      </c>
      <c r="CM119" s="86" t="str">
        <f t="shared" si="215"/>
        <v>-</v>
      </c>
      <c r="CN119" s="86" t="str">
        <f t="shared" si="216"/>
        <v>-</v>
      </c>
    </row>
    <row r="120" spans="1:92" s="15" customFormat="1" ht="13.5" customHeight="1">
      <c r="A120" s="63"/>
      <c r="B120" s="347"/>
      <c r="C120" s="344"/>
      <c r="D120" s="338" t="s">
        <v>204</v>
      </c>
      <c r="E120" s="339"/>
      <c r="F120" s="144">
        <v>42</v>
      </c>
      <c r="G120" s="60">
        <v>41</v>
      </c>
      <c r="H120" s="80">
        <f t="shared" si="224"/>
        <v>0.97619047619047616</v>
      </c>
      <c r="I120" s="93">
        <v>67544960</v>
      </c>
      <c r="J120" s="100">
        <f t="shared" si="225"/>
        <v>1647438.0487804879</v>
      </c>
      <c r="K120" s="60">
        <v>35</v>
      </c>
      <c r="L120" s="80">
        <f t="shared" si="226"/>
        <v>0.83333333333333337</v>
      </c>
      <c r="M120" s="93">
        <v>24771743</v>
      </c>
      <c r="N120" s="100">
        <f t="shared" si="227"/>
        <v>707764.08571428573</v>
      </c>
      <c r="O120" s="144">
        <v>159</v>
      </c>
      <c r="P120" s="60">
        <v>153</v>
      </c>
      <c r="Q120" s="80">
        <f t="shared" si="228"/>
        <v>0.96226415094339623</v>
      </c>
      <c r="R120" s="93">
        <v>303540020</v>
      </c>
      <c r="S120" s="100">
        <f t="shared" si="229"/>
        <v>1983921.6993464052</v>
      </c>
      <c r="T120" s="60">
        <v>130</v>
      </c>
      <c r="U120" s="80">
        <f t="shared" si="230"/>
        <v>0.8176100628930818</v>
      </c>
      <c r="V120" s="93">
        <v>73446621</v>
      </c>
      <c r="W120" s="100">
        <f t="shared" si="231"/>
        <v>564974.0076923077</v>
      </c>
      <c r="X120" s="144">
        <v>3895</v>
      </c>
      <c r="Y120" s="60">
        <v>3419</v>
      </c>
      <c r="Z120" s="80">
        <f t="shared" si="232"/>
        <v>0.87779204107830555</v>
      </c>
      <c r="AA120" s="93">
        <v>2710391360</v>
      </c>
      <c r="AB120" s="100">
        <f t="shared" si="233"/>
        <v>792743.8900263235</v>
      </c>
      <c r="AC120" s="60">
        <v>2982</v>
      </c>
      <c r="AD120" s="80">
        <f t="shared" si="234"/>
        <v>0.76559691912708605</v>
      </c>
      <c r="AE120" s="93">
        <v>617645712</v>
      </c>
      <c r="AF120" s="100">
        <f t="shared" si="235"/>
        <v>207124.65191146883</v>
      </c>
      <c r="AG120" s="144">
        <v>3393</v>
      </c>
      <c r="AH120" s="60">
        <v>3066</v>
      </c>
      <c r="AI120" s="80">
        <f t="shared" si="236"/>
        <v>0.90362511052166228</v>
      </c>
      <c r="AJ120" s="93">
        <v>2992686070</v>
      </c>
      <c r="AK120" s="100">
        <f t="shared" si="237"/>
        <v>976088.08545335941</v>
      </c>
      <c r="AL120" s="60">
        <v>2801</v>
      </c>
      <c r="AM120" s="80">
        <f t="shared" si="238"/>
        <v>0.82552313586796344</v>
      </c>
      <c r="AN120" s="93">
        <v>664109106</v>
      </c>
      <c r="AO120" s="100">
        <f t="shared" si="239"/>
        <v>237097.14601927882</v>
      </c>
      <c r="AP120" s="144">
        <v>2499</v>
      </c>
      <c r="AQ120" s="60">
        <v>2240</v>
      </c>
      <c r="AR120" s="80">
        <f t="shared" si="240"/>
        <v>0.89635854341736698</v>
      </c>
      <c r="AS120" s="93">
        <v>2338952250</v>
      </c>
      <c r="AT120" s="100">
        <f t="shared" si="241"/>
        <v>1044175.1116071428</v>
      </c>
      <c r="AU120" s="60">
        <v>2044</v>
      </c>
      <c r="AV120" s="80">
        <f t="shared" si="242"/>
        <v>0.81792717086834732</v>
      </c>
      <c r="AW120" s="93">
        <v>452454240</v>
      </c>
      <c r="AX120" s="100">
        <f t="shared" si="243"/>
        <v>221357.26027397261</v>
      </c>
      <c r="AY120" s="144">
        <v>1224</v>
      </c>
      <c r="AZ120" s="60">
        <v>1062</v>
      </c>
      <c r="BA120" s="80">
        <f t="shared" si="244"/>
        <v>0.86764705882352944</v>
      </c>
      <c r="BB120" s="93">
        <v>1202272300</v>
      </c>
      <c r="BC120" s="100">
        <f t="shared" si="245"/>
        <v>1132083.1450094162</v>
      </c>
      <c r="BD120" s="60">
        <v>969</v>
      </c>
      <c r="BE120" s="80">
        <f t="shared" si="246"/>
        <v>0.79166666666666663</v>
      </c>
      <c r="BF120" s="93">
        <v>201762971</v>
      </c>
      <c r="BG120" s="100">
        <f t="shared" si="247"/>
        <v>208217.72033023735</v>
      </c>
      <c r="BH120" s="144">
        <v>438</v>
      </c>
      <c r="BI120" s="60">
        <v>345</v>
      </c>
      <c r="BJ120" s="80">
        <f t="shared" si="248"/>
        <v>0.78767123287671237</v>
      </c>
      <c r="BK120" s="93">
        <v>391559090</v>
      </c>
      <c r="BL120" s="100">
        <f t="shared" si="249"/>
        <v>1134953.884057971</v>
      </c>
      <c r="BM120" s="60">
        <v>285</v>
      </c>
      <c r="BN120" s="80">
        <f t="shared" si="250"/>
        <v>0.65068493150684936</v>
      </c>
      <c r="BO120" s="93">
        <v>58695605</v>
      </c>
      <c r="BP120" s="100">
        <f t="shared" si="251"/>
        <v>205949.49122807017</v>
      </c>
      <c r="BQ120" s="98">
        <f t="shared" si="252"/>
        <v>11650</v>
      </c>
      <c r="BR120" s="60">
        <f t="shared" si="253"/>
        <v>10326</v>
      </c>
      <c r="BS120" s="80">
        <f t="shared" si="254"/>
        <v>0.88635193133047208</v>
      </c>
      <c r="BT120" s="93">
        <f t="shared" si="255"/>
        <v>10006946050</v>
      </c>
      <c r="BU120" s="100">
        <f t="shared" si="256"/>
        <v>969101.88359480922</v>
      </c>
      <c r="BV120" s="60">
        <f t="shared" si="257"/>
        <v>9246</v>
      </c>
      <c r="BW120" s="80">
        <f t="shared" si="258"/>
        <v>0.79364806866952786</v>
      </c>
      <c r="BX120" s="93">
        <f t="shared" si="259"/>
        <v>2092885998</v>
      </c>
      <c r="BY120" s="100">
        <f t="shared" si="260"/>
        <v>226355.82933160284</v>
      </c>
      <c r="BZ120" s="82"/>
      <c r="CA120" s="113">
        <v>11619</v>
      </c>
      <c r="CB120" s="105">
        <v>10333</v>
      </c>
      <c r="CC120" s="86">
        <v>0.8893192185213874</v>
      </c>
      <c r="CD120" s="105">
        <v>10451035640</v>
      </c>
      <c r="CE120" s="105">
        <v>1011423.1723603987</v>
      </c>
      <c r="CF120" s="105">
        <v>9264</v>
      </c>
      <c r="CG120" s="86">
        <v>0.79731474309320938</v>
      </c>
      <c r="CH120" s="105">
        <v>2258639709</v>
      </c>
      <c r="CI120" s="105">
        <v>243808.25874352333</v>
      </c>
      <c r="CK120" s="86">
        <f t="shared" si="261"/>
        <v>9.2703862660944214E-2</v>
      </c>
      <c r="CL120" s="86">
        <f t="shared" si="262"/>
        <v>0.11364806866952792</v>
      </c>
      <c r="CM120" s="86">
        <f t="shared" si="215"/>
        <v>9.2004475428178023E-2</v>
      </c>
      <c r="CN120" s="86">
        <f t="shared" si="216"/>
        <v>0.1106807814786126</v>
      </c>
    </row>
    <row r="121" spans="1:92" s="15" customFormat="1" ht="13.5" customHeight="1">
      <c r="A121" s="63"/>
      <c r="B121" s="345">
        <v>20</v>
      </c>
      <c r="C121" s="342" t="s">
        <v>127</v>
      </c>
      <c r="D121" s="331" t="s">
        <v>153</v>
      </c>
      <c r="E121" s="320"/>
      <c r="F121" s="144">
        <v>4</v>
      </c>
      <c r="G121" s="60">
        <v>4</v>
      </c>
      <c r="H121" s="80">
        <f t="shared" si="224"/>
        <v>1</v>
      </c>
      <c r="I121" s="93">
        <v>992730</v>
      </c>
      <c r="J121" s="100">
        <f t="shared" si="225"/>
        <v>248182.5</v>
      </c>
      <c r="K121" s="60">
        <v>3</v>
      </c>
      <c r="L121" s="80">
        <f t="shared" si="226"/>
        <v>0.75</v>
      </c>
      <c r="M121" s="93">
        <v>230206</v>
      </c>
      <c r="N121" s="100">
        <f t="shared" si="227"/>
        <v>76735.333333333328</v>
      </c>
      <c r="O121" s="144">
        <v>11</v>
      </c>
      <c r="P121" s="60">
        <v>11</v>
      </c>
      <c r="Q121" s="80">
        <f t="shared" si="228"/>
        <v>1</v>
      </c>
      <c r="R121" s="93">
        <v>10251070</v>
      </c>
      <c r="S121" s="100">
        <f t="shared" si="229"/>
        <v>931915.45454545459</v>
      </c>
      <c r="T121" s="60">
        <v>10</v>
      </c>
      <c r="U121" s="80">
        <f t="shared" si="230"/>
        <v>0.90909090909090906</v>
      </c>
      <c r="V121" s="93">
        <v>4570145</v>
      </c>
      <c r="W121" s="100">
        <f t="shared" si="231"/>
        <v>457014.5</v>
      </c>
      <c r="X121" s="144">
        <v>1059</v>
      </c>
      <c r="Y121" s="60">
        <v>1037</v>
      </c>
      <c r="Z121" s="80">
        <f t="shared" si="232"/>
        <v>0.97922568460812087</v>
      </c>
      <c r="AA121" s="93">
        <v>420544700</v>
      </c>
      <c r="AB121" s="100">
        <f t="shared" si="233"/>
        <v>405539.72999035678</v>
      </c>
      <c r="AC121" s="60">
        <v>904</v>
      </c>
      <c r="AD121" s="80">
        <f t="shared" si="234"/>
        <v>0.85363550519357889</v>
      </c>
      <c r="AE121" s="93">
        <v>85050175</v>
      </c>
      <c r="AF121" s="100">
        <f t="shared" si="235"/>
        <v>94082.051991150438</v>
      </c>
      <c r="AG121" s="144">
        <v>782</v>
      </c>
      <c r="AH121" s="60">
        <v>769</v>
      </c>
      <c r="AI121" s="80">
        <f t="shared" si="236"/>
        <v>0.98337595907928388</v>
      </c>
      <c r="AJ121" s="93">
        <v>414598060</v>
      </c>
      <c r="AK121" s="100">
        <f t="shared" si="237"/>
        <v>539139.21976592974</v>
      </c>
      <c r="AL121" s="60">
        <v>703</v>
      </c>
      <c r="AM121" s="80">
        <f t="shared" si="238"/>
        <v>0.89897698209718668</v>
      </c>
      <c r="AN121" s="93">
        <v>76794328</v>
      </c>
      <c r="AO121" s="100">
        <f t="shared" si="239"/>
        <v>109238.01991465149</v>
      </c>
      <c r="AP121" s="144">
        <v>369</v>
      </c>
      <c r="AQ121" s="60">
        <v>366</v>
      </c>
      <c r="AR121" s="80">
        <f t="shared" si="240"/>
        <v>0.99186991869918695</v>
      </c>
      <c r="AS121" s="93">
        <v>225301350</v>
      </c>
      <c r="AT121" s="100">
        <f t="shared" si="241"/>
        <v>615577.4590163934</v>
      </c>
      <c r="AU121" s="60">
        <v>327</v>
      </c>
      <c r="AV121" s="80">
        <f t="shared" si="242"/>
        <v>0.88617886178861793</v>
      </c>
      <c r="AW121" s="93">
        <v>42920104</v>
      </c>
      <c r="AX121" s="100">
        <f t="shared" si="243"/>
        <v>131254.14067278287</v>
      </c>
      <c r="AY121" s="144">
        <v>126</v>
      </c>
      <c r="AZ121" s="60">
        <v>124</v>
      </c>
      <c r="BA121" s="80">
        <f t="shared" si="244"/>
        <v>0.98412698412698407</v>
      </c>
      <c r="BB121" s="93">
        <v>73428320</v>
      </c>
      <c r="BC121" s="100">
        <f t="shared" si="245"/>
        <v>592163.87096774194</v>
      </c>
      <c r="BD121" s="60">
        <v>120</v>
      </c>
      <c r="BE121" s="80">
        <f t="shared" si="246"/>
        <v>0.95238095238095233</v>
      </c>
      <c r="BF121" s="93">
        <v>12446025</v>
      </c>
      <c r="BG121" s="100">
        <f t="shared" si="247"/>
        <v>103716.875</v>
      </c>
      <c r="BH121" s="144">
        <v>25</v>
      </c>
      <c r="BI121" s="60">
        <v>25</v>
      </c>
      <c r="BJ121" s="80">
        <f t="shared" si="248"/>
        <v>1</v>
      </c>
      <c r="BK121" s="93">
        <v>11810480</v>
      </c>
      <c r="BL121" s="100">
        <f t="shared" si="249"/>
        <v>472419.2</v>
      </c>
      <c r="BM121" s="60">
        <v>25</v>
      </c>
      <c r="BN121" s="80">
        <f t="shared" si="250"/>
        <v>1</v>
      </c>
      <c r="BO121" s="93">
        <v>2472238</v>
      </c>
      <c r="BP121" s="100">
        <f t="shared" si="251"/>
        <v>98889.52</v>
      </c>
      <c r="BQ121" s="98">
        <f t="shared" si="252"/>
        <v>2376</v>
      </c>
      <c r="BR121" s="60">
        <f t="shared" si="253"/>
        <v>2336</v>
      </c>
      <c r="BS121" s="80">
        <f t="shared" si="254"/>
        <v>0.98316498316498313</v>
      </c>
      <c r="BT121" s="93">
        <f t="shared" si="255"/>
        <v>1156926710</v>
      </c>
      <c r="BU121" s="100">
        <f t="shared" si="256"/>
        <v>495259.72174657532</v>
      </c>
      <c r="BV121" s="60">
        <f t="shared" si="257"/>
        <v>2092</v>
      </c>
      <c r="BW121" s="80">
        <f t="shared" si="258"/>
        <v>0.88047138047138052</v>
      </c>
      <c r="BX121" s="93">
        <f t="shared" si="259"/>
        <v>224483221</v>
      </c>
      <c r="BY121" s="100">
        <f t="shared" si="260"/>
        <v>107305.55497131932</v>
      </c>
      <c r="BZ121" s="82"/>
      <c r="CA121" s="113">
        <v>2080</v>
      </c>
      <c r="CB121" s="105">
        <v>2051</v>
      </c>
      <c r="CC121" s="86">
        <v>0.98605769230769236</v>
      </c>
      <c r="CD121" s="105">
        <v>1006827110</v>
      </c>
      <c r="CE121" s="105">
        <v>490895.71428571426</v>
      </c>
      <c r="CF121" s="105">
        <v>1790</v>
      </c>
      <c r="CG121" s="86">
        <v>0.86057692307692313</v>
      </c>
      <c r="CH121" s="105">
        <v>190053497</v>
      </c>
      <c r="CI121" s="105">
        <v>106175.13798882681</v>
      </c>
      <c r="CK121" s="86">
        <f t="shared" si="261"/>
        <v>0.10269360269360261</v>
      </c>
      <c r="CL121" s="86">
        <f t="shared" si="262"/>
        <v>1.6835016835016869E-2</v>
      </c>
      <c r="CM121" s="86">
        <f t="shared" si="215"/>
        <v>0.12548076923076923</v>
      </c>
      <c r="CN121" s="86">
        <f t="shared" si="216"/>
        <v>1.3942307692307643E-2</v>
      </c>
    </row>
    <row r="122" spans="1:92" s="15" customFormat="1" ht="13.5" customHeight="1">
      <c r="A122" s="63"/>
      <c r="B122" s="346"/>
      <c r="C122" s="343"/>
      <c r="D122" s="319" t="s">
        <v>164</v>
      </c>
      <c r="E122" s="320"/>
      <c r="F122" s="144">
        <v>0</v>
      </c>
      <c r="G122" s="60">
        <v>0</v>
      </c>
      <c r="H122" s="80" t="str">
        <f t="shared" si="224"/>
        <v>-</v>
      </c>
      <c r="I122" s="93">
        <v>0</v>
      </c>
      <c r="J122" s="100" t="str">
        <f t="shared" si="225"/>
        <v>-</v>
      </c>
      <c r="K122" s="60">
        <v>0</v>
      </c>
      <c r="L122" s="80" t="str">
        <f t="shared" si="226"/>
        <v>-</v>
      </c>
      <c r="M122" s="93">
        <v>0</v>
      </c>
      <c r="N122" s="100" t="str">
        <f t="shared" si="227"/>
        <v>-</v>
      </c>
      <c r="O122" s="144">
        <v>1</v>
      </c>
      <c r="P122" s="60">
        <v>1</v>
      </c>
      <c r="Q122" s="80">
        <f t="shared" si="228"/>
        <v>1</v>
      </c>
      <c r="R122" s="93">
        <v>3388410</v>
      </c>
      <c r="S122" s="100">
        <f t="shared" si="229"/>
        <v>3388410</v>
      </c>
      <c r="T122" s="60">
        <v>1</v>
      </c>
      <c r="U122" s="80">
        <f t="shared" si="230"/>
        <v>1</v>
      </c>
      <c r="V122" s="93">
        <v>2879926</v>
      </c>
      <c r="W122" s="100">
        <f t="shared" si="231"/>
        <v>2879926</v>
      </c>
      <c r="X122" s="144">
        <v>38</v>
      </c>
      <c r="Y122" s="60">
        <v>38</v>
      </c>
      <c r="Z122" s="80">
        <f t="shared" si="232"/>
        <v>1</v>
      </c>
      <c r="AA122" s="93">
        <v>18984630</v>
      </c>
      <c r="AB122" s="100">
        <f t="shared" si="233"/>
        <v>499595.5263157895</v>
      </c>
      <c r="AC122" s="60">
        <v>33</v>
      </c>
      <c r="AD122" s="80">
        <f t="shared" si="234"/>
        <v>0.86842105263157898</v>
      </c>
      <c r="AE122" s="93">
        <v>2906153</v>
      </c>
      <c r="AF122" s="100">
        <f t="shared" si="235"/>
        <v>88065.242424242431</v>
      </c>
      <c r="AG122" s="144">
        <v>21</v>
      </c>
      <c r="AH122" s="60">
        <v>21</v>
      </c>
      <c r="AI122" s="80">
        <f t="shared" si="236"/>
        <v>1</v>
      </c>
      <c r="AJ122" s="93">
        <v>21390930</v>
      </c>
      <c r="AK122" s="100">
        <f t="shared" si="237"/>
        <v>1018615.7142857143</v>
      </c>
      <c r="AL122" s="60">
        <v>18</v>
      </c>
      <c r="AM122" s="80">
        <f t="shared" si="238"/>
        <v>0.8571428571428571</v>
      </c>
      <c r="AN122" s="93">
        <v>1826369</v>
      </c>
      <c r="AO122" s="100">
        <f t="shared" si="239"/>
        <v>101464.94444444444</v>
      </c>
      <c r="AP122" s="144">
        <v>7</v>
      </c>
      <c r="AQ122" s="60">
        <v>7</v>
      </c>
      <c r="AR122" s="80">
        <f t="shared" si="240"/>
        <v>1</v>
      </c>
      <c r="AS122" s="93">
        <v>4123730</v>
      </c>
      <c r="AT122" s="100">
        <f t="shared" si="241"/>
        <v>589104.28571428568</v>
      </c>
      <c r="AU122" s="60">
        <v>6</v>
      </c>
      <c r="AV122" s="80">
        <f t="shared" si="242"/>
        <v>0.8571428571428571</v>
      </c>
      <c r="AW122" s="93">
        <v>319770</v>
      </c>
      <c r="AX122" s="100">
        <f t="shared" si="243"/>
        <v>53295</v>
      </c>
      <c r="AY122" s="144">
        <v>2</v>
      </c>
      <c r="AZ122" s="60">
        <v>2</v>
      </c>
      <c r="BA122" s="80">
        <f t="shared" si="244"/>
        <v>1</v>
      </c>
      <c r="BB122" s="93">
        <v>1686640</v>
      </c>
      <c r="BC122" s="100">
        <f t="shared" si="245"/>
        <v>843320</v>
      </c>
      <c r="BD122" s="60">
        <v>2</v>
      </c>
      <c r="BE122" s="80">
        <f t="shared" si="246"/>
        <v>1</v>
      </c>
      <c r="BF122" s="93">
        <v>154054</v>
      </c>
      <c r="BG122" s="100">
        <f t="shared" si="247"/>
        <v>77027</v>
      </c>
      <c r="BH122" s="144">
        <v>0</v>
      </c>
      <c r="BI122" s="60">
        <v>0</v>
      </c>
      <c r="BJ122" s="80" t="str">
        <f t="shared" si="248"/>
        <v>-</v>
      </c>
      <c r="BK122" s="93">
        <v>0</v>
      </c>
      <c r="BL122" s="100" t="str">
        <f t="shared" si="249"/>
        <v>-</v>
      </c>
      <c r="BM122" s="60">
        <v>0</v>
      </c>
      <c r="BN122" s="80" t="str">
        <f t="shared" si="250"/>
        <v>-</v>
      </c>
      <c r="BO122" s="93">
        <v>0</v>
      </c>
      <c r="BP122" s="100" t="str">
        <f t="shared" si="251"/>
        <v>-</v>
      </c>
      <c r="BQ122" s="98">
        <f t="shared" si="252"/>
        <v>69</v>
      </c>
      <c r="BR122" s="60">
        <f t="shared" si="253"/>
        <v>69</v>
      </c>
      <c r="BS122" s="80">
        <f t="shared" si="254"/>
        <v>1</v>
      </c>
      <c r="BT122" s="93">
        <f t="shared" si="255"/>
        <v>49574340</v>
      </c>
      <c r="BU122" s="100">
        <f t="shared" si="256"/>
        <v>718468.69565217395</v>
      </c>
      <c r="BV122" s="60">
        <f t="shared" si="257"/>
        <v>60</v>
      </c>
      <c r="BW122" s="80">
        <f t="shared" si="258"/>
        <v>0.86956521739130432</v>
      </c>
      <c r="BX122" s="93">
        <f t="shared" si="259"/>
        <v>8086272</v>
      </c>
      <c r="BY122" s="100">
        <f t="shared" si="260"/>
        <v>134771.20000000001</v>
      </c>
      <c r="BZ122" s="82"/>
      <c r="CA122" s="113">
        <v>53</v>
      </c>
      <c r="CB122" s="105">
        <v>53</v>
      </c>
      <c r="CC122" s="86">
        <v>1</v>
      </c>
      <c r="CD122" s="105">
        <v>27490390</v>
      </c>
      <c r="CE122" s="105">
        <v>518686.60377358488</v>
      </c>
      <c r="CF122" s="105">
        <v>43</v>
      </c>
      <c r="CG122" s="86">
        <v>0.81132075471698117</v>
      </c>
      <c r="CH122" s="105">
        <v>3996301</v>
      </c>
      <c r="CI122" s="105">
        <v>92937.232558139542</v>
      </c>
      <c r="CK122" s="86">
        <f t="shared" si="261"/>
        <v>0.13043478260869568</v>
      </c>
      <c r="CL122" s="86">
        <f t="shared" si="262"/>
        <v>0</v>
      </c>
      <c r="CM122" s="86">
        <f t="shared" si="215"/>
        <v>0.18867924528301883</v>
      </c>
      <c r="CN122" s="86">
        <f t="shared" si="216"/>
        <v>0</v>
      </c>
    </row>
    <row r="123" spans="1:92" s="15" customFormat="1" ht="13.5" customHeight="1">
      <c r="A123" s="63"/>
      <c r="B123" s="346"/>
      <c r="C123" s="343"/>
      <c r="D123" s="81"/>
      <c r="E123" s="71" t="s">
        <v>160</v>
      </c>
      <c r="F123" s="168">
        <v>0</v>
      </c>
      <c r="G123" s="62">
        <v>0</v>
      </c>
      <c r="H123" s="79" t="str">
        <f t="shared" si="224"/>
        <v>-</v>
      </c>
      <c r="I123" s="101">
        <v>0</v>
      </c>
      <c r="J123" s="102" t="str">
        <f t="shared" si="225"/>
        <v>-</v>
      </c>
      <c r="K123" s="62">
        <v>0</v>
      </c>
      <c r="L123" s="79" t="str">
        <f t="shared" si="226"/>
        <v>-</v>
      </c>
      <c r="M123" s="101">
        <v>0</v>
      </c>
      <c r="N123" s="102" t="str">
        <f t="shared" si="227"/>
        <v>-</v>
      </c>
      <c r="O123" s="168">
        <v>1</v>
      </c>
      <c r="P123" s="62">
        <v>1</v>
      </c>
      <c r="Q123" s="79">
        <f t="shared" si="228"/>
        <v>1</v>
      </c>
      <c r="R123" s="101">
        <v>3388410</v>
      </c>
      <c r="S123" s="102">
        <f t="shared" si="229"/>
        <v>3388410</v>
      </c>
      <c r="T123" s="62">
        <v>1</v>
      </c>
      <c r="U123" s="79">
        <f t="shared" si="230"/>
        <v>1</v>
      </c>
      <c r="V123" s="101">
        <v>2879926</v>
      </c>
      <c r="W123" s="102">
        <f t="shared" si="231"/>
        <v>2879926</v>
      </c>
      <c r="X123" s="168">
        <v>33</v>
      </c>
      <c r="Y123" s="62">
        <v>33</v>
      </c>
      <c r="Z123" s="79">
        <f t="shared" si="232"/>
        <v>1</v>
      </c>
      <c r="AA123" s="101">
        <v>17126270</v>
      </c>
      <c r="AB123" s="102">
        <f t="shared" si="233"/>
        <v>518977.87878787878</v>
      </c>
      <c r="AC123" s="62">
        <v>28</v>
      </c>
      <c r="AD123" s="79">
        <f t="shared" si="234"/>
        <v>0.84848484848484851</v>
      </c>
      <c r="AE123" s="101">
        <v>2552062</v>
      </c>
      <c r="AF123" s="102">
        <f t="shared" si="235"/>
        <v>91145.071428571435</v>
      </c>
      <c r="AG123" s="168">
        <v>14</v>
      </c>
      <c r="AH123" s="62">
        <v>14</v>
      </c>
      <c r="AI123" s="79">
        <f t="shared" si="236"/>
        <v>1</v>
      </c>
      <c r="AJ123" s="101">
        <v>9220700</v>
      </c>
      <c r="AK123" s="102">
        <f t="shared" si="237"/>
        <v>658621.42857142852</v>
      </c>
      <c r="AL123" s="62">
        <v>11</v>
      </c>
      <c r="AM123" s="79">
        <f t="shared" si="238"/>
        <v>0.7857142857142857</v>
      </c>
      <c r="AN123" s="101">
        <v>905805</v>
      </c>
      <c r="AO123" s="102">
        <f t="shared" si="239"/>
        <v>82345.909090909088</v>
      </c>
      <c r="AP123" s="168">
        <v>5</v>
      </c>
      <c r="AQ123" s="62">
        <v>5</v>
      </c>
      <c r="AR123" s="79">
        <f t="shared" si="240"/>
        <v>1</v>
      </c>
      <c r="AS123" s="101">
        <v>3015690</v>
      </c>
      <c r="AT123" s="102">
        <f t="shared" si="241"/>
        <v>603138</v>
      </c>
      <c r="AU123" s="62">
        <v>4</v>
      </c>
      <c r="AV123" s="79">
        <f t="shared" si="242"/>
        <v>0.8</v>
      </c>
      <c r="AW123" s="101">
        <v>220172</v>
      </c>
      <c r="AX123" s="102">
        <f t="shared" si="243"/>
        <v>55043</v>
      </c>
      <c r="AY123" s="168">
        <v>1</v>
      </c>
      <c r="AZ123" s="62">
        <v>1</v>
      </c>
      <c r="BA123" s="79">
        <f t="shared" si="244"/>
        <v>1</v>
      </c>
      <c r="BB123" s="101">
        <v>869410</v>
      </c>
      <c r="BC123" s="102">
        <f t="shared" si="245"/>
        <v>869410</v>
      </c>
      <c r="BD123" s="62">
        <v>1</v>
      </c>
      <c r="BE123" s="79">
        <f t="shared" si="246"/>
        <v>1</v>
      </c>
      <c r="BF123" s="101">
        <v>93959</v>
      </c>
      <c r="BG123" s="102">
        <f t="shared" si="247"/>
        <v>93959</v>
      </c>
      <c r="BH123" s="168">
        <v>0</v>
      </c>
      <c r="BI123" s="62">
        <v>0</v>
      </c>
      <c r="BJ123" s="79" t="str">
        <f t="shared" si="248"/>
        <v>-</v>
      </c>
      <c r="BK123" s="101">
        <v>0</v>
      </c>
      <c r="BL123" s="102" t="str">
        <f t="shared" si="249"/>
        <v>-</v>
      </c>
      <c r="BM123" s="62">
        <v>0</v>
      </c>
      <c r="BN123" s="79" t="str">
        <f t="shared" si="250"/>
        <v>-</v>
      </c>
      <c r="BO123" s="101">
        <v>0</v>
      </c>
      <c r="BP123" s="102" t="str">
        <f t="shared" si="251"/>
        <v>-</v>
      </c>
      <c r="BQ123" s="99">
        <f t="shared" si="252"/>
        <v>54</v>
      </c>
      <c r="BR123" s="62">
        <f t="shared" si="253"/>
        <v>54</v>
      </c>
      <c r="BS123" s="79">
        <f t="shared" si="254"/>
        <v>1</v>
      </c>
      <c r="BT123" s="101">
        <f t="shared" si="255"/>
        <v>33620480</v>
      </c>
      <c r="BU123" s="102">
        <f t="shared" si="256"/>
        <v>622601.48148148146</v>
      </c>
      <c r="BV123" s="62">
        <f t="shared" si="257"/>
        <v>45</v>
      </c>
      <c r="BW123" s="79">
        <f t="shared" si="258"/>
        <v>0.83333333333333337</v>
      </c>
      <c r="BX123" s="101">
        <f t="shared" si="259"/>
        <v>6651924</v>
      </c>
      <c r="BY123" s="102">
        <f t="shared" si="260"/>
        <v>147820.53333333333</v>
      </c>
      <c r="BZ123" s="82"/>
      <c r="CA123" s="113">
        <v>42</v>
      </c>
      <c r="CB123" s="105">
        <v>42</v>
      </c>
      <c r="CC123" s="86">
        <v>1</v>
      </c>
      <c r="CD123" s="105">
        <v>21373030</v>
      </c>
      <c r="CE123" s="105">
        <v>508881.66666666669</v>
      </c>
      <c r="CF123" s="105">
        <v>33</v>
      </c>
      <c r="CG123" s="86">
        <v>0.7857142857142857</v>
      </c>
      <c r="CH123" s="105">
        <v>3289828</v>
      </c>
      <c r="CI123" s="105">
        <v>99691.757575757569</v>
      </c>
      <c r="CK123" s="86">
        <f t="shared" si="261"/>
        <v>0.16666666666666663</v>
      </c>
      <c r="CL123" s="86">
        <f t="shared" si="262"/>
        <v>0</v>
      </c>
      <c r="CM123" s="86">
        <f t="shared" si="215"/>
        <v>0.2142857142857143</v>
      </c>
      <c r="CN123" s="86">
        <f t="shared" si="216"/>
        <v>0</v>
      </c>
    </row>
    <row r="124" spans="1:92" s="15" customFormat="1" ht="13.5" customHeight="1">
      <c r="A124" s="63"/>
      <c r="B124" s="346"/>
      <c r="C124" s="343"/>
      <c r="D124" s="81"/>
      <c r="E124" s="198" t="s">
        <v>161</v>
      </c>
      <c r="F124" s="213">
        <v>0</v>
      </c>
      <c r="G124" s="214">
        <v>0</v>
      </c>
      <c r="H124" s="215" t="str">
        <f t="shared" si="224"/>
        <v>-</v>
      </c>
      <c r="I124" s="216">
        <v>0</v>
      </c>
      <c r="J124" s="217" t="str">
        <f t="shared" si="225"/>
        <v>-</v>
      </c>
      <c r="K124" s="214">
        <v>0</v>
      </c>
      <c r="L124" s="215" t="str">
        <f t="shared" si="226"/>
        <v>-</v>
      </c>
      <c r="M124" s="216">
        <v>0</v>
      </c>
      <c r="N124" s="217" t="str">
        <f t="shared" si="227"/>
        <v>-</v>
      </c>
      <c r="O124" s="213">
        <v>0</v>
      </c>
      <c r="P124" s="214">
        <v>0</v>
      </c>
      <c r="Q124" s="215" t="str">
        <f t="shared" si="228"/>
        <v>-</v>
      </c>
      <c r="R124" s="216">
        <v>0</v>
      </c>
      <c r="S124" s="217" t="str">
        <f t="shared" si="229"/>
        <v>-</v>
      </c>
      <c r="T124" s="214">
        <v>0</v>
      </c>
      <c r="U124" s="215" t="str">
        <f t="shared" si="230"/>
        <v>-</v>
      </c>
      <c r="V124" s="216">
        <v>0</v>
      </c>
      <c r="W124" s="217" t="str">
        <f t="shared" si="231"/>
        <v>-</v>
      </c>
      <c r="X124" s="213">
        <v>5</v>
      </c>
      <c r="Y124" s="214">
        <v>5</v>
      </c>
      <c r="Z124" s="215">
        <f t="shared" si="232"/>
        <v>1</v>
      </c>
      <c r="AA124" s="216">
        <v>1858360</v>
      </c>
      <c r="AB124" s="217">
        <f t="shared" si="233"/>
        <v>371672</v>
      </c>
      <c r="AC124" s="214">
        <v>5</v>
      </c>
      <c r="AD124" s="215">
        <f t="shared" si="234"/>
        <v>1</v>
      </c>
      <c r="AE124" s="216">
        <v>354091</v>
      </c>
      <c r="AF124" s="217">
        <f t="shared" si="235"/>
        <v>70818.2</v>
      </c>
      <c r="AG124" s="213">
        <v>7</v>
      </c>
      <c r="AH124" s="214">
        <v>7</v>
      </c>
      <c r="AI124" s="215">
        <f t="shared" si="236"/>
        <v>1</v>
      </c>
      <c r="AJ124" s="216">
        <v>12170230</v>
      </c>
      <c r="AK124" s="217">
        <f t="shared" si="237"/>
        <v>1738604.2857142857</v>
      </c>
      <c r="AL124" s="214">
        <v>7</v>
      </c>
      <c r="AM124" s="215">
        <f t="shared" si="238"/>
        <v>1</v>
      </c>
      <c r="AN124" s="216">
        <v>920564</v>
      </c>
      <c r="AO124" s="217">
        <f t="shared" si="239"/>
        <v>131509.14285714287</v>
      </c>
      <c r="AP124" s="213">
        <v>2</v>
      </c>
      <c r="AQ124" s="214">
        <v>2</v>
      </c>
      <c r="AR124" s="215">
        <f t="shared" si="240"/>
        <v>1</v>
      </c>
      <c r="AS124" s="216">
        <v>1108040</v>
      </c>
      <c r="AT124" s="217">
        <f t="shared" si="241"/>
        <v>554020</v>
      </c>
      <c r="AU124" s="214">
        <v>2</v>
      </c>
      <c r="AV124" s="215">
        <f t="shared" si="242"/>
        <v>1</v>
      </c>
      <c r="AW124" s="216">
        <v>99598</v>
      </c>
      <c r="AX124" s="217">
        <f t="shared" si="243"/>
        <v>49799</v>
      </c>
      <c r="AY124" s="213">
        <v>1</v>
      </c>
      <c r="AZ124" s="214">
        <v>1</v>
      </c>
      <c r="BA124" s="215">
        <f t="shared" si="244"/>
        <v>1</v>
      </c>
      <c r="BB124" s="216">
        <v>817230</v>
      </c>
      <c r="BC124" s="217">
        <f t="shared" si="245"/>
        <v>817230</v>
      </c>
      <c r="BD124" s="214">
        <v>1</v>
      </c>
      <c r="BE124" s="215">
        <f t="shared" si="246"/>
        <v>1</v>
      </c>
      <c r="BF124" s="216">
        <v>60095</v>
      </c>
      <c r="BG124" s="217">
        <f t="shared" si="247"/>
        <v>60095</v>
      </c>
      <c r="BH124" s="213">
        <v>0</v>
      </c>
      <c r="BI124" s="214">
        <v>0</v>
      </c>
      <c r="BJ124" s="215" t="str">
        <f t="shared" si="248"/>
        <v>-</v>
      </c>
      <c r="BK124" s="216">
        <v>0</v>
      </c>
      <c r="BL124" s="217" t="str">
        <f t="shared" si="249"/>
        <v>-</v>
      </c>
      <c r="BM124" s="214">
        <v>0</v>
      </c>
      <c r="BN124" s="215" t="str">
        <f t="shared" si="250"/>
        <v>-</v>
      </c>
      <c r="BO124" s="216">
        <v>0</v>
      </c>
      <c r="BP124" s="217" t="str">
        <f t="shared" si="251"/>
        <v>-</v>
      </c>
      <c r="BQ124" s="218">
        <f t="shared" si="252"/>
        <v>15</v>
      </c>
      <c r="BR124" s="214">
        <f t="shared" si="253"/>
        <v>15</v>
      </c>
      <c r="BS124" s="215">
        <f t="shared" si="254"/>
        <v>1</v>
      </c>
      <c r="BT124" s="216">
        <f t="shared" si="255"/>
        <v>15953860</v>
      </c>
      <c r="BU124" s="217">
        <f t="shared" si="256"/>
        <v>1063590.6666666667</v>
      </c>
      <c r="BV124" s="214">
        <f t="shared" si="257"/>
        <v>15</v>
      </c>
      <c r="BW124" s="215">
        <f t="shared" si="258"/>
        <v>1</v>
      </c>
      <c r="BX124" s="216">
        <f t="shared" si="259"/>
        <v>1434348</v>
      </c>
      <c r="BY124" s="217">
        <f t="shared" si="260"/>
        <v>95623.2</v>
      </c>
      <c r="BZ124" s="82"/>
      <c r="CA124" s="113">
        <v>11</v>
      </c>
      <c r="CB124" s="105">
        <v>11</v>
      </c>
      <c r="CC124" s="86">
        <v>1</v>
      </c>
      <c r="CD124" s="105">
        <v>6117360</v>
      </c>
      <c r="CE124" s="105">
        <v>556123.63636363635</v>
      </c>
      <c r="CF124" s="105">
        <v>10</v>
      </c>
      <c r="CG124" s="86">
        <v>0.90909090909090906</v>
      </c>
      <c r="CH124" s="105">
        <v>706473</v>
      </c>
      <c r="CI124" s="105">
        <v>70647.3</v>
      </c>
      <c r="CK124" s="86">
        <f t="shared" si="261"/>
        <v>0</v>
      </c>
      <c r="CL124" s="86">
        <f t="shared" si="262"/>
        <v>0</v>
      </c>
      <c r="CM124" s="86">
        <f t="shared" si="215"/>
        <v>9.0909090909090939E-2</v>
      </c>
      <c r="CN124" s="86">
        <f t="shared" si="216"/>
        <v>0</v>
      </c>
    </row>
    <row r="125" spans="1:92" s="15" customFormat="1" ht="13.5" customHeight="1">
      <c r="A125" s="63"/>
      <c r="B125" s="346"/>
      <c r="C125" s="343"/>
      <c r="D125" s="210"/>
      <c r="E125" s="72" t="s">
        <v>211</v>
      </c>
      <c r="F125" s="211">
        <v>0</v>
      </c>
      <c r="G125" s="126">
        <v>0</v>
      </c>
      <c r="H125" s="124" t="str">
        <f>IFERROR(G125/F125,"-")</f>
        <v>-</v>
      </c>
      <c r="I125" s="127">
        <v>0</v>
      </c>
      <c r="J125" s="125" t="str">
        <f>IFERROR(I125/G125,"-")</f>
        <v>-</v>
      </c>
      <c r="K125" s="126">
        <v>0</v>
      </c>
      <c r="L125" s="124" t="str">
        <f>IFERROR(K125/F125,"-")</f>
        <v>-</v>
      </c>
      <c r="M125" s="127">
        <v>0</v>
      </c>
      <c r="N125" s="125" t="str">
        <f>IFERROR(M125/K125,"-")</f>
        <v>-</v>
      </c>
      <c r="O125" s="211">
        <v>0</v>
      </c>
      <c r="P125" s="126">
        <v>0</v>
      </c>
      <c r="Q125" s="124" t="str">
        <f>IFERROR(P125/O125,"-")</f>
        <v>-</v>
      </c>
      <c r="R125" s="127">
        <v>0</v>
      </c>
      <c r="S125" s="125" t="str">
        <f>IFERROR(R125/P125,"-")</f>
        <v>-</v>
      </c>
      <c r="T125" s="126">
        <v>0</v>
      </c>
      <c r="U125" s="124" t="str">
        <f>IFERROR(T125/O125,"-")</f>
        <v>-</v>
      </c>
      <c r="V125" s="127">
        <v>0</v>
      </c>
      <c r="W125" s="125" t="str">
        <f>IFERROR(V125/T125,"-")</f>
        <v>-</v>
      </c>
      <c r="X125" s="211">
        <v>0</v>
      </c>
      <c r="Y125" s="126">
        <v>0</v>
      </c>
      <c r="Z125" s="124" t="str">
        <f>IFERROR(Y125/X125,"-")</f>
        <v>-</v>
      </c>
      <c r="AA125" s="127">
        <v>0</v>
      </c>
      <c r="AB125" s="125" t="str">
        <f>IFERROR(AA125/Y125,"-")</f>
        <v>-</v>
      </c>
      <c r="AC125" s="126">
        <v>0</v>
      </c>
      <c r="AD125" s="124" t="str">
        <f>IFERROR(AC125/X125,"-")</f>
        <v>-</v>
      </c>
      <c r="AE125" s="127">
        <v>0</v>
      </c>
      <c r="AF125" s="125" t="str">
        <f>IFERROR(AE125/AC125,"-")</f>
        <v>-</v>
      </c>
      <c r="AG125" s="211">
        <v>0</v>
      </c>
      <c r="AH125" s="126">
        <v>0</v>
      </c>
      <c r="AI125" s="124" t="str">
        <f>IFERROR(AH125/AG125,"-")</f>
        <v>-</v>
      </c>
      <c r="AJ125" s="127">
        <v>0</v>
      </c>
      <c r="AK125" s="125" t="str">
        <f>IFERROR(AJ125/AH125,"-")</f>
        <v>-</v>
      </c>
      <c r="AL125" s="126">
        <v>0</v>
      </c>
      <c r="AM125" s="124" t="str">
        <f>IFERROR(AL125/AG125,"-")</f>
        <v>-</v>
      </c>
      <c r="AN125" s="127">
        <v>0</v>
      </c>
      <c r="AO125" s="125" t="str">
        <f>IFERROR(AN125/AL125,"-")</f>
        <v>-</v>
      </c>
      <c r="AP125" s="211">
        <v>0</v>
      </c>
      <c r="AQ125" s="126">
        <v>0</v>
      </c>
      <c r="AR125" s="124" t="str">
        <f>IFERROR(AQ125/AP125,"-")</f>
        <v>-</v>
      </c>
      <c r="AS125" s="127">
        <v>0</v>
      </c>
      <c r="AT125" s="125" t="str">
        <f>IFERROR(AS125/AQ125,"-")</f>
        <v>-</v>
      </c>
      <c r="AU125" s="126">
        <v>0</v>
      </c>
      <c r="AV125" s="124" t="str">
        <f>IFERROR(AU125/AP125,"-")</f>
        <v>-</v>
      </c>
      <c r="AW125" s="127">
        <v>0</v>
      </c>
      <c r="AX125" s="125" t="str">
        <f>IFERROR(AW125/AU125,"-")</f>
        <v>-</v>
      </c>
      <c r="AY125" s="211">
        <v>0</v>
      </c>
      <c r="AZ125" s="126">
        <v>0</v>
      </c>
      <c r="BA125" s="124" t="str">
        <f>IFERROR(AZ125/AY125,"-")</f>
        <v>-</v>
      </c>
      <c r="BB125" s="127">
        <v>0</v>
      </c>
      <c r="BC125" s="125" t="str">
        <f>IFERROR(BB125/AZ125,"-")</f>
        <v>-</v>
      </c>
      <c r="BD125" s="126">
        <v>0</v>
      </c>
      <c r="BE125" s="124" t="str">
        <f>IFERROR(BD125/AY125,"-")</f>
        <v>-</v>
      </c>
      <c r="BF125" s="127">
        <v>0</v>
      </c>
      <c r="BG125" s="125" t="str">
        <f>IFERROR(BF125/BD125,"-")</f>
        <v>-</v>
      </c>
      <c r="BH125" s="211">
        <v>0</v>
      </c>
      <c r="BI125" s="126">
        <v>0</v>
      </c>
      <c r="BJ125" s="124" t="str">
        <f>IFERROR(BI125/BH125,"-")</f>
        <v>-</v>
      </c>
      <c r="BK125" s="127">
        <v>0</v>
      </c>
      <c r="BL125" s="125" t="str">
        <f>IFERROR(BK125/BI125,"-")</f>
        <v>-</v>
      </c>
      <c r="BM125" s="126">
        <v>0</v>
      </c>
      <c r="BN125" s="124" t="str">
        <f>IFERROR(BM125/BH125,"-")</f>
        <v>-</v>
      </c>
      <c r="BO125" s="127">
        <v>0</v>
      </c>
      <c r="BP125" s="125" t="str">
        <f>IFERROR(BO125/BM125,"-")</f>
        <v>-</v>
      </c>
      <c r="BQ125" s="212">
        <f t="shared" si="252"/>
        <v>0</v>
      </c>
      <c r="BR125" s="126">
        <f t="shared" si="253"/>
        <v>0</v>
      </c>
      <c r="BS125" s="124" t="str">
        <f>IFERROR(BR125/BQ125,"-")</f>
        <v>-</v>
      </c>
      <c r="BT125" s="127">
        <f>SUM(I125,R125,AA125,AJ125,AS125,BB125,BK125)</f>
        <v>0</v>
      </c>
      <c r="BU125" s="125" t="str">
        <f>IFERROR(BT125/BR125,"-")</f>
        <v>-</v>
      </c>
      <c r="BV125" s="126">
        <f>SUM(K125,T125,AC125,AL125,AU125,BD125,BM125)</f>
        <v>0</v>
      </c>
      <c r="BW125" s="124" t="str">
        <f>IFERROR(BV125/BQ125,"-")</f>
        <v>-</v>
      </c>
      <c r="BX125" s="127">
        <f>SUM(M125,V125,AE125,AN125,AW125,BF125,BO125)</f>
        <v>0</v>
      </c>
      <c r="BY125" s="125" t="str">
        <f>IFERROR(BX125/BV125,"-")</f>
        <v>-</v>
      </c>
      <c r="BZ125" s="82"/>
      <c r="CA125" s="113">
        <v>0</v>
      </c>
      <c r="CB125" s="105">
        <v>0</v>
      </c>
      <c r="CC125" s="86" t="s">
        <v>240</v>
      </c>
      <c r="CD125" s="105">
        <v>0</v>
      </c>
      <c r="CE125" s="105" t="s">
        <v>240</v>
      </c>
      <c r="CF125" s="105">
        <v>0</v>
      </c>
      <c r="CG125" s="86" t="s">
        <v>240</v>
      </c>
      <c r="CH125" s="105">
        <v>0</v>
      </c>
      <c r="CI125" s="105" t="s">
        <v>240</v>
      </c>
      <c r="CK125" s="86" t="str">
        <f t="shared" si="261"/>
        <v>-</v>
      </c>
      <c r="CL125" s="86" t="str">
        <f t="shared" si="262"/>
        <v>-</v>
      </c>
      <c r="CM125" s="86" t="str">
        <f t="shared" si="215"/>
        <v>-</v>
      </c>
      <c r="CN125" s="86" t="str">
        <f t="shared" si="216"/>
        <v>-</v>
      </c>
    </row>
    <row r="126" spans="1:92" s="15" customFormat="1" ht="13.5" customHeight="1">
      <c r="A126" s="63"/>
      <c r="B126" s="347"/>
      <c r="C126" s="344"/>
      <c r="D126" s="338" t="s">
        <v>204</v>
      </c>
      <c r="E126" s="339"/>
      <c r="F126" s="144">
        <v>40</v>
      </c>
      <c r="G126" s="60">
        <v>40</v>
      </c>
      <c r="H126" s="80">
        <f t="shared" si="224"/>
        <v>1</v>
      </c>
      <c r="I126" s="93">
        <v>72920660</v>
      </c>
      <c r="J126" s="100">
        <f t="shared" si="225"/>
        <v>1823016.5</v>
      </c>
      <c r="K126" s="60">
        <v>34</v>
      </c>
      <c r="L126" s="80">
        <f t="shared" si="226"/>
        <v>0.85</v>
      </c>
      <c r="M126" s="93">
        <v>23397451</v>
      </c>
      <c r="N126" s="100">
        <f t="shared" si="227"/>
        <v>688160.32352941181</v>
      </c>
      <c r="O126" s="144">
        <v>144</v>
      </c>
      <c r="P126" s="60">
        <v>141</v>
      </c>
      <c r="Q126" s="80">
        <f t="shared" si="228"/>
        <v>0.97916666666666663</v>
      </c>
      <c r="R126" s="93">
        <v>277418350</v>
      </c>
      <c r="S126" s="100">
        <f t="shared" si="229"/>
        <v>1967506.0283687944</v>
      </c>
      <c r="T126" s="60">
        <v>127</v>
      </c>
      <c r="U126" s="80">
        <f t="shared" si="230"/>
        <v>0.88194444444444442</v>
      </c>
      <c r="V126" s="93">
        <v>146150105</v>
      </c>
      <c r="W126" s="100">
        <f t="shared" si="231"/>
        <v>1150788.2283464568</v>
      </c>
      <c r="X126" s="144">
        <v>6164</v>
      </c>
      <c r="Y126" s="60">
        <v>5657</v>
      </c>
      <c r="Z126" s="80">
        <f t="shared" si="232"/>
        <v>0.91774821544451657</v>
      </c>
      <c r="AA126" s="93">
        <v>4092912940</v>
      </c>
      <c r="AB126" s="100">
        <f t="shared" si="233"/>
        <v>723512.98214601376</v>
      </c>
      <c r="AC126" s="60">
        <v>4938</v>
      </c>
      <c r="AD126" s="80">
        <f t="shared" si="234"/>
        <v>0.80110317975340684</v>
      </c>
      <c r="AE126" s="93">
        <v>965116299</v>
      </c>
      <c r="AF126" s="100">
        <f t="shared" si="235"/>
        <v>195446.80012150668</v>
      </c>
      <c r="AG126" s="144">
        <v>5450</v>
      </c>
      <c r="AH126" s="60">
        <v>5131</v>
      </c>
      <c r="AI126" s="80">
        <f t="shared" si="236"/>
        <v>0.94146788990825692</v>
      </c>
      <c r="AJ126" s="93">
        <v>4722383730</v>
      </c>
      <c r="AK126" s="100">
        <f t="shared" si="237"/>
        <v>920363.22938998241</v>
      </c>
      <c r="AL126" s="60">
        <v>4673</v>
      </c>
      <c r="AM126" s="80">
        <f t="shared" si="238"/>
        <v>0.85743119266055046</v>
      </c>
      <c r="AN126" s="93">
        <v>1015708726</v>
      </c>
      <c r="AO126" s="100">
        <f t="shared" si="239"/>
        <v>217356.88551251873</v>
      </c>
      <c r="AP126" s="144">
        <v>3839</v>
      </c>
      <c r="AQ126" s="60">
        <v>3585</v>
      </c>
      <c r="AR126" s="80">
        <f t="shared" si="240"/>
        <v>0.9338369367022662</v>
      </c>
      <c r="AS126" s="93">
        <v>4064700190</v>
      </c>
      <c r="AT126" s="100">
        <f t="shared" si="241"/>
        <v>1133807.5843793584</v>
      </c>
      <c r="AU126" s="60">
        <v>3350</v>
      </c>
      <c r="AV126" s="80">
        <f t="shared" si="242"/>
        <v>0.87262307892680391</v>
      </c>
      <c r="AW126" s="93">
        <v>781580617</v>
      </c>
      <c r="AX126" s="100">
        <f t="shared" si="243"/>
        <v>233307.64686567165</v>
      </c>
      <c r="AY126" s="144">
        <v>1869</v>
      </c>
      <c r="AZ126" s="60">
        <v>1716</v>
      </c>
      <c r="BA126" s="80">
        <f t="shared" si="244"/>
        <v>0.91813804173354741</v>
      </c>
      <c r="BB126" s="93">
        <v>1907495760</v>
      </c>
      <c r="BC126" s="100">
        <f t="shared" si="245"/>
        <v>1111594.2657342658</v>
      </c>
      <c r="BD126" s="60">
        <v>1592</v>
      </c>
      <c r="BE126" s="80">
        <f t="shared" si="246"/>
        <v>0.85179240235420006</v>
      </c>
      <c r="BF126" s="93">
        <v>336177994</v>
      </c>
      <c r="BG126" s="100">
        <f t="shared" si="247"/>
        <v>211167.08165829146</v>
      </c>
      <c r="BH126" s="144">
        <v>716</v>
      </c>
      <c r="BI126" s="60">
        <v>602</v>
      </c>
      <c r="BJ126" s="80">
        <f t="shared" si="248"/>
        <v>0.84078212290502796</v>
      </c>
      <c r="BK126" s="93">
        <v>710678370</v>
      </c>
      <c r="BL126" s="100">
        <f t="shared" si="249"/>
        <v>1180528.853820598</v>
      </c>
      <c r="BM126" s="60">
        <v>534</v>
      </c>
      <c r="BN126" s="80">
        <f t="shared" si="250"/>
        <v>0.74581005586592175</v>
      </c>
      <c r="BO126" s="93">
        <v>90376955</v>
      </c>
      <c r="BP126" s="100">
        <f t="shared" si="251"/>
        <v>169245.23408239702</v>
      </c>
      <c r="BQ126" s="98">
        <f t="shared" si="252"/>
        <v>18222</v>
      </c>
      <c r="BR126" s="60">
        <f t="shared" si="253"/>
        <v>16872</v>
      </c>
      <c r="BS126" s="80">
        <f t="shared" si="254"/>
        <v>0.92591373065525184</v>
      </c>
      <c r="BT126" s="93">
        <f t="shared" si="255"/>
        <v>15848510000</v>
      </c>
      <c r="BU126" s="100">
        <f t="shared" si="256"/>
        <v>939337.95637743</v>
      </c>
      <c r="BV126" s="60">
        <f t="shared" si="257"/>
        <v>15248</v>
      </c>
      <c r="BW126" s="80">
        <f t="shared" si="258"/>
        <v>0.83679069256942162</v>
      </c>
      <c r="BX126" s="93">
        <f t="shared" si="259"/>
        <v>3358508147</v>
      </c>
      <c r="BY126" s="100">
        <f t="shared" si="260"/>
        <v>220258.92884312698</v>
      </c>
      <c r="BZ126" s="82"/>
      <c r="CA126" s="113">
        <v>17924</v>
      </c>
      <c r="CB126" s="105">
        <v>16649</v>
      </c>
      <c r="CC126" s="86">
        <v>0.92886632448114259</v>
      </c>
      <c r="CD126" s="105">
        <v>15528434660</v>
      </c>
      <c r="CE126" s="105">
        <v>932694.73602018144</v>
      </c>
      <c r="CF126" s="105">
        <v>15003</v>
      </c>
      <c r="CG126" s="86">
        <v>0.83703414416424904</v>
      </c>
      <c r="CH126" s="105">
        <v>3334080075</v>
      </c>
      <c r="CI126" s="105">
        <v>222227.55948810239</v>
      </c>
      <c r="CK126" s="86">
        <f t="shared" si="261"/>
        <v>8.912303808583022E-2</v>
      </c>
      <c r="CL126" s="86">
        <f t="shared" si="262"/>
        <v>7.4086269344748157E-2</v>
      </c>
      <c r="CM126" s="86">
        <f t="shared" si="215"/>
        <v>9.1832180316893552E-2</v>
      </c>
      <c r="CN126" s="86">
        <f t="shared" si="216"/>
        <v>7.1133675518857409E-2</v>
      </c>
    </row>
    <row r="127" spans="1:92" s="15" customFormat="1" ht="13.5" customHeight="1">
      <c r="A127" s="63"/>
      <c r="B127" s="345">
        <v>21</v>
      </c>
      <c r="C127" s="342" t="s">
        <v>128</v>
      </c>
      <c r="D127" s="331" t="s">
        <v>153</v>
      </c>
      <c r="E127" s="320"/>
      <c r="F127" s="144">
        <v>8</v>
      </c>
      <c r="G127" s="60">
        <v>8</v>
      </c>
      <c r="H127" s="80">
        <f t="shared" si="224"/>
        <v>1</v>
      </c>
      <c r="I127" s="93">
        <v>3514310</v>
      </c>
      <c r="J127" s="100">
        <f t="shared" si="225"/>
        <v>439288.75</v>
      </c>
      <c r="K127" s="60">
        <v>8</v>
      </c>
      <c r="L127" s="80">
        <f t="shared" si="226"/>
        <v>1</v>
      </c>
      <c r="M127" s="93">
        <v>970753</v>
      </c>
      <c r="N127" s="100">
        <f t="shared" si="227"/>
        <v>121344.125</v>
      </c>
      <c r="O127" s="144">
        <v>12</v>
      </c>
      <c r="P127" s="60">
        <v>12</v>
      </c>
      <c r="Q127" s="80">
        <f t="shared" si="228"/>
        <v>1</v>
      </c>
      <c r="R127" s="93">
        <v>11081550</v>
      </c>
      <c r="S127" s="100">
        <f t="shared" si="229"/>
        <v>923462.5</v>
      </c>
      <c r="T127" s="60">
        <v>11</v>
      </c>
      <c r="U127" s="80">
        <f t="shared" si="230"/>
        <v>0.91666666666666663</v>
      </c>
      <c r="V127" s="93">
        <v>5427379</v>
      </c>
      <c r="W127" s="100">
        <f t="shared" si="231"/>
        <v>493398.09090909088</v>
      </c>
      <c r="X127" s="144">
        <v>809</v>
      </c>
      <c r="Y127" s="60">
        <v>793</v>
      </c>
      <c r="Z127" s="80">
        <f t="shared" si="232"/>
        <v>0.98022249690976515</v>
      </c>
      <c r="AA127" s="93">
        <v>337569620</v>
      </c>
      <c r="AB127" s="100">
        <f t="shared" si="233"/>
        <v>425686.78436317778</v>
      </c>
      <c r="AC127" s="60">
        <v>702</v>
      </c>
      <c r="AD127" s="80">
        <f t="shared" si="234"/>
        <v>0.86773794808405436</v>
      </c>
      <c r="AE127" s="93">
        <v>76434189</v>
      </c>
      <c r="AF127" s="100">
        <f t="shared" si="235"/>
        <v>108880.61111111111</v>
      </c>
      <c r="AG127" s="144">
        <v>627</v>
      </c>
      <c r="AH127" s="60">
        <v>622</v>
      </c>
      <c r="AI127" s="80">
        <f t="shared" si="236"/>
        <v>0.99202551834130781</v>
      </c>
      <c r="AJ127" s="93">
        <v>321322080</v>
      </c>
      <c r="AK127" s="100">
        <f t="shared" si="237"/>
        <v>516594.98392282956</v>
      </c>
      <c r="AL127" s="60">
        <v>566</v>
      </c>
      <c r="AM127" s="80">
        <f t="shared" si="238"/>
        <v>0.90271132376395535</v>
      </c>
      <c r="AN127" s="93">
        <v>61093985</v>
      </c>
      <c r="AO127" s="100">
        <f t="shared" si="239"/>
        <v>107939.90282685512</v>
      </c>
      <c r="AP127" s="144">
        <v>272</v>
      </c>
      <c r="AQ127" s="60">
        <v>270</v>
      </c>
      <c r="AR127" s="80">
        <f t="shared" si="240"/>
        <v>0.99264705882352944</v>
      </c>
      <c r="AS127" s="93">
        <v>186855470</v>
      </c>
      <c r="AT127" s="100">
        <f t="shared" si="241"/>
        <v>692057.29629629629</v>
      </c>
      <c r="AU127" s="60">
        <v>251</v>
      </c>
      <c r="AV127" s="80">
        <f t="shared" si="242"/>
        <v>0.92279411764705888</v>
      </c>
      <c r="AW127" s="93">
        <v>37590570</v>
      </c>
      <c r="AX127" s="100">
        <f t="shared" si="243"/>
        <v>149763.22709163345</v>
      </c>
      <c r="AY127" s="144">
        <v>68</v>
      </c>
      <c r="AZ127" s="60">
        <v>68</v>
      </c>
      <c r="BA127" s="80">
        <f t="shared" si="244"/>
        <v>1</v>
      </c>
      <c r="BB127" s="93">
        <v>49315950</v>
      </c>
      <c r="BC127" s="100">
        <f t="shared" si="245"/>
        <v>725234.5588235294</v>
      </c>
      <c r="BD127" s="60">
        <v>67</v>
      </c>
      <c r="BE127" s="80">
        <f t="shared" si="246"/>
        <v>0.98529411764705888</v>
      </c>
      <c r="BF127" s="93">
        <v>10173631</v>
      </c>
      <c r="BG127" s="100">
        <f t="shared" si="247"/>
        <v>151845.23880597015</v>
      </c>
      <c r="BH127" s="144">
        <v>24</v>
      </c>
      <c r="BI127" s="60">
        <v>24</v>
      </c>
      <c r="BJ127" s="80">
        <f t="shared" si="248"/>
        <v>1</v>
      </c>
      <c r="BK127" s="93">
        <v>14783850</v>
      </c>
      <c r="BL127" s="100">
        <f t="shared" si="249"/>
        <v>615993.75</v>
      </c>
      <c r="BM127" s="60">
        <v>22</v>
      </c>
      <c r="BN127" s="80">
        <f t="shared" si="250"/>
        <v>0.91666666666666663</v>
      </c>
      <c r="BO127" s="93">
        <v>2724784</v>
      </c>
      <c r="BP127" s="100">
        <f t="shared" si="251"/>
        <v>123853.81818181818</v>
      </c>
      <c r="BQ127" s="98">
        <f t="shared" si="252"/>
        <v>1820</v>
      </c>
      <c r="BR127" s="60">
        <f t="shared" si="253"/>
        <v>1797</v>
      </c>
      <c r="BS127" s="80">
        <f t="shared" si="254"/>
        <v>0.98736263736263741</v>
      </c>
      <c r="BT127" s="93">
        <f t="shared" si="255"/>
        <v>924442830</v>
      </c>
      <c r="BU127" s="100">
        <f t="shared" si="256"/>
        <v>514436.74457429047</v>
      </c>
      <c r="BV127" s="60">
        <f t="shared" si="257"/>
        <v>1627</v>
      </c>
      <c r="BW127" s="80">
        <f t="shared" si="258"/>
        <v>0.893956043956044</v>
      </c>
      <c r="BX127" s="93">
        <f t="shared" si="259"/>
        <v>194415291</v>
      </c>
      <c r="BY127" s="100">
        <f t="shared" si="260"/>
        <v>119493.110633067</v>
      </c>
      <c r="BZ127" s="82"/>
      <c r="CA127" s="113">
        <v>1670</v>
      </c>
      <c r="CB127" s="105">
        <v>1652</v>
      </c>
      <c r="CC127" s="86">
        <v>0.98922155688622759</v>
      </c>
      <c r="CD127" s="105">
        <v>887849550</v>
      </c>
      <c r="CE127" s="105">
        <v>537439.19491525425</v>
      </c>
      <c r="CF127" s="105">
        <v>1460</v>
      </c>
      <c r="CG127" s="86">
        <v>0.87425149700598803</v>
      </c>
      <c r="CH127" s="105">
        <v>172558672</v>
      </c>
      <c r="CI127" s="105">
        <v>118190.87123287671</v>
      </c>
      <c r="CK127" s="86">
        <f t="shared" si="261"/>
        <v>9.3406593406593408E-2</v>
      </c>
      <c r="CL127" s="86">
        <f t="shared" si="262"/>
        <v>1.2637362637362592E-2</v>
      </c>
      <c r="CM127" s="86">
        <f t="shared" si="215"/>
        <v>0.11497005988023956</v>
      </c>
      <c r="CN127" s="86">
        <f t="shared" si="216"/>
        <v>1.0778443113772407E-2</v>
      </c>
    </row>
    <row r="128" spans="1:92" s="15" customFormat="1" ht="13.5" customHeight="1">
      <c r="A128" s="63"/>
      <c r="B128" s="346"/>
      <c r="C128" s="343"/>
      <c r="D128" s="319" t="s">
        <v>164</v>
      </c>
      <c r="E128" s="320"/>
      <c r="F128" s="144">
        <v>1</v>
      </c>
      <c r="G128" s="60">
        <v>1</v>
      </c>
      <c r="H128" s="80">
        <f t="shared" si="224"/>
        <v>1</v>
      </c>
      <c r="I128" s="93">
        <v>307420</v>
      </c>
      <c r="J128" s="100">
        <f t="shared" si="225"/>
        <v>307420</v>
      </c>
      <c r="K128" s="60">
        <v>1</v>
      </c>
      <c r="L128" s="80">
        <f t="shared" si="226"/>
        <v>1</v>
      </c>
      <c r="M128" s="93">
        <v>140063</v>
      </c>
      <c r="N128" s="100">
        <f t="shared" si="227"/>
        <v>140063</v>
      </c>
      <c r="O128" s="144">
        <v>0</v>
      </c>
      <c r="P128" s="60">
        <v>0</v>
      </c>
      <c r="Q128" s="80" t="str">
        <f t="shared" si="228"/>
        <v>-</v>
      </c>
      <c r="R128" s="93">
        <v>0</v>
      </c>
      <c r="S128" s="100" t="str">
        <f t="shared" si="229"/>
        <v>-</v>
      </c>
      <c r="T128" s="60">
        <v>0</v>
      </c>
      <c r="U128" s="80" t="str">
        <f t="shared" si="230"/>
        <v>-</v>
      </c>
      <c r="V128" s="93">
        <v>0</v>
      </c>
      <c r="W128" s="100" t="str">
        <f t="shared" si="231"/>
        <v>-</v>
      </c>
      <c r="X128" s="144">
        <v>21</v>
      </c>
      <c r="Y128" s="60">
        <v>21</v>
      </c>
      <c r="Z128" s="80">
        <f t="shared" si="232"/>
        <v>1</v>
      </c>
      <c r="AA128" s="93">
        <v>6464240</v>
      </c>
      <c r="AB128" s="100">
        <f t="shared" si="233"/>
        <v>307820.95238095237</v>
      </c>
      <c r="AC128" s="60">
        <v>19</v>
      </c>
      <c r="AD128" s="80">
        <f t="shared" si="234"/>
        <v>0.90476190476190477</v>
      </c>
      <c r="AE128" s="93">
        <v>1280472</v>
      </c>
      <c r="AF128" s="100">
        <f t="shared" si="235"/>
        <v>67393.263157894733</v>
      </c>
      <c r="AG128" s="144">
        <v>7</v>
      </c>
      <c r="AH128" s="60">
        <v>7</v>
      </c>
      <c r="AI128" s="80">
        <f t="shared" si="236"/>
        <v>1</v>
      </c>
      <c r="AJ128" s="93">
        <v>3080830</v>
      </c>
      <c r="AK128" s="100">
        <f t="shared" si="237"/>
        <v>440118.57142857142</v>
      </c>
      <c r="AL128" s="60">
        <v>6</v>
      </c>
      <c r="AM128" s="80">
        <f t="shared" si="238"/>
        <v>0.8571428571428571</v>
      </c>
      <c r="AN128" s="93">
        <v>502646</v>
      </c>
      <c r="AO128" s="100">
        <f t="shared" si="239"/>
        <v>83774.333333333328</v>
      </c>
      <c r="AP128" s="144">
        <v>2</v>
      </c>
      <c r="AQ128" s="60">
        <v>2</v>
      </c>
      <c r="AR128" s="80">
        <f t="shared" si="240"/>
        <v>1</v>
      </c>
      <c r="AS128" s="93">
        <v>1555070</v>
      </c>
      <c r="AT128" s="100">
        <f t="shared" si="241"/>
        <v>777535</v>
      </c>
      <c r="AU128" s="60">
        <v>2</v>
      </c>
      <c r="AV128" s="80">
        <f t="shared" si="242"/>
        <v>1</v>
      </c>
      <c r="AW128" s="93">
        <v>210389</v>
      </c>
      <c r="AX128" s="100">
        <f t="shared" si="243"/>
        <v>105194.5</v>
      </c>
      <c r="AY128" s="144">
        <v>0</v>
      </c>
      <c r="AZ128" s="60">
        <v>0</v>
      </c>
      <c r="BA128" s="80" t="str">
        <f t="shared" si="244"/>
        <v>-</v>
      </c>
      <c r="BB128" s="93">
        <v>0</v>
      </c>
      <c r="BC128" s="100" t="str">
        <f t="shared" si="245"/>
        <v>-</v>
      </c>
      <c r="BD128" s="60">
        <v>0</v>
      </c>
      <c r="BE128" s="80" t="str">
        <f t="shared" si="246"/>
        <v>-</v>
      </c>
      <c r="BF128" s="93">
        <v>0</v>
      </c>
      <c r="BG128" s="100" t="str">
        <f t="shared" si="247"/>
        <v>-</v>
      </c>
      <c r="BH128" s="144">
        <v>0</v>
      </c>
      <c r="BI128" s="60">
        <v>0</v>
      </c>
      <c r="BJ128" s="80" t="str">
        <f t="shared" si="248"/>
        <v>-</v>
      </c>
      <c r="BK128" s="93">
        <v>0</v>
      </c>
      <c r="BL128" s="100" t="str">
        <f t="shared" si="249"/>
        <v>-</v>
      </c>
      <c r="BM128" s="60">
        <v>0</v>
      </c>
      <c r="BN128" s="80" t="str">
        <f t="shared" si="250"/>
        <v>-</v>
      </c>
      <c r="BO128" s="93">
        <v>0</v>
      </c>
      <c r="BP128" s="100" t="str">
        <f t="shared" si="251"/>
        <v>-</v>
      </c>
      <c r="BQ128" s="98">
        <f t="shared" si="252"/>
        <v>31</v>
      </c>
      <c r="BR128" s="60">
        <f t="shared" si="253"/>
        <v>31</v>
      </c>
      <c r="BS128" s="80">
        <f t="shared" si="254"/>
        <v>1</v>
      </c>
      <c r="BT128" s="93">
        <f t="shared" si="255"/>
        <v>11407560</v>
      </c>
      <c r="BU128" s="100">
        <f t="shared" si="256"/>
        <v>367985.80645161291</v>
      </c>
      <c r="BV128" s="60">
        <f t="shared" si="257"/>
        <v>28</v>
      </c>
      <c r="BW128" s="80">
        <f t="shared" si="258"/>
        <v>0.90322580645161288</v>
      </c>
      <c r="BX128" s="93">
        <f t="shared" si="259"/>
        <v>2133570</v>
      </c>
      <c r="BY128" s="100">
        <f t="shared" si="260"/>
        <v>76198.928571428565</v>
      </c>
      <c r="BZ128" s="82"/>
      <c r="CA128" s="113">
        <v>25</v>
      </c>
      <c r="CB128" s="105">
        <v>25</v>
      </c>
      <c r="CC128" s="86">
        <v>1</v>
      </c>
      <c r="CD128" s="105">
        <v>15662110</v>
      </c>
      <c r="CE128" s="105">
        <v>626484.4</v>
      </c>
      <c r="CF128" s="105">
        <v>20</v>
      </c>
      <c r="CG128" s="86">
        <v>0.8</v>
      </c>
      <c r="CH128" s="105">
        <v>1753564</v>
      </c>
      <c r="CI128" s="105">
        <v>87678.2</v>
      </c>
      <c r="CK128" s="86">
        <f t="shared" si="261"/>
        <v>9.6774193548387122E-2</v>
      </c>
      <c r="CL128" s="86">
        <f t="shared" si="262"/>
        <v>0</v>
      </c>
      <c r="CM128" s="86">
        <f t="shared" si="215"/>
        <v>0.19999999999999996</v>
      </c>
      <c r="CN128" s="86">
        <f t="shared" si="216"/>
        <v>0</v>
      </c>
    </row>
    <row r="129" spans="1:92" s="15" customFormat="1" ht="13.5" customHeight="1">
      <c r="A129" s="63"/>
      <c r="B129" s="346"/>
      <c r="C129" s="343"/>
      <c r="D129" s="81"/>
      <c r="E129" s="71" t="s">
        <v>160</v>
      </c>
      <c r="F129" s="168">
        <v>1</v>
      </c>
      <c r="G129" s="62">
        <v>1</v>
      </c>
      <c r="H129" s="79">
        <f t="shared" si="224"/>
        <v>1</v>
      </c>
      <c r="I129" s="101">
        <v>307420</v>
      </c>
      <c r="J129" s="102">
        <f t="shared" si="225"/>
        <v>307420</v>
      </c>
      <c r="K129" s="62">
        <v>1</v>
      </c>
      <c r="L129" s="79">
        <f t="shared" si="226"/>
        <v>1</v>
      </c>
      <c r="M129" s="101">
        <v>140063</v>
      </c>
      <c r="N129" s="102">
        <f t="shared" si="227"/>
        <v>140063</v>
      </c>
      <c r="O129" s="168">
        <v>0</v>
      </c>
      <c r="P129" s="62">
        <v>0</v>
      </c>
      <c r="Q129" s="79" t="str">
        <f t="shared" si="228"/>
        <v>-</v>
      </c>
      <c r="R129" s="101">
        <v>0</v>
      </c>
      <c r="S129" s="102" t="str">
        <f t="shared" si="229"/>
        <v>-</v>
      </c>
      <c r="T129" s="62">
        <v>0</v>
      </c>
      <c r="U129" s="79" t="str">
        <f t="shared" si="230"/>
        <v>-</v>
      </c>
      <c r="V129" s="101">
        <v>0</v>
      </c>
      <c r="W129" s="102" t="str">
        <f t="shared" si="231"/>
        <v>-</v>
      </c>
      <c r="X129" s="168">
        <v>17</v>
      </c>
      <c r="Y129" s="62">
        <v>17</v>
      </c>
      <c r="Z129" s="79">
        <f t="shared" si="232"/>
        <v>1</v>
      </c>
      <c r="AA129" s="101">
        <v>5433060</v>
      </c>
      <c r="AB129" s="102">
        <f t="shared" si="233"/>
        <v>319591.76470588235</v>
      </c>
      <c r="AC129" s="62">
        <v>15</v>
      </c>
      <c r="AD129" s="79">
        <f t="shared" si="234"/>
        <v>0.88235294117647056</v>
      </c>
      <c r="AE129" s="101">
        <v>1200291</v>
      </c>
      <c r="AF129" s="102">
        <f t="shared" si="235"/>
        <v>80019.399999999994</v>
      </c>
      <c r="AG129" s="168">
        <v>7</v>
      </c>
      <c r="AH129" s="62">
        <v>7</v>
      </c>
      <c r="AI129" s="79">
        <f t="shared" si="236"/>
        <v>1</v>
      </c>
      <c r="AJ129" s="101">
        <v>3080830</v>
      </c>
      <c r="AK129" s="102">
        <f t="shared" si="237"/>
        <v>440118.57142857142</v>
      </c>
      <c r="AL129" s="62">
        <v>6</v>
      </c>
      <c r="AM129" s="79">
        <f t="shared" si="238"/>
        <v>0.8571428571428571</v>
      </c>
      <c r="AN129" s="101">
        <v>502646</v>
      </c>
      <c r="AO129" s="102">
        <f t="shared" si="239"/>
        <v>83774.333333333328</v>
      </c>
      <c r="AP129" s="168">
        <v>1</v>
      </c>
      <c r="AQ129" s="62">
        <v>1</v>
      </c>
      <c r="AR129" s="79">
        <f t="shared" si="240"/>
        <v>1</v>
      </c>
      <c r="AS129" s="101">
        <v>1300090</v>
      </c>
      <c r="AT129" s="102">
        <f t="shared" si="241"/>
        <v>1300090</v>
      </c>
      <c r="AU129" s="62">
        <v>1</v>
      </c>
      <c r="AV129" s="79">
        <f t="shared" si="242"/>
        <v>1</v>
      </c>
      <c r="AW129" s="101">
        <v>208264</v>
      </c>
      <c r="AX129" s="102">
        <f t="shared" si="243"/>
        <v>208264</v>
      </c>
      <c r="AY129" s="168">
        <v>0</v>
      </c>
      <c r="AZ129" s="62">
        <v>0</v>
      </c>
      <c r="BA129" s="79" t="str">
        <f t="shared" si="244"/>
        <v>-</v>
      </c>
      <c r="BB129" s="101">
        <v>0</v>
      </c>
      <c r="BC129" s="102" t="str">
        <f t="shared" si="245"/>
        <v>-</v>
      </c>
      <c r="BD129" s="62">
        <v>0</v>
      </c>
      <c r="BE129" s="79" t="str">
        <f t="shared" si="246"/>
        <v>-</v>
      </c>
      <c r="BF129" s="101">
        <v>0</v>
      </c>
      <c r="BG129" s="102" t="str">
        <f t="shared" si="247"/>
        <v>-</v>
      </c>
      <c r="BH129" s="168">
        <v>0</v>
      </c>
      <c r="BI129" s="62">
        <v>0</v>
      </c>
      <c r="BJ129" s="79" t="str">
        <f t="shared" si="248"/>
        <v>-</v>
      </c>
      <c r="BK129" s="101">
        <v>0</v>
      </c>
      <c r="BL129" s="102" t="str">
        <f t="shared" si="249"/>
        <v>-</v>
      </c>
      <c r="BM129" s="62">
        <v>0</v>
      </c>
      <c r="BN129" s="79" t="str">
        <f t="shared" si="250"/>
        <v>-</v>
      </c>
      <c r="BO129" s="101">
        <v>0</v>
      </c>
      <c r="BP129" s="102" t="str">
        <f t="shared" si="251"/>
        <v>-</v>
      </c>
      <c r="BQ129" s="99">
        <f t="shared" si="252"/>
        <v>26</v>
      </c>
      <c r="BR129" s="62">
        <f t="shared" si="253"/>
        <v>26</v>
      </c>
      <c r="BS129" s="79">
        <f t="shared" si="254"/>
        <v>1</v>
      </c>
      <c r="BT129" s="101">
        <f t="shared" si="255"/>
        <v>10121400</v>
      </c>
      <c r="BU129" s="102">
        <f t="shared" si="256"/>
        <v>389284.61538461538</v>
      </c>
      <c r="BV129" s="62">
        <f t="shared" si="257"/>
        <v>23</v>
      </c>
      <c r="BW129" s="79">
        <f t="shared" si="258"/>
        <v>0.88461538461538458</v>
      </c>
      <c r="BX129" s="101">
        <f t="shared" si="259"/>
        <v>2051264</v>
      </c>
      <c r="BY129" s="102">
        <f t="shared" si="260"/>
        <v>89185.391304347824</v>
      </c>
      <c r="BZ129" s="82"/>
      <c r="CA129" s="113">
        <v>23</v>
      </c>
      <c r="CB129" s="105">
        <v>23</v>
      </c>
      <c r="CC129" s="86">
        <v>1</v>
      </c>
      <c r="CD129" s="105">
        <v>10887430</v>
      </c>
      <c r="CE129" s="105">
        <v>473366.52173913043</v>
      </c>
      <c r="CF129" s="105">
        <v>18</v>
      </c>
      <c r="CG129" s="86">
        <v>0.78260869565217395</v>
      </c>
      <c r="CH129" s="105">
        <v>1694438</v>
      </c>
      <c r="CI129" s="105">
        <v>94135.444444444438</v>
      </c>
      <c r="CK129" s="86">
        <f t="shared" si="261"/>
        <v>0.11538461538461542</v>
      </c>
      <c r="CL129" s="86">
        <f t="shared" si="262"/>
        <v>0</v>
      </c>
      <c r="CM129" s="86">
        <f t="shared" si="215"/>
        <v>0.21739130434782605</v>
      </c>
      <c r="CN129" s="86">
        <f t="shared" si="216"/>
        <v>0</v>
      </c>
    </row>
    <row r="130" spans="1:92" s="15" customFormat="1" ht="13.5" customHeight="1">
      <c r="A130" s="63"/>
      <c r="B130" s="346"/>
      <c r="C130" s="343"/>
      <c r="D130" s="81"/>
      <c r="E130" s="198" t="s">
        <v>161</v>
      </c>
      <c r="F130" s="213">
        <v>0</v>
      </c>
      <c r="G130" s="214">
        <v>0</v>
      </c>
      <c r="H130" s="215" t="str">
        <f t="shared" si="224"/>
        <v>-</v>
      </c>
      <c r="I130" s="216">
        <v>0</v>
      </c>
      <c r="J130" s="217" t="str">
        <f t="shared" si="225"/>
        <v>-</v>
      </c>
      <c r="K130" s="214">
        <v>0</v>
      </c>
      <c r="L130" s="215" t="str">
        <f t="shared" si="226"/>
        <v>-</v>
      </c>
      <c r="M130" s="216">
        <v>0</v>
      </c>
      <c r="N130" s="217" t="str">
        <f t="shared" si="227"/>
        <v>-</v>
      </c>
      <c r="O130" s="213">
        <v>0</v>
      </c>
      <c r="P130" s="214">
        <v>0</v>
      </c>
      <c r="Q130" s="215" t="str">
        <f t="shared" si="228"/>
        <v>-</v>
      </c>
      <c r="R130" s="216">
        <v>0</v>
      </c>
      <c r="S130" s="217" t="str">
        <f t="shared" si="229"/>
        <v>-</v>
      </c>
      <c r="T130" s="214">
        <v>0</v>
      </c>
      <c r="U130" s="215" t="str">
        <f t="shared" si="230"/>
        <v>-</v>
      </c>
      <c r="V130" s="216">
        <v>0</v>
      </c>
      <c r="W130" s="217" t="str">
        <f t="shared" si="231"/>
        <v>-</v>
      </c>
      <c r="X130" s="213">
        <v>4</v>
      </c>
      <c r="Y130" s="214">
        <v>4</v>
      </c>
      <c r="Z130" s="215">
        <f t="shared" si="232"/>
        <v>1</v>
      </c>
      <c r="AA130" s="216">
        <v>1031180</v>
      </c>
      <c r="AB130" s="217">
        <f t="shared" si="233"/>
        <v>257795</v>
      </c>
      <c r="AC130" s="214">
        <v>4</v>
      </c>
      <c r="AD130" s="215">
        <f t="shared" si="234"/>
        <v>1</v>
      </c>
      <c r="AE130" s="216">
        <v>80181</v>
      </c>
      <c r="AF130" s="217">
        <f t="shared" si="235"/>
        <v>20045.25</v>
      </c>
      <c r="AG130" s="213">
        <v>0</v>
      </c>
      <c r="AH130" s="214">
        <v>0</v>
      </c>
      <c r="AI130" s="215" t="str">
        <f t="shared" si="236"/>
        <v>-</v>
      </c>
      <c r="AJ130" s="216">
        <v>0</v>
      </c>
      <c r="AK130" s="217" t="str">
        <f t="shared" si="237"/>
        <v>-</v>
      </c>
      <c r="AL130" s="214">
        <v>0</v>
      </c>
      <c r="AM130" s="215" t="str">
        <f t="shared" si="238"/>
        <v>-</v>
      </c>
      <c r="AN130" s="216">
        <v>0</v>
      </c>
      <c r="AO130" s="217" t="str">
        <f t="shared" si="239"/>
        <v>-</v>
      </c>
      <c r="AP130" s="213">
        <v>1</v>
      </c>
      <c r="AQ130" s="214">
        <v>1</v>
      </c>
      <c r="AR130" s="215">
        <f t="shared" si="240"/>
        <v>1</v>
      </c>
      <c r="AS130" s="216">
        <v>254980</v>
      </c>
      <c r="AT130" s="217">
        <f t="shared" si="241"/>
        <v>254980</v>
      </c>
      <c r="AU130" s="214">
        <v>1</v>
      </c>
      <c r="AV130" s="215">
        <f t="shared" si="242"/>
        <v>1</v>
      </c>
      <c r="AW130" s="216">
        <v>2125</v>
      </c>
      <c r="AX130" s="217">
        <f t="shared" si="243"/>
        <v>2125</v>
      </c>
      <c r="AY130" s="213">
        <v>0</v>
      </c>
      <c r="AZ130" s="214">
        <v>0</v>
      </c>
      <c r="BA130" s="215" t="str">
        <f t="shared" si="244"/>
        <v>-</v>
      </c>
      <c r="BB130" s="216">
        <v>0</v>
      </c>
      <c r="BC130" s="217" t="str">
        <f t="shared" si="245"/>
        <v>-</v>
      </c>
      <c r="BD130" s="214">
        <v>0</v>
      </c>
      <c r="BE130" s="215" t="str">
        <f t="shared" si="246"/>
        <v>-</v>
      </c>
      <c r="BF130" s="216">
        <v>0</v>
      </c>
      <c r="BG130" s="217" t="str">
        <f t="shared" si="247"/>
        <v>-</v>
      </c>
      <c r="BH130" s="213">
        <v>0</v>
      </c>
      <c r="BI130" s="214">
        <v>0</v>
      </c>
      <c r="BJ130" s="215" t="str">
        <f t="shared" si="248"/>
        <v>-</v>
      </c>
      <c r="BK130" s="216">
        <v>0</v>
      </c>
      <c r="BL130" s="217" t="str">
        <f t="shared" si="249"/>
        <v>-</v>
      </c>
      <c r="BM130" s="214">
        <v>0</v>
      </c>
      <c r="BN130" s="215" t="str">
        <f t="shared" si="250"/>
        <v>-</v>
      </c>
      <c r="BO130" s="216">
        <v>0</v>
      </c>
      <c r="BP130" s="217" t="str">
        <f t="shared" si="251"/>
        <v>-</v>
      </c>
      <c r="BQ130" s="218">
        <f t="shared" si="252"/>
        <v>5</v>
      </c>
      <c r="BR130" s="214">
        <f t="shared" si="253"/>
        <v>5</v>
      </c>
      <c r="BS130" s="215">
        <f t="shared" si="254"/>
        <v>1</v>
      </c>
      <c r="BT130" s="216">
        <f t="shared" si="255"/>
        <v>1286160</v>
      </c>
      <c r="BU130" s="217">
        <f t="shared" si="256"/>
        <v>257232</v>
      </c>
      <c r="BV130" s="214">
        <f t="shared" si="257"/>
        <v>5</v>
      </c>
      <c r="BW130" s="215">
        <f t="shared" si="258"/>
        <v>1</v>
      </c>
      <c r="BX130" s="216">
        <f t="shared" si="259"/>
        <v>82306</v>
      </c>
      <c r="BY130" s="217">
        <f t="shared" si="260"/>
        <v>16461.2</v>
      </c>
      <c r="BZ130" s="82"/>
      <c r="CA130" s="113">
        <v>2</v>
      </c>
      <c r="CB130" s="105">
        <v>2</v>
      </c>
      <c r="CC130" s="86">
        <v>1</v>
      </c>
      <c r="CD130" s="105">
        <v>4774680</v>
      </c>
      <c r="CE130" s="105">
        <v>2387340</v>
      </c>
      <c r="CF130" s="105">
        <v>2</v>
      </c>
      <c r="CG130" s="86">
        <v>1</v>
      </c>
      <c r="CH130" s="105">
        <v>59126</v>
      </c>
      <c r="CI130" s="105">
        <v>29563</v>
      </c>
      <c r="CK130" s="86">
        <f t="shared" si="261"/>
        <v>0</v>
      </c>
      <c r="CL130" s="86">
        <f t="shared" si="262"/>
        <v>0</v>
      </c>
      <c r="CM130" s="86">
        <f t="shared" si="215"/>
        <v>0</v>
      </c>
      <c r="CN130" s="86">
        <f t="shared" si="216"/>
        <v>0</v>
      </c>
    </row>
    <row r="131" spans="1:92" s="15" customFormat="1" ht="13.5" customHeight="1">
      <c r="A131" s="63"/>
      <c r="B131" s="346"/>
      <c r="C131" s="343"/>
      <c r="D131" s="210"/>
      <c r="E131" s="72" t="s">
        <v>211</v>
      </c>
      <c r="F131" s="211">
        <v>0</v>
      </c>
      <c r="G131" s="126">
        <v>0</v>
      </c>
      <c r="H131" s="124" t="str">
        <f>IFERROR(G131/F131,"-")</f>
        <v>-</v>
      </c>
      <c r="I131" s="127">
        <v>0</v>
      </c>
      <c r="J131" s="125" t="str">
        <f>IFERROR(I131/G131,"-")</f>
        <v>-</v>
      </c>
      <c r="K131" s="126">
        <v>0</v>
      </c>
      <c r="L131" s="124" t="str">
        <f>IFERROR(K131/F131,"-")</f>
        <v>-</v>
      </c>
      <c r="M131" s="127">
        <v>0</v>
      </c>
      <c r="N131" s="125" t="str">
        <f>IFERROR(M131/K131,"-")</f>
        <v>-</v>
      </c>
      <c r="O131" s="211">
        <v>0</v>
      </c>
      <c r="P131" s="126">
        <v>0</v>
      </c>
      <c r="Q131" s="124" t="str">
        <f>IFERROR(P131/O131,"-")</f>
        <v>-</v>
      </c>
      <c r="R131" s="127">
        <v>0</v>
      </c>
      <c r="S131" s="125" t="str">
        <f>IFERROR(R131/P131,"-")</f>
        <v>-</v>
      </c>
      <c r="T131" s="126">
        <v>0</v>
      </c>
      <c r="U131" s="124" t="str">
        <f>IFERROR(T131/O131,"-")</f>
        <v>-</v>
      </c>
      <c r="V131" s="127">
        <v>0</v>
      </c>
      <c r="W131" s="125" t="str">
        <f>IFERROR(V131/T131,"-")</f>
        <v>-</v>
      </c>
      <c r="X131" s="211">
        <v>0</v>
      </c>
      <c r="Y131" s="126">
        <v>0</v>
      </c>
      <c r="Z131" s="124" t="str">
        <f>IFERROR(Y131/X131,"-")</f>
        <v>-</v>
      </c>
      <c r="AA131" s="127">
        <v>0</v>
      </c>
      <c r="AB131" s="125" t="str">
        <f>IFERROR(AA131/Y131,"-")</f>
        <v>-</v>
      </c>
      <c r="AC131" s="126">
        <v>0</v>
      </c>
      <c r="AD131" s="124" t="str">
        <f>IFERROR(AC131/X131,"-")</f>
        <v>-</v>
      </c>
      <c r="AE131" s="127">
        <v>0</v>
      </c>
      <c r="AF131" s="125" t="str">
        <f>IFERROR(AE131/AC131,"-")</f>
        <v>-</v>
      </c>
      <c r="AG131" s="211">
        <v>0</v>
      </c>
      <c r="AH131" s="126">
        <v>0</v>
      </c>
      <c r="AI131" s="124" t="str">
        <f>IFERROR(AH131/AG131,"-")</f>
        <v>-</v>
      </c>
      <c r="AJ131" s="127">
        <v>0</v>
      </c>
      <c r="AK131" s="125" t="str">
        <f>IFERROR(AJ131/AH131,"-")</f>
        <v>-</v>
      </c>
      <c r="AL131" s="126">
        <v>0</v>
      </c>
      <c r="AM131" s="124" t="str">
        <f>IFERROR(AL131/AG131,"-")</f>
        <v>-</v>
      </c>
      <c r="AN131" s="127">
        <v>0</v>
      </c>
      <c r="AO131" s="125" t="str">
        <f>IFERROR(AN131/AL131,"-")</f>
        <v>-</v>
      </c>
      <c r="AP131" s="211">
        <v>0</v>
      </c>
      <c r="AQ131" s="126">
        <v>0</v>
      </c>
      <c r="AR131" s="124" t="str">
        <f>IFERROR(AQ131/AP131,"-")</f>
        <v>-</v>
      </c>
      <c r="AS131" s="127">
        <v>0</v>
      </c>
      <c r="AT131" s="125" t="str">
        <f>IFERROR(AS131/AQ131,"-")</f>
        <v>-</v>
      </c>
      <c r="AU131" s="126">
        <v>0</v>
      </c>
      <c r="AV131" s="124" t="str">
        <f>IFERROR(AU131/AP131,"-")</f>
        <v>-</v>
      </c>
      <c r="AW131" s="127">
        <v>0</v>
      </c>
      <c r="AX131" s="125" t="str">
        <f>IFERROR(AW131/AU131,"-")</f>
        <v>-</v>
      </c>
      <c r="AY131" s="211">
        <v>0</v>
      </c>
      <c r="AZ131" s="126">
        <v>0</v>
      </c>
      <c r="BA131" s="124" t="str">
        <f>IFERROR(AZ131/AY131,"-")</f>
        <v>-</v>
      </c>
      <c r="BB131" s="127">
        <v>0</v>
      </c>
      <c r="BC131" s="125" t="str">
        <f>IFERROR(BB131/AZ131,"-")</f>
        <v>-</v>
      </c>
      <c r="BD131" s="126">
        <v>0</v>
      </c>
      <c r="BE131" s="124" t="str">
        <f>IFERROR(BD131/AY131,"-")</f>
        <v>-</v>
      </c>
      <c r="BF131" s="127">
        <v>0</v>
      </c>
      <c r="BG131" s="125" t="str">
        <f>IFERROR(BF131/BD131,"-")</f>
        <v>-</v>
      </c>
      <c r="BH131" s="211">
        <v>0</v>
      </c>
      <c r="BI131" s="126">
        <v>0</v>
      </c>
      <c r="BJ131" s="124" t="str">
        <f>IFERROR(BI131/BH131,"-")</f>
        <v>-</v>
      </c>
      <c r="BK131" s="127">
        <v>0</v>
      </c>
      <c r="BL131" s="125" t="str">
        <f>IFERROR(BK131/BI131,"-")</f>
        <v>-</v>
      </c>
      <c r="BM131" s="126">
        <v>0</v>
      </c>
      <c r="BN131" s="124" t="str">
        <f>IFERROR(BM131/BH131,"-")</f>
        <v>-</v>
      </c>
      <c r="BO131" s="127">
        <v>0</v>
      </c>
      <c r="BP131" s="125" t="str">
        <f>IFERROR(BO131/BM131,"-")</f>
        <v>-</v>
      </c>
      <c r="BQ131" s="212">
        <f t="shared" si="252"/>
        <v>0</v>
      </c>
      <c r="BR131" s="126">
        <f t="shared" si="253"/>
        <v>0</v>
      </c>
      <c r="BS131" s="124" t="str">
        <f>IFERROR(BR131/BQ131,"-")</f>
        <v>-</v>
      </c>
      <c r="BT131" s="127">
        <f>SUM(I131,R131,AA131,AJ131,AS131,BB131,BK131)</f>
        <v>0</v>
      </c>
      <c r="BU131" s="125" t="str">
        <f>IFERROR(BT131/BR131,"-")</f>
        <v>-</v>
      </c>
      <c r="BV131" s="126">
        <f>SUM(K131,T131,AC131,AL131,AU131,BD131,BM131)</f>
        <v>0</v>
      </c>
      <c r="BW131" s="124" t="str">
        <f>IFERROR(BV131/BQ131,"-")</f>
        <v>-</v>
      </c>
      <c r="BX131" s="127">
        <f>SUM(M131,V131,AE131,AN131,AW131,BF131,BO131)</f>
        <v>0</v>
      </c>
      <c r="BY131" s="125" t="str">
        <f>IFERROR(BX131/BV131,"-")</f>
        <v>-</v>
      </c>
      <c r="BZ131" s="82"/>
      <c r="CA131" s="113">
        <v>0</v>
      </c>
      <c r="CB131" s="105">
        <v>0</v>
      </c>
      <c r="CC131" s="86" t="s">
        <v>240</v>
      </c>
      <c r="CD131" s="105">
        <v>0</v>
      </c>
      <c r="CE131" s="105" t="s">
        <v>240</v>
      </c>
      <c r="CF131" s="105">
        <v>0</v>
      </c>
      <c r="CG131" s="86" t="s">
        <v>240</v>
      </c>
      <c r="CH131" s="105">
        <v>0</v>
      </c>
      <c r="CI131" s="105" t="s">
        <v>240</v>
      </c>
      <c r="CK131" s="86" t="str">
        <f t="shared" si="261"/>
        <v>-</v>
      </c>
      <c r="CL131" s="86" t="str">
        <f t="shared" si="262"/>
        <v>-</v>
      </c>
      <c r="CM131" s="86" t="str">
        <f t="shared" si="215"/>
        <v>-</v>
      </c>
      <c r="CN131" s="86" t="str">
        <f t="shared" si="216"/>
        <v>-</v>
      </c>
    </row>
    <row r="132" spans="1:92" s="15" customFormat="1" ht="13.5" customHeight="1">
      <c r="A132" s="63"/>
      <c r="B132" s="347"/>
      <c r="C132" s="344"/>
      <c r="D132" s="338" t="s">
        <v>204</v>
      </c>
      <c r="E132" s="339"/>
      <c r="F132" s="144">
        <v>34</v>
      </c>
      <c r="G132" s="60">
        <v>33</v>
      </c>
      <c r="H132" s="80">
        <f t="shared" si="224"/>
        <v>0.97058823529411764</v>
      </c>
      <c r="I132" s="93">
        <v>60972600</v>
      </c>
      <c r="J132" s="100">
        <f t="shared" si="225"/>
        <v>1847654.5454545454</v>
      </c>
      <c r="K132" s="60">
        <v>31</v>
      </c>
      <c r="L132" s="80">
        <f t="shared" si="226"/>
        <v>0.91176470588235292</v>
      </c>
      <c r="M132" s="93">
        <v>27326284</v>
      </c>
      <c r="N132" s="100">
        <f t="shared" si="227"/>
        <v>881493.03225806449</v>
      </c>
      <c r="O132" s="144">
        <v>107</v>
      </c>
      <c r="P132" s="60">
        <v>101</v>
      </c>
      <c r="Q132" s="80">
        <f t="shared" si="228"/>
        <v>0.94392523364485981</v>
      </c>
      <c r="R132" s="93">
        <v>258071540</v>
      </c>
      <c r="S132" s="100">
        <f t="shared" si="229"/>
        <v>2555163.7623762377</v>
      </c>
      <c r="T132" s="60">
        <v>87</v>
      </c>
      <c r="U132" s="80">
        <f t="shared" si="230"/>
        <v>0.81308411214953269</v>
      </c>
      <c r="V132" s="93">
        <v>96775448</v>
      </c>
      <c r="W132" s="100">
        <f t="shared" si="231"/>
        <v>1112361.4712643679</v>
      </c>
      <c r="X132" s="144">
        <v>3859</v>
      </c>
      <c r="Y132" s="60">
        <v>3601</v>
      </c>
      <c r="Z132" s="80">
        <f t="shared" si="232"/>
        <v>0.93314330137341284</v>
      </c>
      <c r="AA132" s="93">
        <v>2675353530</v>
      </c>
      <c r="AB132" s="100">
        <f t="shared" si="233"/>
        <v>742947.38405998331</v>
      </c>
      <c r="AC132" s="60">
        <v>3164</v>
      </c>
      <c r="AD132" s="80">
        <f t="shared" si="234"/>
        <v>0.81990152889349577</v>
      </c>
      <c r="AE132" s="93">
        <v>623570904</v>
      </c>
      <c r="AF132" s="100">
        <f t="shared" si="235"/>
        <v>197083.09228824274</v>
      </c>
      <c r="AG132" s="144">
        <v>3766</v>
      </c>
      <c r="AH132" s="60">
        <v>3590</v>
      </c>
      <c r="AI132" s="80">
        <f t="shared" si="236"/>
        <v>0.95326606479022835</v>
      </c>
      <c r="AJ132" s="93">
        <v>3428571230</v>
      </c>
      <c r="AK132" s="100">
        <f t="shared" si="237"/>
        <v>955033.76880222838</v>
      </c>
      <c r="AL132" s="60">
        <v>3321</v>
      </c>
      <c r="AM132" s="80">
        <f t="shared" si="238"/>
        <v>0.88183749336165695</v>
      </c>
      <c r="AN132" s="93">
        <v>778559015</v>
      </c>
      <c r="AO132" s="100">
        <f t="shared" si="239"/>
        <v>234435.11442336647</v>
      </c>
      <c r="AP132" s="144">
        <v>2578</v>
      </c>
      <c r="AQ132" s="60">
        <v>2439</v>
      </c>
      <c r="AR132" s="80">
        <f t="shared" si="240"/>
        <v>0.94608223429014737</v>
      </c>
      <c r="AS132" s="93">
        <v>2557212240</v>
      </c>
      <c r="AT132" s="100">
        <f t="shared" si="241"/>
        <v>1048467.5030750307</v>
      </c>
      <c r="AU132" s="60">
        <v>2258</v>
      </c>
      <c r="AV132" s="80">
        <f t="shared" si="242"/>
        <v>0.87587276958882854</v>
      </c>
      <c r="AW132" s="93">
        <v>528940946</v>
      </c>
      <c r="AX132" s="100">
        <f t="shared" si="243"/>
        <v>234251.96899911427</v>
      </c>
      <c r="AY132" s="144">
        <v>1126</v>
      </c>
      <c r="AZ132" s="60">
        <v>1041</v>
      </c>
      <c r="BA132" s="80">
        <f t="shared" si="244"/>
        <v>0.92451154529307278</v>
      </c>
      <c r="BB132" s="93">
        <v>1125493550</v>
      </c>
      <c r="BC132" s="100">
        <f t="shared" si="245"/>
        <v>1081165.7540826129</v>
      </c>
      <c r="BD132" s="60">
        <v>965</v>
      </c>
      <c r="BE132" s="80">
        <f t="shared" si="246"/>
        <v>0.8570159857904085</v>
      </c>
      <c r="BF132" s="93">
        <v>197169609</v>
      </c>
      <c r="BG132" s="100">
        <f t="shared" si="247"/>
        <v>204320.83834196892</v>
      </c>
      <c r="BH132" s="144">
        <v>346</v>
      </c>
      <c r="BI132" s="60">
        <v>287</v>
      </c>
      <c r="BJ132" s="80">
        <f t="shared" si="248"/>
        <v>0.82947976878612717</v>
      </c>
      <c r="BK132" s="93">
        <v>247441230</v>
      </c>
      <c r="BL132" s="100">
        <f t="shared" si="249"/>
        <v>862164.56445993029</v>
      </c>
      <c r="BM132" s="60">
        <v>247</v>
      </c>
      <c r="BN132" s="80">
        <f t="shared" si="250"/>
        <v>0.71387283236994215</v>
      </c>
      <c r="BO132" s="93">
        <v>39191739</v>
      </c>
      <c r="BP132" s="100">
        <f t="shared" si="251"/>
        <v>158671.00809716599</v>
      </c>
      <c r="BQ132" s="98">
        <f t="shared" si="252"/>
        <v>11816</v>
      </c>
      <c r="BR132" s="60">
        <f t="shared" si="253"/>
        <v>11092</v>
      </c>
      <c r="BS132" s="80">
        <f t="shared" si="254"/>
        <v>0.9387271496276236</v>
      </c>
      <c r="BT132" s="93">
        <f t="shared" si="255"/>
        <v>10353115920</v>
      </c>
      <c r="BU132" s="100">
        <f t="shared" si="256"/>
        <v>933385.85647313378</v>
      </c>
      <c r="BV132" s="60">
        <f t="shared" si="257"/>
        <v>10073</v>
      </c>
      <c r="BW132" s="80">
        <f t="shared" si="258"/>
        <v>0.85248815165876779</v>
      </c>
      <c r="BX132" s="93">
        <f t="shared" si="259"/>
        <v>2291533945</v>
      </c>
      <c r="BY132" s="100">
        <f t="shared" si="260"/>
        <v>227492.69780601608</v>
      </c>
      <c r="BZ132" s="82"/>
      <c r="CA132" s="113">
        <v>11659</v>
      </c>
      <c r="CB132" s="105">
        <v>10955</v>
      </c>
      <c r="CC132" s="86">
        <v>0.93961746290419423</v>
      </c>
      <c r="CD132" s="105">
        <v>10216696700</v>
      </c>
      <c r="CE132" s="105">
        <v>932605.81469648564</v>
      </c>
      <c r="CF132" s="105">
        <v>9886</v>
      </c>
      <c r="CG132" s="86">
        <v>0.84792863881979585</v>
      </c>
      <c r="CH132" s="105">
        <v>2290297304</v>
      </c>
      <c r="CI132" s="105">
        <v>231670.7772607728</v>
      </c>
      <c r="CK132" s="86">
        <f t="shared" si="261"/>
        <v>8.6238997968855813E-2</v>
      </c>
      <c r="CL132" s="86">
        <f t="shared" si="262"/>
        <v>6.1272850372376397E-2</v>
      </c>
      <c r="CM132" s="86">
        <f t="shared" si="215"/>
        <v>9.1688824084398379E-2</v>
      </c>
      <c r="CN132" s="86">
        <f t="shared" si="216"/>
        <v>6.0382537095805766E-2</v>
      </c>
    </row>
    <row r="133" spans="1:92" s="15" customFormat="1" ht="13.5" customHeight="1">
      <c r="A133" s="63"/>
      <c r="B133" s="345">
        <v>22</v>
      </c>
      <c r="C133" s="342" t="s">
        <v>63</v>
      </c>
      <c r="D133" s="331" t="s">
        <v>153</v>
      </c>
      <c r="E133" s="320"/>
      <c r="F133" s="144">
        <v>5</v>
      </c>
      <c r="G133" s="60">
        <v>5</v>
      </c>
      <c r="H133" s="80">
        <f t="shared" si="224"/>
        <v>1</v>
      </c>
      <c r="I133" s="93">
        <v>2515090</v>
      </c>
      <c r="J133" s="100">
        <f t="shared" si="225"/>
        <v>503018</v>
      </c>
      <c r="K133" s="60">
        <v>5</v>
      </c>
      <c r="L133" s="80">
        <f t="shared" si="226"/>
        <v>1</v>
      </c>
      <c r="M133" s="93">
        <v>810345</v>
      </c>
      <c r="N133" s="100">
        <f t="shared" si="227"/>
        <v>162069</v>
      </c>
      <c r="O133" s="144">
        <v>11</v>
      </c>
      <c r="P133" s="60">
        <v>11</v>
      </c>
      <c r="Q133" s="80">
        <f t="shared" si="228"/>
        <v>1</v>
      </c>
      <c r="R133" s="93">
        <v>12827490</v>
      </c>
      <c r="S133" s="100">
        <f t="shared" si="229"/>
        <v>1166135.4545454546</v>
      </c>
      <c r="T133" s="60">
        <v>9</v>
      </c>
      <c r="U133" s="80">
        <f t="shared" si="230"/>
        <v>0.81818181818181823</v>
      </c>
      <c r="V133" s="93">
        <v>6248804</v>
      </c>
      <c r="W133" s="100">
        <f t="shared" si="231"/>
        <v>694311.5555555555</v>
      </c>
      <c r="X133" s="144">
        <v>913</v>
      </c>
      <c r="Y133" s="60">
        <v>898</v>
      </c>
      <c r="Z133" s="80">
        <f t="shared" si="232"/>
        <v>0.98357064622124868</v>
      </c>
      <c r="AA133" s="93">
        <v>389620900</v>
      </c>
      <c r="AB133" s="100">
        <f t="shared" si="233"/>
        <v>433876.28062360804</v>
      </c>
      <c r="AC133" s="60">
        <v>787</v>
      </c>
      <c r="AD133" s="80">
        <f t="shared" si="234"/>
        <v>0.86199342825848846</v>
      </c>
      <c r="AE133" s="93">
        <v>73189135</v>
      </c>
      <c r="AF133" s="100">
        <f t="shared" si="235"/>
        <v>92997.630241423132</v>
      </c>
      <c r="AG133" s="144">
        <v>673</v>
      </c>
      <c r="AH133" s="60">
        <v>664</v>
      </c>
      <c r="AI133" s="80">
        <f t="shared" si="236"/>
        <v>0.98662704309063898</v>
      </c>
      <c r="AJ133" s="93">
        <v>357043820</v>
      </c>
      <c r="AK133" s="100">
        <f t="shared" si="237"/>
        <v>537716.59638554219</v>
      </c>
      <c r="AL133" s="60">
        <v>597</v>
      </c>
      <c r="AM133" s="80">
        <f t="shared" si="238"/>
        <v>0.88707280832095092</v>
      </c>
      <c r="AN133" s="93">
        <v>66839461</v>
      </c>
      <c r="AO133" s="100">
        <f t="shared" si="239"/>
        <v>111958.89614740369</v>
      </c>
      <c r="AP133" s="144">
        <v>252</v>
      </c>
      <c r="AQ133" s="60">
        <v>251</v>
      </c>
      <c r="AR133" s="80">
        <f t="shared" si="240"/>
        <v>0.99603174603174605</v>
      </c>
      <c r="AS133" s="93">
        <v>174160650</v>
      </c>
      <c r="AT133" s="100">
        <f t="shared" si="241"/>
        <v>693867.13147410355</v>
      </c>
      <c r="AU133" s="60">
        <v>234</v>
      </c>
      <c r="AV133" s="80">
        <f t="shared" si="242"/>
        <v>0.9285714285714286</v>
      </c>
      <c r="AW133" s="93">
        <v>37275412</v>
      </c>
      <c r="AX133" s="100">
        <f t="shared" si="243"/>
        <v>159296.63247863247</v>
      </c>
      <c r="AY133" s="144">
        <v>79</v>
      </c>
      <c r="AZ133" s="60">
        <v>77</v>
      </c>
      <c r="BA133" s="80">
        <f t="shared" si="244"/>
        <v>0.97468354430379744</v>
      </c>
      <c r="BB133" s="93">
        <v>37655270</v>
      </c>
      <c r="BC133" s="100">
        <f t="shared" si="245"/>
        <v>489029.48051948054</v>
      </c>
      <c r="BD133" s="60">
        <v>70</v>
      </c>
      <c r="BE133" s="80">
        <f t="shared" si="246"/>
        <v>0.88607594936708856</v>
      </c>
      <c r="BF133" s="93">
        <v>8262954</v>
      </c>
      <c r="BG133" s="100">
        <f t="shared" si="247"/>
        <v>118042.2</v>
      </c>
      <c r="BH133" s="144">
        <v>14</v>
      </c>
      <c r="BI133" s="60">
        <v>14</v>
      </c>
      <c r="BJ133" s="80">
        <f t="shared" si="248"/>
        <v>1</v>
      </c>
      <c r="BK133" s="93">
        <v>5928280</v>
      </c>
      <c r="BL133" s="100">
        <f t="shared" si="249"/>
        <v>423448.57142857142</v>
      </c>
      <c r="BM133" s="60">
        <v>14</v>
      </c>
      <c r="BN133" s="80">
        <f t="shared" si="250"/>
        <v>1</v>
      </c>
      <c r="BO133" s="93">
        <v>1427275</v>
      </c>
      <c r="BP133" s="100">
        <f t="shared" si="251"/>
        <v>101948.21428571429</v>
      </c>
      <c r="BQ133" s="98">
        <f t="shared" si="252"/>
        <v>1947</v>
      </c>
      <c r="BR133" s="60">
        <f t="shared" si="253"/>
        <v>1920</v>
      </c>
      <c r="BS133" s="80">
        <f t="shared" si="254"/>
        <v>0.98613251155624038</v>
      </c>
      <c r="BT133" s="93">
        <f t="shared" si="255"/>
        <v>979751500</v>
      </c>
      <c r="BU133" s="100">
        <f t="shared" si="256"/>
        <v>510287.23958333331</v>
      </c>
      <c r="BV133" s="60">
        <f t="shared" si="257"/>
        <v>1716</v>
      </c>
      <c r="BW133" s="80">
        <f t="shared" si="258"/>
        <v>0.88135593220338981</v>
      </c>
      <c r="BX133" s="93">
        <f t="shared" si="259"/>
        <v>194053386</v>
      </c>
      <c r="BY133" s="100">
        <f t="shared" si="260"/>
        <v>113084.72377622378</v>
      </c>
      <c r="BZ133" s="82"/>
      <c r="CA133" s="113">
        <v>1634</v>
      </c>
      <c r="CB133" s="105">
        <v>1611</v>
      </c>
      <c r="CC133" s="86">
        <v>0.98592411260709911</v>
      </c>
      <c r="CD133" s="105">
        <v>823757200</v>
      </c>
      <c r="CE133" s="105">
        <v>511332.83674736187</v>
      </c>
      <c r="CF133" s="105">
        <v>1418</v>
      </c>
      <c r="CG133" s="86">
        <v>0.86780905752753978</v>
      </c>
      <c r="CH133" s="105">
        <v>161055661</v>
      </c>
      <c r="CI133" s="105">
        <v>113579.45063469675</v>
      </c>
      <c r="CK133" s="86">
        <f t="shared" si="261"/>
        <v>0.10477657935285056</v>
      </c>
      <c r="CL133" s="86">
        <f t="shared" si="262"/>
        <v>1.3867488443759624E-2</v>
      </c>
      <c r="CM133" s="86">
        <f t="shared" si="215"/>
        <v>0.11811505507955933</v>
      </c>
      <c r="CN133" s="86">
        <f t="shared" si="216"/>
        <v>1.4075887392900888E-2</v>
      </c>
    </row>
    <row r="134" spans="1:92" s="15" customFormat="1" ht="13.5" customHeight="1">
      <c r="A134" s="63"/>
      <c r="B134" s="346"/>
      <c r="C134" s="343"/>
      <c r="D134" s="319" t="s">
        <v>164</v>
      </c>
      <c r="E134" s="320"/>
      <c r="F134" s="144">
        <v>0</v>
      </c>
      <c r="G134" s="60">
        <v>0</v>
      </c>
      <c r="H134" s="80" t="str">
        <f t="shared" si="224"/>
        <v>-</v>
      </c>
      <c r="I134" s="93">
        <v>0</v>
      </c>
      <c r="J134" s="100" t="str">
        <f t="shared" si="225"/>
        <v>-</v>
      </c>
      <c r="K134" s="60">
        <v>0</v>
      </c>
      <c r="L134" s="80" t="str">
        <f t="shared" si="226"/>
        <v>-</v>
      </c>
      <c r="M134" s="93">
        <v>0</v>
      </c>
      <c r="N134" s="100" t="str">
        <f t="shared" si="227"/>
        <v>-</v>
      </c>
      <c r="O134" s="144">
        <v>1</v>
      </c>
      <c r="P134" s="60">
        <v>1</v>
      </c>
      <c r="Q134" s="80">
        <f t="shared" si="228"/>
        <v>1</v>
      </c>
      <c r="R134" s="93">
        <v>604330</v>
      </c>
      <c r="S134" s="100">
        <f t="shared" si="229"/>
        <v>604330</v>
      </c>
      <c r="T134" s="60">
        <v>1</v>
      </c>
      <c r="U134" s="80">
        <f t="shared" si="230"/>
        <v>1</v>
      </c>
      <c r="V134" s="93">
        <v>65469</v>
      </c>
      <c r="W134" s="100">
        <f t="shared" si="231"/>
        <v>65469</v>
      </c>
      <c r="X134" s="144">
        <v>39</v>
      </c>
      <c r="Y134" s="60">
        <v>39</v>
      </c>
      <c r="Z134" s="80">
        <f t="shared" si="232"/>
        <v>1</v>
      </c>
      <c r="AA134" s="93">
        <v>17917340</v>
      </c>
      <c r="AB134" s="100">
        <f t="shared" si="233"/>
        <v>459418.97435897437</v>
      </c>
      <c r="AC134" s="60">
        <v>33</v>
      </c>
      <c r="AD134" s="80">
        <f t="shared" si="234"/>
        <v>0.84615384615384615</v>
      </c>
      <c r="AE134" s="93">
        <v>3050802</v>
      </c>
      <c r="AF134" s="100">
        <f t="shared" si="235"/>
        <v>92448.545454545456</v>
      </c>
      <c r="AG134" s="144">
        <v>16</v>
      </c>
      <c r="AH134" s="60">
        <v>15</v>
      </c>
      <c r="AI134" s="80">
        <f t="shared" si="236"/>
        <v>0.9375</v>
      </c>
      <c r="AJ134" s="93">
        <v>7918400</v>
      </c>
      <c r="AK134" s="100">
        <f t="shared" si="237"/>
        <v>527893.33333333337</v>
      </c>
      <c r="AL134" s="60">
        <v>14</v>
      </c>
      <c r="AM134" s="80">
        <f t="shared" si="238"/>
        <v>0.875</v>
      </c>
      <c r="AN134" s="93">
        <v>1700336</v>
      </c>
      <c r="AO134" s="100">
        <f t="shared" si="239"/>
        <v>121452.57142857143</v>
      </c>
      <c r="AP134" s="144">
        <v>5</v>
      </c>
      <c r="AQ134" s="60">
        <v>5</v>
      </c>
      <c r="AR134" s="80">
        <f t="shared" si="240"/>
        <v>1</v>
      </c>
      <c r="AS134" s="93">
        <v>2417500</v>
      </c>
      <c r="AT134" s="100">
        <f t="shared" si="241"/>
        <v>483500</v>
      </c>
      <c r="AU134" s="60">
        <v>4</v>
      </c>
      <c r="AV134" s="80">
        <f t="shared" si="242"/>
        <v>0.8</v>
      </c>
      <c r="AW134" s="93">
        <v>495961</v>
      </c>
      <c r="AX134" s="100">
        <f t="shared" si="243"/>
        <v>123990.25</v>
      </c>
      <c r="AY134" s="144">
        <v>0</v>
      </c>
      <c r="AZ134" s="60">
        <v>0</v>
      </c>
      <c r="BA134" s="80" t="str">
        <f t="shared" si="244"/>
        <v>-</v>
      </c>
      <c r="BB134" s="93">
        <v>0</v>
      </c>
      <c r="BC134" s="100" t="str">
        <f t="shared" si="245"/>
        <v>-</v>
      </c>
      <c r="BD134" s="60">
        <v>0</v>
      </c>
      <c r="BE134" s="80" t="str">
        <f t="shared" si="246"/>
        <v>-</v>
      </c>
      <c r="BF134" s="93">
        <v>0</v>
      </c>
      <c r="BG134" s="100" t="str">
        <f t="shared" si="247"/>
        <v>-</v>
      </c>
      <c r="BH134" s="144">
        <v>1</v>
      </c>
      <c r="BI134" s="60">
        <v>1</v>
      </c>
      <c r="BJ134" s="80">
        <f t="shared" si="248"/>
        <v>1</v>
      </c>
      <c r="BK134" s="93">
        <v>1379110</v>
      </c>
      <c r="BL134" s="100">
        <f t="shared" si="249"/>
        <v>1379110</v>
      </c>
      <c r="BM134" s="60">
        <v>1</v>
      </c>
      <c r="BN134" s="80">
        <f t="shared" si="250"/>
        <v>1</v>
      </c>
      <c r="BO134" s="93">
        <v>154326</v>
      </c>
      <c r="BP134" s="100">
        <f t="shared" si="251"/>
        <v>154326</v>
      </c>
      <c r="BQ134" s="98">
        <f t="shared" si="252"/>
        <v>62</v>
      </c>
      <c r="BR134" s="60">
        <f t="shared" si="253"/>
        <v>61</v>
      </c>
      <c r="BS134" s="80">
        <f t="shared" si="254"/>
        <v>0.9838709677419355</v>
      </c>
      <c r="BT134" s="93">
        <f t="shared" si="255"/>
        <v>30236680</v>
      </c>
      <c r="BU134" s="100">
        <f t="shared" si="256"/>
        <v>495683.27868852462</v>
      </c>
      <c r="BV134" s="60">
        <f t="shared" si="257"/>
        <v>53</v>
      </c>
      <c r="BW134" s="80">
        <f t="shared" si="258"/>
        <v>0.85483870967741937</v>
      </c>
      <c r="BX134" s="93">
        <f t="shared" si="259"/>
        <v>5466894</v>
      </c>
      <c r="BY134" s="100">
        <f t="shared" si="260"/>
        <v>103148.94339622642</v>
      </c>
      <c r="BZ134" s="82"/>
      <c r="CA134" s="113">
        <v>48</v>
      </c>
      <c r="CB134" s="105">
        <v>48</v>
      </c>
      <c r="CC134" s="86">
        <v>1</v>
      </c>
      <c r="CD134" s="105">
        <v>19762850</v>
      </c>
      <c r="CE134" s="105">
        <v>411726.04166666669</v>
      </c>
      <c r="CF134" s="105">
        <v>42</v>
      </c>
      <c r="CG134" s="86">
        <v>0.875</v>
      </c>
      <c r="CH134" s="105">
        <v>4911804</v>
      </c>
      <c r="CI134" s="105">
        <v>116947.71428571429</v>
      </c>
      <c r="CK134" s="86">
        <f t="shared" si="261"/>
        <v>0.12903225806451613</v>
      </c>
      <c r="CL134" s="86">
        <f t="shared" si="262"/>
        <v>1.6129032258064502E-2</v>
      </c>
      <c r="CM134" s="86">
        <f t="shared" si="215"/>
        <v>0.125</v>
      </c>
      <c r="CN134" s="86">
        <f t="shared" si="216"/>
        <v>0</v>
      </c>
    </row>
    <row r="135" spans="1:92" s="15" customFormat="1" ht="13.5" customHeight="1">
      <c r="A135" s="63"/>
      <c r="B135" s="346"/>
      <c r="C135" s="343"/>
      <c r="D135" s="81"/>
      <c r="E135" s="71" t="s">
        <v>160</v>
      </c>
      <c r="F135" s="168">
        <v>0</v>
      </c>
      <c r="G135" s="62">
        <v>0</v>
      </c>
      <c r="H135" s="79" t="str">
        <f t="shared" si="224"/>
        <v>-</v>
      </c>
      <c r="I135" s="101">
        <v>0</v>
      </c>
      <c r="J135" s="102" t="str">
        <f t="shared" si="225"/>
        <v>-</v>
      </c>
      <c r="K135" s="62">
        <v>0</v>
      </c>
      <c r="L135" s="79" t="str">
        <f t="shared" si="226"/>
        <v>-</v>
      </c>
      <c r="M135" s="101">
        <v>0</v>
      </c>
      <c r="N135" s="102" t="str">
        <f t="shared" si="227"/>
        <v>-</v>
      </c>
      <c r="O135" s="168">
        <v>1</v>
      </c>
      <c r="P135" s="62">
        <v>1</v>
      </c>
      <c r="Q135" s="79">
        <f t="shared" si="228"/>
        <v>1</v>
      </c>
      <c r="R135" s="101">
        <v>604330</v>
      </c>
      <c r="S135" s="102">
        <f t="shared" si="229"/>
        <v>604330</v>
      </c>
      <c r="T135" s="62">
        <v>1</v>
      </c>
      <c r="U135" s="79">
        <f t="shared" si="230"/>
        <v>1</v>
      </c>
      <c r="V135" s="101">
        <v>65469</v>
      </c>
      <c r="W135" s="102">
        <f t="shared" si="231"/>
        <v>65469</v>
      </c>
      <c r="X135" s="168">
        <v>34</v>
      </c>
      <c r="Y135" s="62">
        <v>34</v>
      </c>
      <c r="Z135" s="79">
        <f t="shared" si="232"/>
        <v>1</v>
      </c>
      <c r="AA135" s="101">
        <v>16476940</v>
      </c>
      <c r="AB135" s="102">
        <f t="shared" si="233"/>
        <v>484615.8823529412</v>
      </c>
      <c r="AC135" s="62">
        <v>28</v>
      </c>
      <c r="AD135" s="79">
        <f t="shared" si="234"/>
        <v>0.82352941176470584</v>
      </c>
      <c r="AE135" s="101">
        <v>2692166</v>
      </c>
      <c r="AF135" s="102">
        <f t="shared" si="235"/>
        <v>96148.78571428571</v>
      </c>
      <c r="AG135" s="168">
        <v>14</v>
      </c>
      <c r="AH135" s="62">
        <v>13</v>
      </c>
      <c r="AI135" s="79">
        <f t="shared" si="236"/>
        <v>0.9285714285714286</v>
      </c>
      <c r="AJ135" s="101">
        <v>7620360</v>
      </c>
      <c r="AK135" s="102">
        <f t="shared" si="237"/>
        <v>586181.5384615385</v>
      </c>
      <c r="AL135" s="62">
        <v>13</v>
      </c>
      <c r="AM135" s="79">
        <f t="shared" si="238"/>
        <v>0.9285714285714286</v>
      </c>
      <c r="AN135" s="101">
        <v>1584827</v>
      </c>
      <c r="AO135" s="102">
        <f t="shared" si="239"/>
        <v>121909.76923076923</v>
      </c>
      <c r="AP135" s="168">
        <v>5</v>
      </c>
      <c r="AQ135" s="62">
        <v>5</v>
      </c>
      <c r="AR135" s="79">
        <f t="shared" si="240"/>
        <v>1</v>
      </c>
      <c r="AS135" s="101">
        <v>2417500</v>
      </c>
      <c r="AT135" s="102">
        <f t="shared" si="241"/>
        <v>483500</v>
      </c>
      <c r="AU135" s="62">
        <v>4</v>
      </c>
      <c r="AV135" s="79">
        <f t="shared" si="242"/>
        <v>0.8</v>
      </c>
      <c r="AW135" s="101">
        <v>495961</v>
      </c>
      <c r="AX135" s="102">
        <f t="shared" si="243"/>
        <v>123990.25</v>
      </c>
      <c r="AY135" s="168">
        <v>0</v>
      </c>
      <c r="AZ135" s="62">
        <v>0</v>
      </c>
      <c r="BA135" s="79" t="str">
        <f t="shared" si="244"/>
        <v>-</v>
      </c>
      <c r="BB135" s="101">
        <v>0</v>
      </c>
      <c r="BC135" s="102" t="str">
        <f t="shared" si="245"/>
        <v>-</v>
      </c>
      <c r="BD135" s="62">
        <v>0</v>
      </c>
      <c r="BE135" s="79" t="str">
        <f t="shared" si="246"/>
        <v>-</v>
      </c>
      <c r="BF135" s="101">
        <v>0</v>
      </c>
      <c r="BG135" s="102" t="str">
        <f t="shared" si="247"/>
        <v>-</v>
      </c>
      <c r="BH135" s="168">
        <v>0</v>
      </c>
      <c r="BI135" s="62">
        <v>0</v>
      </c>
      <c r="BJ135" s="79" t="str">
        <f t="shared" si="248"/>
        <v>-</v>
      </c>
      <c r="BK135" s="101">
        <v>0</v>
      </c>
      <c r="BL135" s="102" t="str">
        <f t="shared" si="249"/>
        <v>-</v>
      </c>
      <c r="BM135" s="62">
        <v>0</v>
      </c>
      <c r="BN135" s="79" t="str">
        <f t="shared" si="250"/>
        <v>-</v>
      </c>
      <c r="BO135" s="101">
        <v>0</v>
      </c>
      <c r="BP135" s="102" t="str">
        <f t="shared" si="251"/>
        <v>-</v>
      </c>
      <c r="BQ135" s="99">
        <f t="shared" si="252"/>
        <v>54</v>
      </c>
      <c r="BR135" s="62">
        <f t="shared" si="253"/>
        <v>53</v>
      </c>
      <c r="BS135" s="79">
        <f t="shared" si="254"/>
        <v>0.98148148148148151</v>
      </c>
      <c r="BT135" s="101">
        <f t="shared" si="255"/>
        <v>27119130</v>
      </c>
      <c r="BU135" s="102">
        <f t="shared" si="256"/>
        <v>511681.69811320753</v>
      </c>
      <c r="BV135" s="62">
        <f t="shared" si="257"/>
        <v>46</v>
      </c>
      <c r="BW135" s="79">
        <f t="shared" si="258"/>
        <v>0.85185185185185186</v>
      </c>
      <c r="BX135" s="101">
        <f t="shared" si="259"/>
        <v>4838423</v>
      </c>
      <c r="BY135" s="102">
        <f t="shared" si="260"/>
        <v>105183.10869565218</v>
      </c>
      <c r="BZ135" s="82"/>
      <c r="CA135" s="113">
        <v>41</v>
      </c>
      <c r="CB135" s="105">
        <v>41</v>
      </c>
      <c r="CC135" s="86">
        <v>1</v>
      </c>
      <c r="CD135" s="105">
        <v>16681770</v>
      </c>
      <c r="CE135" s="105">
        <v>406872.43902439025</v>
      </c>
      <c r="CF135" s="105">
        <v>36</v>
      </c>
      <c r="CG135" s="86">
        <v>0.87804878048780488</v>
      </c>
      <c r="CH135" s="105">
        <v>3213764</v>
      </c>
      <c r="CI135" s="105">
        <v>89271.222222222219</v>
      </c>
      <c r="CK135" s="86">
        <f t="shared" ref="CK135:CK198" si="263">IFERROR(BS135-BW135,"-")</f>
        <v>0.12962962962962965</v>
      </c>
      <c r="CL135" s="86">
        <f t="shared" si="262"/>
        <v>1.851851851851849E-2</v>
      </c>
      <c r="CM135" s="86">
        <f t="shared" si="215"/>
        <v>0.12195121951219512</v>
      </c>
      <c r="CN135" s="86">
        <f t="shared" si="216"/>
        <v>0</v>
      </c>
    </row>
    <row r="136" spans="1:92" s="15" customFormat="1" ht="13.5" customHeight="1">
      <c r="A136" s="63"/>
      <c r="B136" s="346"/>
      <c r="C136" s="343"/>
      <c r="D136" s="81"/>
      <c r="E136" s="198" t="s">
        <v>161</v>
      </c>
      <c r="F136" s="213">
        <v>0</v>
      </c>
      <c r="G136" s="214">
        <v>0</v>
      </c>
      <c r="H136" s="215" t="str">
        <f t="shared" si="224"/>
        <v>-</v>
      </c>
      <c r="I136" s="216">
        <v>0</v>
      </c>
      <c r="J136" s="217" t="str">
        <f t="shared" si="225"/>
        <v>-</v>
      </c>
      <c r="K136" s="214">
        <v>0</v>
      </c>
      <c r="L136" s="215" t="str">
        <f t="shared" si="226"/>
        <v>-</v>
      </c>
      <c r="M136" s="216">
        <v>0</v>
      </c>
      <c r="N136" s="217" t="str">
        <f t="shared" si="227"/>
        <v>-</v>
      </c>
      <c r="O136" s="213">
        <v>0</v>
      </c>
      <c r="P136" s="214">
        <v>0</v>
      </c>
      <c r="Q136" s="215" t="str">
        <f t="shared" si="228"/>
        <v>-</v>
      </c>
      <c r="R136" s="216">
        <v>0</v>
      </c>
      <c r="S136" s="217" t="str">
        <f t="shared" si="229"/>
        <v>-</v>
      </c>
      <c r="T136" s="214">
        <v>0</v>
      </c>
      <c r="U136" s="215" t="str">
        <f t="shared" si="230"/>
        <v>-</v>
      </c>
      <c r="V136" s="216">
        <v>0</v>
      </c>
      <c r="W136" s="217" t="str">
        <f t="shared" si="231"/>
        <v>-</v>
      </c>
      <c r="X136" s="213">
        <v>5</v>
      </c>
      <c r="Y136" s="214">
        <v>5</v>
      </c>
      <c r="Z136" s="215">
        <f t="shared" si="232"/>
        <v>1</v>
      </c>
      <c r="AA136" s="216">
        <v>1440400</v>
      </c>
      <c r="AB136" s="217">
        <f t="shared" si="233"/>
        <v>288080</v>
      </c>
      <c r="AC136" s="214">
        <v>5</v>
      </c>
      <c r="AD136" s="215">
        <f t="shared" si="234"/>
        <v>1</v>
      </c>
      <c r="AE136" s="216">
        <v>358636</v>
      </c>
      <c r="AF136" s="217">
        <f t="shared" si="235"/>
        <v>71727.199999999997</v>
      </c>
      <c r="AG136" s="213">
        <v>2</v>
      </c>
      <c r="AH136" s="214">
        <v>2</v>
      </c>
      <c r="AI136" s="215">
        <f t="shared" si="236"/>
        <v>1</v>
      </c>
      <c r="AJ136" s="216">
        <v>298040</v>
      </c>
      <c r="AK136" s="217">
        <f t="shared" si="237"/>
        <v>149020</v>
      </c>
      <c r="AL136" s="214">
        <v>1</v>
      </c>
      <c r="AM136" s="215">
        <f t="shared" si="238"/>
        <v>0.5</v>
      </c>
      <c r="AN136" s="216">
        <v>115509</v>
      </c>
      <c r="AO136" s="217">
        <f t="shared" si="239"/>
        <v>115509</v>
      </c>
      <c r="AP136" s="213">
        <v>0</v>
      </c>
      <c r="AQ136" s="214">
        <v>0</v>
      </c>
      <c r="AR136" s="215" t="str">
        <f t="shared" si="240"/>
        <v>-</v>
      </c>
      <c r="AS136" s="216">
        <v>0</v>
      </c>
      <c r="AT136" s="217" t="str">
        <f t="shared" si="241"/>
        <v>-</v>
      </c>
      <c r="AU136" s="214">
        <v>0</v>
      </c>
      <c r="AV136" s="215" t="str">
        <f t="shared" si="242"/>
        <v>-</v>
      </c>
      <c r="AW136" s="216">
        <v>0</v>
      </c>
      <c r="AX136" s="217" t="str">
        <f t="shared" si="243"/>
        <v>-</v>
      </c>
      <c r="AY136" s="213">
        <v>0</v>
      </c>
      <c r="AZ136" s="214">
        <v>0</v>
      </c>
      <c r="BA136" s="215" t="str">
        <f t="shared" si="244"/>
        <v>-</v>
      </c>
      <c r="BB136" s="216">
        <v>0</v>
      </c>
      <c r="BC136" s="217" t="str">
        <f t="shared" si="245"/>
        <v>-</v>
      </c>
      <c r="BD136" s="214">
        <v>0</v>
      </c>
      <c r="BE136" s="215" t="str">
        <f t="shared" si="246"/>
        <v>-</v>
      </c>
      <c r="BF136" s="216">
        <v>0</v>
      </c>
      <c r="BG136" s="217" t="str">
        <f t="shared" si="247"/>
        <v>-</v>
      </c>
      <c r="BH136" s="213">
        <v>1</v>
      </c>
      <c r="BI136" s="214">
        <v>1</v>
      </c>
      <c r="BJ136" s="215">
        <f t="shared" si="248"/>
        <v>1</v>
      </c>
      <c r="BK136" s="216">
        <v>1379110</v>
      </c>
      <c r="BL136" s="217">
        <f t="shared" si="249"/>
        <v>1379110</v>
      </c>
      <c r="BM136" s="214">
        <v>1</v>
      </c>
      <c r="BN136" s="215">
        <f t="shared" si="250"/>
        <v>1</v>
      </c>
      <c r="BO136" s="216">
        <v>154326</v>
      </c>
      <c r="BP136" s="217">
        <f t="shared" si="251"/>
        <v>154326</v>
      </c>
      <c r="BQ136" s="218">
        <f t="shared" si="252"/>
        <v>8</v>
      </c>
      <c r="BR136" s="214">
        <f t="shared" si="253"/>
        <v>8</v>
      </c>
      <c r="BS136" s="215">
        <f t="shared" si="254"/>
        <v>1</v>
      </c>
      <c r="BT136" s="216">
        <f t="shared" si="255"/>
        <v>3117550</v>
      </c>
      <c r="BU136" s="217">
        <f t="shared" si="256"/>
        <v>389693.75</v>
      </c>
      <c r="BV136" s="214">
        <f t="shared" si="257"/>
        <v>7</v>
      </c>
      <c r="BW136" s="215">
        <f t="shared" si="258"/>
        <v>0.875</v>
      </c>
      <c r="BX136" s="216">
        <f t="shared" si="259"/>
        <v>628471</v>
      </c>
      <c r="BY136" s="217">
        <f t="shared" si="260"/>
        <v>89781.571428571435</v>
      </c>
      <c r="BZ136" s="82"/>
      <c r="CA136" s="113">
        <v>7</v>
      </c>
      <c r="CB136" s="105">
        <v>7</v>
      </c>
      <c r="CC136" s="86">
        <v>1</v>
      </c>
      <c r="CD136" s="105">
        <v>3081080</v>
      </c>
      <c r="CE136" s="105">
        <v>440154.28571428574</v>
      </c>
      <c r="CF136" s="105">
        <v>6</v>
      </c>
      <c r="CG136" s="86">
        <v>0.8571428571428571</v>
      </c>
      <c r="CH136" s="105">
        <v>1698040</v>
      </c>
      <c r="CI136" s="105">
        <v>283006.66666666669</v>
      </c>
      <c r="CK136" s="86">
        <f t="shared" si="263"/>
        <v>0.125</v>
      </c>
      <c r="CL136" s="86">
        <f t="shared" ref="CL136:CL199" si="264">IFERROR(1-BS136,"-")</f>
        <v>0</v>
      </c>
      <c r="CM136" s="86">
        <f t="shared" ref="CM136:CM199" si="265">IFERROR(CC136-CG136,"-")</f>
        <v>0.1428571428571429</v>
      </c>
      <c r="CN136" s="86">
        <f t="shared" ref="CN136:CN199" si="266">IFERROR(1-CC136,"-")</f>
        <v>0</v>
      </c>
    </row>
    <row r="137" spans="1:92" s="15" customFormat="1" ht="13.5" customHeight="1">
      <c r="A137" s="63"/>
      <c r="B137" s="346"/>
      <c r="C137" s="343"/>
      <c r="D137" s="210"/>
      <c r="E137" s="72" t="s">
        <v>211</v>
      </c>
      <c r="F137" s="211">
        <v>0</v>
      </c>
      <c r="G137" s="126">
        <v>0</v>
      </c>
      <c r="H137" s="124" t="str">
        <f>IFERROR(G137/F137,"-")</f>
        <v>-</v>
      </c>
      <c r="I137" s="127">
        <v>0</v>
      </c>
      <c r="J137" s="125" t="str">
        <f>IFERROR(I137/G137,"-")</f>
        <v>-</v>
      </c>
      <c r="K137" s="126">
        <v>0</v>
      </c>
      <c r="L137" s="124" t="str">
        <f>IFERROR(K137/F137,"-")</f>
        <v>-</v>
      </c>
      <c r="M137" s="127">
        <v>0</v>
      </c>
      <c r="N137" s="125" t="str">
        <f>IFERROR(M137/K137,"-")</f>
        <v>-</v>
      </c>
      <c r="O137" s="211">
        <v>0</v>
      </c>
      <c r="P137" s="126">
        <v>0</v>
      </c>
      <c r="Q137" s="124" t="str">
        <f>IFERROR(P137/O137,"-")</f>
        <v>-</v>
      </c>
      <c r="R137" s="127">
        <v>0</v>
      </c>
      <c r="S137" s="125" t="str">
        <f>IFERROR(R137/P137,"-")</f>
        <v>-</v>
      </c>
      <c r="T137" s="126">
        <v>0</v>
      </c>
      <c r="U137" s="124" t="str">
        <f>IFERROR(T137/O137,"-")</f>
        <v>-</v>
      </c>
      <c r="V137" s="127">
        <v>0</v>
      </c>
      <c r="W137" s="125" t="str">
        <f>IFERROR(V137/T137,"-")</f>
        <v>-</v>
      </c>
      <c r="X137" s="211">
        <v>0</v>
      </c>
      <c r="Y137" s="126">
        <v>0</v>
      </c>
      <c r="Z137" s="124" t="str">
        <f>IFERROR(Y137/X137,"-")</f>
        <v>-</v>
      </c>
      <c r="AA137" s="127">
        <v>0</v>
      </c>
      <c r="AB137" s="125" t="str">
        <f>IFERROR(AA137/Y137,"-")</f>
        <v>-</v>
      </c>
      <c r="AC137" s="126">
        <v>0</v>
      </c>
      <c r="AD137" s="124" t="str">
        <f>IFERROR(AC137/X137,"-")</f>
        <v>-</v>
      </c>
      <c r="AE137" s="127">
        <v>0</v>
      </c>
      <c r="AF137" s="125" t="str">
        <f>IFERROR(AE137/AC137,"-")</f>
        <v>-</v>
      </c>
      <c r="AG137" s="211">
        <v>0</v>
      </c>
      <c r="AH137" s="126">
        <v>0</v>
      </c>
      <c r="AI137" s="124" t="str">
        <f>IFERROR(AH137/AG137,"-")</f>
        <v>-</v>
      </c>
      <c r="AJ137" s="127">
        <v>0</v>
      </c>
      <c r="AK137" s="125" t="str">
        <f>IFERROR(AJ137/AH137,"-")</f>
        <v>-</v>
      </c>
      <c r="AL137" s="126">
        <v>0</v>
      </c>
      <c r="AM137" s="124" t="str">
        <f>IFERROR(AL137/AG137,"-")</f>
        <v>-</v>
      </c>
      <c r="AN137" s="127">
        <v>0</v>
      </c>
      <c r="AO137" s="125" t="str">
        <f>IFERROR(AN137/AL137,"-")</f>
        <v>-</v>
      </c>
      <c r="AP137" s="211">
        <v>0</v>
      </c>
      <c r="AQ137" s="126">
        <v>0</v>
      </c>
      <c r="AR137" s="124" t="str">
        <f>IFERROR(AQ137/AP137,"-")</f>
        <v>-</v>
      </c>
      <c r="AS137" s="127">
        <v>0</v>
      </c>
      <c r="AT137" s="125" t="str">
        <f>IFERROR(AS137/AQ137,"-")</f>
        <v>-</v>
      </c>
      <c r="AU137" s="126">
        <v>0</v>
      </c>
      <c r="AV137" s="124" t="str">
        <f>IFERROR(AU137/AP137,"-")</f>
        <v>-</v>
      </c>
      <c r="AW137" s="127">
        <v>0</v>
      </c>
      <c r="AX137" s="125" t="str">
        <f>IFERROR(AW137/AU137,"-")</f>
        <v>-</v>
      </c>
      <c r="AY137" s="211">
        <v>0</v>
      </c>
      <c r="AZ137" s="126">
        <v>0</v>
      </c>
      <c r="BA137" s="124" t="str">
        <f>IFERROR(AZ137/AY137,"-")</f>
        <v>-</v>
      </c>
      <c r="BB137" s="127">
        <v>0</v>
      </c>
      <c r="BC137" s="125" t="str">
        <f>IFERROR(BB137/AZ137,"-")</f>
        <v>-</v>
      </c>
      <c r="BD137" s="126">
        <v>0</v>
      </c>
      <c r="BE137" s="124" t="str">
        <f>IFERROR(BD137/AY137,"-")</f>
        <v>-</v>
      </c>
      <c r="BF137" s="127">
        <v>0</v>
      </c>
      <c r="BG137" s="125" t="str">
        <f>IFERROR(BF137/BD137,"-")</f>
        <v>-</v>
      </c>
      <c r="BH137" s="211">
        <v>0</v>
      </c>
      <c r="BI137" s="126">
        <v>0</v>
      </c>
      <c r="BJ137" s="124" t="str">
        <f>IFERROR(BI137/BH137,"-")</f>
        <v>-</v>
      </c>
      <c r="BK137" s="127">
        <v>0</v>
      </c>
      <c r="BL137" s="125" t="str">
        <f>IFERROR(BK137/BI137,"-")</f>
        <v>-</v>
      </c>
      <c r="BM137" s="126">
        <v>0</v>
      </c>
      <c r="BN137" s="124" t="str">
        <f>IFERROR(BM137/BH137,"-")</f>
        <v>-</v>
      </c>
      <c r="BO137" s="127">
        <v>0</v>
      </c>
      <c r="BP137" s="125" t="str">
        <f>IFERROR(BO137/BM137,"-")</f>
        <v>-</v>
      </c>
      <c r="BQ137" s="212">
        <f t="shared" si="252"/>
        <v>0</v>
      </c>
      <c r="BR137" s="126">
        <f t="shared" si="253"/>
        <v>0</v>
      </c>
      <c r="BS137" s="124" t="str">
        <f>IFERROR(BR137/BQ137,"-")</f>
        <v>-</v>
      </c>
      <c r="BT137" s="127">
        <f>SUM(I137,R137,AA137,AJ137,AS137,BB137,BK137)</f>
        <v>0</v>
      </c>
      <c r="BU137" s="125" t="str">
        <f>IFERROR(BT137/BR137,"-")</f>
        <v>-</v>
      </c>
      <c r="BV137" s="126">
        <f>SUM(K137,T137,AC137,AL137,AU137,BD137,BM137)</f>
        <v>0</v>
      </c>
      <c r="BW137" s="124" t="str">
        <f>IFERROR(BV137/BQ137,"-")</f>
        <v>-</v>
      </c>
      <c r="BX137" s="127">
        <f>SUM(M137,V137,AE137,AN137,AW137,BF137,BO137)</f>
        <v>0</v>
      </c>
      <c r="BY137" s="125" t="str">
        <f>IFERROR(BX137/BV137,"-")</f>
        <v>-</v>
      </c>
      <c r="BZ137" s="82"/>
      <c r="CA137" s="113">
        <v>0</v>
      </c>
      <c r="CB137" s="105">
        <v>0</v>
      </c>
      <c r="CC137" s="86" t="s">
        <v>240</v>
      </c>
      <c r="CD137" s="105">
        <v>0</v>
      </c>
      <c r="CE137" s="105" t="s">
        <v>240</v>
      </c>
      <c r="CF137" s="105">
        <v>0</v>
      </c>
      <c r="CG137" s="86" t="s">
        <v>240</v>
      </c>
      <c r="CH137" s="105">
        <v>0</v>
      </c>
      <c r="CI137" s="105" t="s">
        <v>240</v>
      </c>
      <c r="CK137" s="86" t="str">
        <f t="shared" si="263"/>
        <v>-</v>
      </c>
      <c r="CL137" s="86" t="str">
        <f t="shared" si="264"/>
        <v>-</v>
      </c>
      <c r="CM137" s="86" t="str">
        <f t="shared" si="265"/>
        <v>-</v>
      </c>
      <c r="CN137" s="86" t="str">
        <f t="shared" si="266"/>
        <v>-</v>
      </c>
    </row>
    <row r="138" spans="1:92" s="15" customFormat="1" ht="13.5" customHeight="1">
      <c r="A138" s="63"/>
      <c r="B138" s="347"/>
      <c r="C138" s="344"/>
      <c r="D138" s="338" t="s">
        <v>204</v>
      </c>
      <c r="E138" s="339"/>
      <c r="F138" s="144">
        <v>40</v>
      </c>
      <c r="G138" s="60">
        <v>37</v>
      </c>
      <c r="H138" s="80">
        <f t="shared" si="224"/>
        <v>0.92500000000000004</v>
      </c>
      <c r="I138" s="93">
        <v>67185250</v>
      </c>
      <c r="J138" s="100">
        <f t="shared" si="225"/>
        <v>1815817.5675675676</v>
      </c>
      <c r="K138" s="60">
        <v>32</v>
      </c>
      <c r="L138" s="80">
        <f t="shared" si="226"/>
        <v>0.8</v>
      </c>
      <c r="M138" s="93">
        <v>28311637</v>
      </c>
      <c r="N138" s="100">
        <f t="shared" si="227"/>
        <v>884738.65625</v>
      </c>
      <c r="O138" s="144">
        <v>149</v>
      </c>
      <c r="P138" s="60">
        <v>142</v>
      </c>
      <c r="Q138" s="80">
        <f t="shared" si="228"/>
        <v>0.95302013422818788</v>
      </c>
      <c r="R138" s="93">
        <v>333801750</v>
      </c>
      <c r="S138" s="100">
        <f t="shared" si="229"/>
        <v>2350716.5492957747</v>
      </c>
      <c r="T138" s="60">
        <v>134</v>
      </c>
      <c r="U138" s="80">
        <f t="shared" si="230"/>
        <v>0.89932885906040272</v>
      </c>
      <c r="V138" s="93">
        <v>140563186</v>
      </c>
      <c r="W138" s="100">
        <f t="shared" si="231"/>
        <v>1048979</v>
      </c>
      <c r="X138" s="144">
        <v>5474</v>
      </c>
      <c r="Y138" s="60">
        <v>5041</v>
      </c>
      <c r="Z138" s="80">
        <f t="shared" si="232"/>
        <v>0.92089879430032884</v>
      </c>
      <c r="AA138" s="93">
        <v>3610687040</v>
      </c>
      <c r="AB138" s="100">
        <f t="shared" si="233"/>
        <v>716264.04284864117</v>
      </c>
      <c r="AC138" s="60">
        <v>4417</v>
      </c>
      <c r="AD138" s="80">
        <f t="shared" si="234"/>
        <v>0.80690537084398972</v>
      </c>
      <c r="AE138" s="93">
        <v>858639366</v>
      </c>
      <c r="AF138" s="100">
        <f t="shared" si="235"/>
        <v>194394.24179307223</v>
      </c>
      <c r="AG138" s="144">
        <v>4779</v>
      </c>
      <c r="AH138" s="60">
        <v>4512</v>
      </c>
      <c r="AI138" s="80">
        <f t="shared" si="236"/>
        <v>0.94413057124921529</v>
      </c>
      <c r="AJ138" s="93">
        <v>4252421590</v>
      </c>
      <c r="AK138" s="100">
        <f t="shared" si="237"/>
        <v>942469.32402482268</v>
      </c>
      <c r="AL138" s="60">
        <v>4159</v>
      </c>
      <c r="AM138" s="80">
        <f t="shared" si="238"/>
        <v>0.87026574597196071</v>
      </c>
      <c r="AN138" s="93">
        <v>953419520</v>
      </c>
      <c r="AO138" s="100">
        <f t="shared" si="239"/>
        <v>229242.49098340949</v>
      </c>
      <c r="AP138" s="144">
        <v>3178</v>
      </c>
      <c r="AQ138" s="60">
        <v>3000</v>
      </c>
      <c r="AR138" s="80">
        <f t="shared" si="240"/>
        <v>0.94398993077407178</v>
      </c>
      <c r="AS138" s="93">
        <v>3374007750</v>
      </c>
      <c r="AT138" s="100">
        <f t="shared" si="241"/>
        <v>1124669.25</v>
      </c>
      <c r="AU138" s="60">
        <v>2745</v>
      </c>
      <c r="AV138" s="80">
        <f t="shared" si="242"/>
        <v>0.86375078665827565</v>
      </c>
      <c r="AW138" s="93">
        <v>686928927</v>
      </c>
      <c r="AX138" s="100">
        <f t="shared" si="243"/>
        <v>250247.33224043716</v>
      </c>
      <c r="AY138" s="144">
        <v>1467</v>
      </c>
      <c r="AZ138" s="60">
        <v>1326</v>
      </c>
      <c r="BA138" s="80">
        <f t="shared" si="244"/>
        <v>0.9038854805725971</v>
      </c>
      <c r="BB138" s="93">
        <v>1511133770</v>
      </c>
      <c r="BC138" s="100">
        <f t="shared" si="245"/>
        <v>1139618.2277526394</v>
      </c>
      <c r="BD138" s="60">
        <v>1194</v>
      </c>
      <c r="BE138" s="80">
        <f t="shared" si="246"/>
        <v>0.81390593047034765</v>
      </c>
      <c r="BF138" s="93">
        <v>310559421</v>
      </c>
      <c r="BG138" s="100">
        <f t="shared" si="247"/>
        <v>260100.01758793968</v>
      </c>
      <c r="BH138" s="144">
        <v>574</v>
      </c>
      <c r="BI138" s="60">
        <v>453</v>
      </c>
      <c r="BJ138" s="80">
        <f t="shared" si="248"/>
        <v>0.78919860627177696</v>
      </c>
      <c r="BK138" s="93">
        <v>469760350</v>
      </c>
      <c r="BL138" s="100">
        <f t="shared" si="249"/>
        <v>1036998.5651214129</v>
      </c>
      <c r="BM138" s="60">
        <v>394</v>
      </c>
      <c r="BN138" s="80">
        <f t="shared" si="250"/>
        <v>0.68641114982578399</v>
      </c>
      <c r="BO138" s="93">
        <v>108669347</v>
      </c>
      <c r="BP138" s="100">
        <f t="shared" si="251"/>
        <v>275810.52538071066</v>
      </c>
      <c r="BQ138" s="98">
        <f t="shared" si="252"/>
        <v>15661</v>
      </c>
      <c r="BR138" s="60">
        <f t="shared" si="253"/>
        <v>14511</v>
      </c>
      <c r="BS138" s="80">
        <f t="shared" si="254"/>
        <v>0.92656918459868465</v>
      </c>
      <c r="BT138" s="93">
        <f t="shared" si="255"/>
        <v>13618997500</v>
      </c>
      <c r="BU138" s="100">
        <f t="shared" si="256"/>
        <v>938529.21921301086</v>
      </c>
      <c r="BV138" s="60">
        <f t="shared" si="257"/>
        <v>13075</v>
      </c>
      <c r="BW138" s="80">
        <f t="shared" si="258"/>
        <v>0.83487644467147692</v>
      </c>
      <c r="BX138" s="93">
        <f t="shared" si="259"/>
        <v>3087091404</v>
      </c>
      <c r="BY138" s="100">
        <f t="shared" si="260"/>
        <v>236106.41713193117</v>
      </c>
      <c r="BZ138" s="82"/>
      <c r="CA138" s="113">
        <v>15452</v>
      </c>
      <c r="CB138" s="105">
        <v>14428</v>
      </c>
      <c r="CC138" s="86">
        <v>0.93373026145482785</v>
      </c>
      <c r="CD138" s="105">
        <v>13850377330</v>
      </c>
      <c r="CE138" s="105">
        <v>959965.16010535066</v>
      </c>
      <c r="CF138" s="105">
        <v>12958</v>
      </c>
      <c r="CG138" s="86">
        <v>0.8385969453792389</v>
      </c>
      <c r="CH138" s="105">
        <v>3170753583</v>
      </c>
      <c r="CI138" s="105">
        <v>244694.67379225188</v>
      </c>
      <c r="CK138" s="86">
        <f t="shared" si="263"/>
        <v>9.1692739927207723E-2</v>
      </c>
      <c r="CL138" s="86">
        <f t="shared" si="264"/>
        <v>7.3430815401315352E-2</v>
      </c>
      <c r="CM138" s="86">
        <f t="shared" si="265"/>
        <v>9.5133316075588947E-2</v>
      </c>
      <c r="CN138" s="86">
        <f t="shared" si="266"/>
        <v>6.6269738545172152E-2</v>
      </c>
    </row>
    <row r="139" spans="1:92" s="15" customFormat="1" ht="13.5" customHeight="1">
      <c r="A139" s="63"/>
      <c r="B139" s="345">
        <v>23</v>
      </c>
      <c r="C139" s="342" t="s">
        <v>129</v>
      </c>
      <c r="D139" s="331" t="s">
        <v>153</v>
      </c>
      <c r="E139" s="320"/>
      <c r="F139" s="144">
        <v>9</v>
      </c>
      <c r="G139" s="60">
        <v>9</v>
      </c>
      <c r="H139" s="80">
        <f t="shared" si="224"/>
        <v>1</v>
      </c>
      <c r="I139" s="93">
        <v>4234710</v>
      </c>
      <c r="J139" s="100">
        <f t="shared" si="225"/>
        <v>470523.33333333331</v>
      </c>
      <c r="K139" s="60">
        <v>8</v>
      </c>
      <c r="L139" s="80">
        <f t="shared" si="226"/>
        <v>0.88888888888888884</v>
      </c>
      <c r="M139" s="93">
        <v>711435</v>
      </c>
      <c r="N139" s="100">
        <f t="shared" si="227"/>
        <v>88929.375</v>
      </c>
      <c r="O139" s="144">
        <v>13</v>
      </c>
      <c r="P139" s="60">
        <v>13</v>
      </c>
      <c r="Q139" s="80">
        <f t="shared" si="228"/>
        <v>1</v>
      </c>
      <c r="R139" s="93">
        <v>5263180</v>
      </c>
      <c r="S139" s="100">
        <f t="shared" si="229"/>
        <v>404860</v>
      </c>
      <c r="T139" s="60">
        <v>9</v>
      </c>
      <c r="U139" s="80">
        <f t="shared" si="230"/>
        <v>0.69230769230769229</v>
      </c>
      <c r="V139" s="93">
        <v>724942</v>
      </c>
      <c r="W139" s="100">
        <f t="shared" si="231"/>
        <v>80549.111111111109</v>
      </c>
      <c r="X139" s="144">
        <v>1374</v>
      </c>
      <c r="Y139" s="60">
        <v>1346</v>
      </c>
      <c r="Z139" s="80">
        <f t="shared" si="232"/>
        <v>0.97962154294032022</v>
      </c>
      <c r="AA139" s="93">
        <v>552163860</v>
      </c>
      <c r="AB139" s="100">
        <f t="shared" si="233"/>
        <v>410225.75037147105</v>
      </c>
      <c r="AC139" s="60">
        <v>1191</v>
      </c>
      <c r="AD139" s="80">
        <f t="shared" si="234"/>
        <v>0.86681222707423577</v>
      </c>
      <c r="AE139" s="93">
        <v>131378452</v>
      </c>
      <c r="AF139" s="100">
        <f t="shared" si="235"/>
        <v>110309.36356003358</v>
      </c>
      <c r="AG139" s="144">
        <v>1141</v>
      </c>
      <c r="AH139" s="60">
        <v>1126</v>
      </c>
      <c r="AI139" s="80">
        <f t="shared" si="236"/>
        <v>0.98685363716038565</v>
      </c>
      <c r="AJ139" s="93">
        <v>623145450</v>
      </c>
      <c r="AK139" s="100">
        <f t="shared" si="237"/>
        <v>553415.14209591469</v>
      </c>
      <c r="AL139" s="60">
        <v>1029</v>
      </c>
      <c r="AM139" s="80">
        <f t="shared" si="238"/>
        <v>0.90184049079754602</v>
      </c>
      <c r="AN139" s="93">
        <v>123471813</v>
      </c>
      <c r="AO139" s="100">
        <f t="shared" si="239"/>
        <v>119992.04373177842</v>
      </c>
      <c r="AP139" s="144">
        <v>500</v>
      </c>
      <c r="AQ139" s="60">
        <v>496</v>
      </c>
      <c r="AR139" s="80">
        <f t="shared" si="240"/>
        <v>0.99199999999999999</v>
      </c>
      <c r="AS139" s="93">
        <v>312093920</v>
      </c>
      <c r="AT139" s="100">
        <f t="shared" si="241"/>
        <v>629221.61290322582</v>
      </c>
      <c r="AU139" s="60">
        <v>468</v>
      </c>
      <c r="AV139" s="80">
        <f t="shared" si="242"/>
        <v>0.93600000000000005</v>
      </c>
      <c r="AW139" s="93">
        <v>62198483</v>
      </c>
      <c r="AX139" s="100">
        <f t="shared" si="243"/>
        <v>132902.74145299144</v>
      </c>
      <c r="AY139" s="144">
        <v>131</v>
      </c>
      <c r="AZ139" s="60">
        <v>130</v>
      </c>
      <c r="BA139" s="80">
        <f t="shared" si="244"/>
        <v>0.99236641221374045</v>
      </c>
      <c r="BB139" s="93">
        <v>82898060</v>
      </c>
      <c r="BC139" s="100">
        <f t="shared" si="245"/>
        <v>637677.38461538462</v>
      </c>
      <c r="BD139" s="60">
        <v>122</v>
      </c>
      <c r="BE139" s="80">
        <f t="shared" si="246"/>
        <v>0.93129770992366412</v>
      </c>
      <c r="BF139" s="93">
        <v>19672291</v>
      </c>
      <c r="BG139" s="100">
        <f t="shared" si="247"/>
        <v>161248.28688524591</v>
      </c>
      <c r="BH139" s="144">
        <v>18</v>
      </c>
      <c r="BI139" s="60">
        <v>18</v>
      </c>
      <c r="BJ139" s="80">
        <f t="shared" si="248"/>
        <v>1</v>
      </c>
      <c r="BK139" s="93">
        <v>6210390</v>
      </c>
      <c r="BL139" s="100">
        <f t="shared" si="249"/>
        <v>345021.66666666669</v>
      </c>
      <c r="BM139" s="60">
        <v>18</v>
      </c>
      <c r="BN139" s="80">
        <f t="shared" si="250"/>
        <v>1</v>
      </c>
      <c r="BO139" s="93">
        <v>1349647</v>
      </c>
      <c r="BP139" s="100">
        <f t="shared" si="251"/>
        <v>74980.388888888891</v>
      </c>
      <c r="BQ139" s="98">
        <f t="shared" si="252"/>
        <v>3186</v>
      </c>
      <c r="BR139" s="60">
        <f t="shared" si="253"/>
        <v>3138</v>
      </c>
      <c r="BS139" s="80">
        <f t="shared" si="254"/>
        <v>0.98493408662900184</v>
      </c>
      <c r="BT139" s="93">
        <f t="shared" si="255"/>
        <v>1586009570</v>
      </c>
      <c r="BU139" s="100">
        <f t="shared" si="256"/>
        <v>505420.51306564693</v>
      </c>
      <c r="BV139" s="60">
        <f t="shared" si="257"/>
        <v>2845</v>
      </c>
      <c r="BW139" s="80">
        <f t="shared" si="258"/>
        <v>0.89296924042686754</v>
      </c>
      <c r="BX139" s="93">
        <f t="shared" si="259"/>
        <v>339507063</v>
      </c>
      <c r="BY139" s="100">
        <f t="shared" si="260"/>
        <v>119334.64428822495</v>
      </c>
      <c r="BZ139" s="82"/>
      <c r="CA139" s="113">
        <v>2904</v>
      </c>
      <c r="CB139" s="105">
        <v>2856</v>
      </c>
      <c r="CC139" s="86">
        <v>0.98347107438016534</v>
      </c>
      <c r="CD139" s="105">
        <v>1464871200</v>
      </c>
      <c r="CE139" s="105">
        <v>512910.08403361344</v>
      </c>
      <c r="CF139" s="105">
        <v>2572</v>
      </c>
      <c r="CG139" s="86">
        <v>0.88567493112947659</v>
      </c>
      <c r="CH139" s="105">
        <v>292959072</v>
      </c>
      <c r="CI139" s="105">
        <v>113903.21617418352</v>
      </c>
      <c r="CK139" s="86">
        <f t="shared" si="263"/>
        <v>9.1964846202134298E-2</v>
      </c>
      <c r="CL139" s="86">
        <f t="shared" si="264"/>
        <v>1.5065913370998163E-2</v>
      </c>
      <c r="CM139" s="86">
        <f t="shared" si="265"/>
        <v>9.779614325068875E-2</v>
      </c>
      <c r="CN139" s="86">
        <f t="shared" si="266"/>
        <v>1.6528925619834656E-2</v>
      </c>
    </row>
    <row r="140" spans="1:92" s="15" customFormat="1" ht="13.5" customHeight="1">
      <c r="A140" s="63"/>
      <c r="B140" s="346"/>
      <c r="C140" s="343"/>
      <c r="D140" s="319" t="s">
        <v>164</v>
      </c>
      <c r="E140" s="320"/>
      <c r="F140" s="144">
        <v>0</v>
      </c>
      <c r="G140" s="60">
        <v>0</v>
      </c>
      <c r="H140" s="80" t="str">
        <f t="shared" si="224"/>
        <v>-</v>
      </c>
      <c r="I140" s="93">
        <v>0</v>
      </c>
      <c r="J140" s="100" t="str">
        <f t="shared" si="225"/>
        <v>-</v>
      </c>
      <c r="K140" s="60">
        <v>0</v>
      </c>
      <c r="L140" s="80" t="str">
        <f t="shared" si="226"/>
        <v>-</v>
      </c>
      <c r="M140" s="93">
        <v>0</v>
      </c>
      <c r="N140" s="100" t="str">
        <f t="shared" si="227"/>
        <v>-</v>
      </c>
      <c r="O140" s="144">
        <v>0</v>
      </c>
      <c r="P140" s="60">
        <v>0</v>
      </c>
      <c r="Q140" s="80" t="str">
        <f t="shared" si="228"/>
        <v>-</v>
      </c>
      <c r="R140" s="93">
        <v>0</v>
      </c>
      <c r="S140" s="100" t="str">
        <f t="shared" si="229"/>
        <v>-</v>
      </c>
      <c r="T140" s="60">
        <v>0</v>
      </c>
      <c r="U140" s="80" t="str">
        <f t="shared" si="230"/>
        <v>-</v>
      </c>
      <c r="V140" s="93">
        <v>0</v>
      </c>
      <c r="W140" s="100" t="str">
        <f t="shared" si="231"/>
        <v>-</v>
      </c>
      <c r="X140" s="144">
        <v>27</v>
      </c>
      <c r="Y140" s="60">
        <v>27</v>
      </c>
      <c r="Z140" s="80">
        <f t="shared" si="232"/>
        <v>1</v>
      </c>
      <c r="AA140" s="93">
        <v>9899540</v>
      </c>
      <c r="AB140" s="100">
        <f t="shared" si="233"/>
        <v>366649.62962962961</v>
      </c>
      <c r="AC140" s="60">
        <v>22</v>
      </c>
      <c r="AD140" s="80">
        <f t="shared" si="234"/>
        <v>0.81481481481481477</v>
      </c>
      <c r="AE140" s="93">
        <v>1716592</v>
      </c>
      <c r="AF140" s="100">
        <f t="shared" si="235"/>
        <v>78026.909090909088</v>
      </c>
      <c r="AG140" s="144">
        <v>12</v>
      </c>
      <c r="AH140" s="60">
        <v>12</v>
      </c>
      <c r="AI140" s="80">
        <f t="shared" si="236"/>
        <v>1</v>
      </c>
      <c r="AJ140" s="93">
        <v>5421450</v>
      </c>
      <c r="AK140" s="100">
        <f t="shared" si="237"/>
        <v>451787.5</v>
      </c>
      <c r="AL140" s="60">
        <v>12</v>
      </c>
      <c r="AM140" s="80">
        <f t="shared" si="238"/>
        <v>1</v>
      </c>
      <c r="AN140" s="93">
        <v>955617</v>
      </c>
      <c r="AO140" s="100">
        <f t="shared" si="239"/>
        <v>79634.75</v>
      </c>
      <c r="AP140" s="144">
        <v>9</v>
      </c>
      <c r="AQ140" s="60">
        <v>9</v>
      </c>
      <c r="AR140" s="80">
        <f t="shared" si="240"/>
        <v>1</v>
      </c>
      <c r="AS140" s="93">
        <v>8849540</v>
      </c>
      <c r="AT140" s="100">
        <f t="shared" si="241"/>
        <v>983282.22222222225</v>
      </c>
      <c r="AU140" s="60">
        <v>9</v>
      </c>
      <c r="AV140" s="80">
        <f t="shared" si="242"/>
        <v>1</v>
      </c>
      <c r="AW140" s="93">
        <v>910611</v>
      </c>
      <c r="AX140" s="100">
        <f t="shared" si="243"/>
        <v>101179</v>
      </c>
      <c r="AY140" s="144">
        <v>1</v>
      </c>
      <c r="AZ140" s="60">
        <v>1</v>
      </c>
      <c r="BA140" s="80">
        <f t="shared" si="244"/>
        <v>1</v>
      </c>
      <c r="BB140" s="93">
        <v>631760</v>
      </c>
      <c r="BC140" s="100">
        <f t="shared" si="245"/>
        <v>631760</v>
      </c>
      <c r="BD140" s="60">
        <v>1</v>
      </c>
      <c r="BE140" s="80">
        <f t="shared" si="246"/>
        <v>1</v>
      </c>
      <c r="BF140" s="93">
        <v>197008</v>
      </c>
      <c r="BG140" s="100">
        <f t="shared" si="247"/>
        <v>197008</v>
      </c>
      <c r="BH140" s="144">
        <v>1</v>
      </c>
      <c r="BI140" s="60">
        <v>1</v>
      </c>
      <c r="BJ140" s="80">
        <f t="shared" si="248"/>
        <v>1</v>
      </c>
      <c r="BK140" s="93">
        <v>357980</v>
      </c>
      <c r="BL140" s="100">
        <f t="shared" si="249"/>
        <v>357980</v>
      </c>
      <c r="BM140" s="60">
        <v>1</v>
      </c>
      <c r="BN140" s="80">
        <f t="shared" si="250"/>
        <v>1</v>
      </c>
      <c r="BO140" s="93">
        <v>112304</v>
      </c>
      <c r="BP140" s="100">
        <f t="shared" si="251"/>
        <v>112304</v>
      </c>
      <c r="BQ140" s="98">
        <f t="shared" si="252"/>
        <v>50</v>
      </c>
      <c r="BR140" s="60">
        <f t="shared" si="253"/>
        <v>50</v>
      </c>
      <c r="BS140" s="80">
        <f t="shared" si="254"/>
        <v>1</v>
      </c>
      <c r="BT140" s="93">
        <f t="shared" si="255"/>
        <v>25160270</v>
      </c>
      <c r="BU140" s="100">
        <f t="shared" si="256"/>
        <v>503205.4</v>
      </c>
      <c r="BV140" s="60">
        <f t="shared" si="257"/>
        <v>45</v>
      </c>
      <c r="BW140" s="80">
        <f t="shared" si="258"/>
        <v>0.9</v>
      </c>
      <c r="BX140" s="93">
        <f t="shared" si="259"/>
        <v>3892132</v>
      </c>
      <c r="BY140" s="100">
        <f t="shared" si="260"/>
        <v>86491.822222222225</v>
      </c>
      <c r="BZ140" s="82"/>
      <c r="CA140" s="113">
        <v>49</v>
      </c>
      <c r="CB140" s="105">
        <v>49</v>
      </c>
      <c r="CC140" s="86">
        <v>1</v>
      </c>
      <c r="CD140" s="105">
        <v>21170640</v>
      </c>
      <c r="CE140" s="105">
        <v>432053.87755102041</v>
      </c>
      <c r="CF140" s="105">
        <v>42</v>
      </c>
      <c r="CG140" s="86">
        <v>0.8571428571428571</v>
      </c>
      <c r="CH140" s="105">
        <v>5681956</v>
      </c>
      <c r="CI140" s="105">
        <v>135284.66666666666</v>
      </c>
      <c r="CK140" s="86">
        <f t="shared" si="263"/>
        <v>9.9999999999999978E-2</v>
      </c>
      <c r="CL140" s="86">
        <f t="shared" si="264"/>
        <v>0</v>
      </c>
      <c r="CM140" s="86">
        <f t="shared" si="265"/>
        <v>0.1428571428571429</v>
      </c>
      <c r="CN140" s="86">
        <f t="shared" si="266"/>
        <v>0</v>
      </c>
    </row>
    <row r="141" spans="1:92" s="15" customFormat="1" ht="13.5" customHeight="1">
      <c r="A141" s="63"/>
      <c r="B141" s="346"/>
      <c r="C141" s="343"/>
      <c r="D141" s="81"/>
      <c r="E141" s="71" t="s">
        <v>160</v>
      </c>
      <c r="F141" s="168">
        <v>0</v>
      </c>
      <c r="G141" s="62">
        <v>0</v>
      </c>
      <c r="H141" s="79" t="str">
        <f t="shared" si="224"/>
        <v>-</v>
      </c>
      <c r="I141" s="101">
        <v>0</v>
      </c>
      <c r="J141" s="102" t="str">
        <f t="shared" si="225"/>
        <v>-</v>
      </c>
      <c r="K141" s="62">
        <v>0</v>
      </c>
      <c r="L141" s="79" t="str">
        <f t="shared" si="226"/>
        <v>-</v>
      </c>
      <c r="M141" s="101">
        <v>0</v>
      </c>
      <c r="N141" s="102" t="str">
        <f t="shared" si="227"/>
        <v>-</v>
      </c>
      <c r="O141" s="168">
        <v>0</v>
      </c>
      <c r="P141" s="62">
        <v>0</v>
      </c>
      <c r="Q141" s="79" t="str">
        <f t="shared" si="228"/>
        <v>-</v>
      </c>
      <c r="R141" s="101">
        <v>0</v>
      </c>
      <c r="S141" s="102" t="str">
        <f t="shared" si="229"/>
        <v>-</v>
      </c>
      <c r="T141" s="62">
        <v>0</v>
      </c>
      <c r="U141" s="79" t="str">
        <f t="shared" si="230"/>
        <v>-</v>
      </c>
      <c r="V141" s="101">
        <v>0</v>
      </c>
      <c r="W141" s="102" t="str">
        <f t="shared" si="231"/>
        <v>-</v>
      </c>
      <c r="X141" s="168">
        <v>19</v>
      </c>
      <c r="Y141" s="62">
        <v>19</v>
      </c>
      <c r="Z141" s="79">
        <f t="shared" si="232"/>
        <v>1</v>
      </c>
      <c r="AA141" s="101">
        <v>4781650</v>
      </c>
      <c r="AB141" s="102">
        <f t="shared" si="233"/>
        <v>251665.78947368421</v>
      </c>
      <c r="AC141" s="62">
        <v>15</v>
      </c>
      <c r="AD141" s="79">
        <f t="shared" si="234"/>
        <v>0.78947368421052633</v>
      </c>
      <c r="AE141" s="101">
        <v>1169719</v>
      </c>
      <c r="AF141" s="102">
        <f t="shared" si="235"/>
        <v>77981.266666666663</v>
      </c>
      <c r="AG141" s="168">
        <v>7</v>
      </c>
      <c r="AH141" s="62">
        <v>7</v>
      </c>
      <c r="AI141" s="79">
        <f t="shared" si="236"/>
        <v>1</v>
      </c>
      <c r="AJ141" s="101">
        <v>3737810</v>
      </c>
      <c r="AK141" s="102">
        <f t="shared" si="237"/>
        <v>533972.85714285716</v>
      </c>
      <c r="AL141" s="62">
        <v>7</v>
      </c>
      <c r="AM141" s="79">
        <f t="shared" si="238"/>
        <v>1</v>
      </c>
      <c r="AN141" s="101">
        <v>545763</v>
      </c>
      <c r="AO141" s="102">
        <f t="shared" si="239"/>
        <v>77966.142857142855</v>
      </c>
      <c r="AP141" s="168">
        <v>7</v>
      </c>
      <c r="AQ141" s="62">
        <v>7</v>
      </c>
      <c r="AR141" s="79">
        <f t="shared" si="240"/>
        <v>1</v>
      </c>
      <c r="AS141" s="101">
        <v>6997420</v>
      </c>
      <c r="AT141" s="102">
        <f t="shared" si="241"/>
        <v>999631.42857142852</v>
      </c>
      <c r="AU141" s="62">
        <v>7</v>
      </c>
      <c r="AV141" s="79">
        <f t="shared" si="242"/>
        <v>1</v>
      </c>
      <c r="AW141" s="101">
        <v>638534</v>
      </c>
      <c r="AX141" s="102">
        <f t="shared" si="243"/>
        <v>91219.142857142855</v>
      </c>
      <c r="AY141" s="168">
        <v>0</v>
      </c>
      <c r="AZ141" s="62">
        <v>0</v>
      </c>
      <c r="BA141" s="79" t="str">
        <f t="shared" si="244"/>
        <v>-</v>
      </c>
      <c r="BB141" s="101">
        <v>0</v>
      </c>
      <c r="BC141" s="102" t="str">
        <f t="shared" si="245"/>
        <v>-</v>
      </c>
      <c r="BD141" s="62">
        <v>0</v>
      </c>
      <c r="BE141" s="79" t="str">
        <f t="shared" si="246"/>
        <v>-</v>
      </c>
      <c r="BF141" s="101">
        <v>0</v>
      </c>
      <c r="BG141" s="102" t="str">
        <f t="shared" si="247"/>
        <v>-</v>
      </c>
      <c r="BH141" s="168">
        <v>1</v>
      </c>
      <c r="BI141" s="62">
        <v>1</v>
      </c>
      <c r="BJ141" s="79">
        <f t="shared" si="248"/>
        <v>1</v>
      </c>
      <c r="BK141" s="101">
        <v>357980</v>
      </c>
      <c r="BL141" s="102">
        <f t="shared" si="249"/>
        <v>357980</v>
      </c>
      <c r="BM141" s="62">
        <v>1</v>
      </c>
      <c r="BN141" s="79">
        <f t="shared" si="250"/>
        <v>1</v>
      </c>
      <c r="BO141" s="101">
        <v>112304</v>
      </c>
      <c r="BP141" s="102">
        <f t="shared" si="251"/>
        <v>112304</v>
      </c>
      <c r="BQ141" s="99">
        <f t="shared" si="252"/>
        <v>34</v>
      </c>
      <c r="BR141" s="62">
        <f t="shared" si="253"/>
        <v>34</v>
      </c>
      <c r="BS141" s="79">
        <f t="shared" si="254"/>
        <v>1</v>
      </c>
      <c r="BT141" s="101">
        <f t="shared" si="255"/>
        <v>15874860</v>
      </c>
      <c r="BU141" s="102">
        <f t="shared" si="256"/>
        <v>466907.64705882355</v>
      </c>
      <c r="BV141" s="62">
        <f t="shared" si="257"/>
        <v>30</v>
      </c>
      <c r="BW141" s="79">
        <f t="shared" si="258"/>
        <v>0.88235294117647056</v>
      </c>
      <c r="BX141" s="101">
        <f t="shared" si="259"/>
        <v>2466320</v>
      </c>
      <c r="BY141" s="102">
        <f t="shared" si="260"/>
        <v>82210.666666666672</v>
      </c>
      <c r="BZ141" s="82"/>
      <c r="CA141" s="113">
        <v>37</v>
      </c>
      <c r="CB141" s="105">
        <v>37</v>
      </c>
      <c r="CC141" s="86">
        <v>1</v>
      </c>
      <c r="CD141" s="105">
        <v>16988280</v>
      </c>
      <c r="CE141" s="105">
        <v>459142.70270270272</v>
      </c>
      <c r="CF141" s="105">
        <v>32</v>
      </c>
      <c r="CG141" s="86">
        <v>0.86486486486486491</v>
      </c>
      <c r="CH141" s="105">
        <v>4598552</v>
      </c>
      <c r="CI141" s="105">
        <v>143704.75</v>
      </c>
      <c r="CK141" s="86">
        <f t="shared" si="263"/>
        <v>0.11764705882352944</v>
      </c>
      <c r="CL141" s="86">
        <f t="shared" si="264"/>
        <v>0</v>
      </c>
      <c r="CM141" s="86">
        <f t="shared" si="265"/>
        <v>0.13513513513513509</v>
      </c>
      <c r="CN141" s="86">
        <f t="shared" si="266"/>
        <v>0</v>
      </c>
    </row>
    <row r="142" spans="1:92" s="15" customFormat="1" ht="13.5" customHeight="1">
      <c r="A142" s="63"/>
      <c r="B142" s="346"/>
      <c r="C142" s="343"/>
      <c r="D142" s="81"/>
      <c r="E142" s="198" t="s">
        <v>161</v>
      </c>
      <c r="F142" s="213">
        <v>0</v>
      </c>
      <c r="G142" s="214">
        <v>0</v>
      </c>
      <c r="H142" s="215" t="str">
        <f t="shared" si="224"/>
        <v>-</v>
      </c>
      <c r="I142" s="216">
        <v>0</v>
      </c>
      <c r="J142" s="217" t="str">
        <f t="shared" si="225"/>
        <v>-</v>
      </c>
      <c r="K142" s="214">
        <v>0</v>
      </c>
      <c r="L142" s="215" t="str">
        <f t="shared" si="226"/>
        <v>-</v>
      </c>
      <c r="M142" s="216">
        <v>0</v>
      </c>
      <c r="N142" s="217" t="str">
        <f t="shared" si="227"/>
        <v>-</v>
      </c>
      <c r="O142" s="213">
        <v>0</v>
      </c>
      <c r="P142" s="214">
        <v>0</v>
      </c>
      <c r="Q142" s="215" t="str">
        <f t="shared" si="228"/>
        <v>-</v>
      </c>
      <c r="R142" s="216">
        <v>0</v>
      </c>
      <c r="S142" s="217" t="str">
        <f t="shared" si="229"/>
        <v>-</v>
      </c>
      <c r="T142" s="214">
        <v>0</v>
      </c>
      <c r="U142" s="215" t="str">
        <f t="shared" si="230"/>
        <v>-</v>
      </c>
      <c r="V142" s="216">
        <v>0</v>
      </c>
      <c r="W142" s="217" t="str">
        <f t="shared" si="231"/>
        <v>-</v>
      </c>
      <c r="X142" s="213">
        <v>8</v>
      </c>
      <c r="Y142" s="214">
        <v>8</v>
      </c>
      <c r="Z142" s="215">
        <f t="shared" si="232"/>
        <v>1</v>
      </c>
      <c r="AA142" s="216">
        <v>5117890</v>
      </c>
      <c r="AB142" s="217">
        <f t="shared" si="233"/>
        <v>639736.25</v>
      </c>
      <c r="AC142" s="214">
        <v>7</v>
      </c>
      <c r="AD142" s="215">
        <f t="shared" si="234"/>
        <v>0.875</v>
      </c>
      <c r="AE142" s="216">
        <v>546873</v>
      </c>
      <c r="AF142" s="217">
        <f t="shared" si="235"/>
        <v>78124.71428571429</v>
      </c>
      <c r="AG142" s="213">
        <v>5</v>
      </c>
      <c r="AH142" s="214">
        <v>5</v>
      </c>
      <c r="AI142" s="215">
        <f t="shared" si="236"/>
        <v>1</v>
      </c>
      <c r="AJ142" s="216">
        <v>1683640</v>
      </c>
      <c r="AK142" s="217">
        <f t="shared" si="237"/>
        <v>336728</v>
      </c>
      <c r="AL142" s="214">
        <v>5</v>
      </c>
      <c r="AM142" s="215">
        <f t="shared" si="238"/>
        <v>1</v>
      </c>
      <c r="AN142" s="216">
        <v>409854</v>
      </c>
      <c r="AO142" s="217">
        <f t="shared" si="239"/>
        <v>81970.8</v>
      </c>
      <c r="AP142" s="213">
        <v>2</v>
      </c>
      <c r="AQ142" s="214">
        <v>2</v>
      </c>
      <c r="AR142" s="215">
        <f t="shared" si="240"/>
        <v>1</v>
      </c>
      <c r="AS142" s="216">
        <v>1852120</v>
      </c>
      <c r="AT142" s="217">
        <f t="shared" si="241"/>
        <v>926060</v>
      </c>
      <c r="AU142" s="214">
        <v>2</v>
      </c>
      <c r="AV142" s="215">
        <f t="shared" si="242"/>
        <v>1</v>
      </c>
      <c r="AW142" s="216">
        <v>272077</v>
      </c>
      <c r="AX142" s="217">
        <f t="shared" si="243"/>
        <v>136038.5</v>
      </c>
      <c r="AY142" s="213">
        <v>1</v>
      </c>
      <c r="AZ142" s="214">
        <v>1</v>
      </c>
      <c r="BA142" s="215">
        <f t="shared" si="244"/>
        <v>1</v>
      </c>
      <c r="BB142" s="216">
        <v>631760</v>
      </c>
      <c r="BC142" s="217">
        <f t="shared" si="245"/>
        <v>631760</v>
      </c>
      <c r="BD142" s="214">
        <v>1</v>
      </c>
      <c r="BE142" s="215">
        <f t="shared" si="246"/>
        <v>1</v>
      </c>
      <c r="BF142" s="216">
        <v>197008</v>
      </c>
      <c r="BG142" s="217">
        <f t="shared" si="247"/>
        <v>197008</v>
      </c>
      <c r="BH142" s="213">
        <v>0</v>
      </c>
      <c r="BI142" s="214">
        <v>0</v>
      </c>
      <c r="BJ142" s="215" t="str">
        <f t="shared" si="248"/>
        <v>-</v>
      </c>
      <c r="BK142" s="216">
        <v>0</v>
      </c>
      <c r="BL142" s="217" t="str">
        <f t="shared" si="249"/>
        <v>-</v>
      </c>
      <c r="BM142" s="214">
        <v>0</v>
      </c>
      <c r="BN142" s="215" t="str">
        <f t="shared" si="250"/>
        <v>-</v>
      </c>
      <c r="BO142" s="216">
        <v>0</v>
      </c>
      <c r="BP142" s="217" t="str">
        <f t="shared" si="251"/>
        <v>-</v>
      </c>
      <c r="BQ142" s="218">
        <f t="shared" si="252"/>
        <v>16</v>
      </c>
      <c r="BR142" s="214">
        <f t="shared" si="253"/>
        <v>16</v>
      </c>
      <c r="BS142" s="215">
        <f t="shared" si="254"/>
        <v>1</v>
      </c>
      <c r="BT142" s="216">
        <f t="shared" si="255"/>
        <v>9285410</v>
      </c>
      <c r="BU142" s="217">
        <f t="shared" si="256"/>
        <v>580338.125</v>
      </c>
      <c r="BV142" s="214">
        <f t="shared" si="257"/>
        <v>15</v>
      </c>
      <c r="BW142" s="215">
        <f t="shared" si="258"/>
        <v>0.9375</v>
      </c>
      <c r="BX142" s="216">
        <f t="shared" si="259"/>
        <v>1425812</v>
      </c>
      <c r="BY142" s="217">
        <f t="shared" si="260"/>
        <v>95054.133333333331</v>
      </c>
      <c r="BZ142" s="82"/>
      <c r="CA142" s="113">
        <v>12</v>
      </c>
      <c r="CB142" s="105">
        <v>12</v>
      </c>
      <c r="CC142" s="86">
        <v>1</v>
      </c>
      <c r="CD142" s="105">
        <v>4182360</v>
      </c>
      <c r="CE142" s="105">
        <v>348530</v>
      </c>
      <c r="CF142" s="105">
        <v>10</v>
      </c>
      <c r="CG142" s="86">
        <v>0.83333333333333337</v>
      </c>
      <c r="CH142" s="105">
        <v>1083404</v>
      </c>
      <c r="CI142" s="105">
        <v>108340.4</v>
      </c>
      <c r="CK142" s="86">
        <f t="shared" si="263"/>
        <v>6.25E-2</v>
      </c>
      <c r="CL142" s="86">
        <f t="shared" si="264"/>
        <v>0</v>
      </c>
      <c r="CM142" s="86">
        <f t="shared" si="265"/>
        <v>0.16666666666666663</v>
      </c>
      <c r="CN142" s="86">
        <f t="shared" si="266"/>
        <v>0</v>
      </c>
    </row>
    <row r="143" spans="1:92" s="15" customFormat="1" ht="13.5" customHeight="1">
      <c r="A143" s="63"/>
      <c r="B143" s="346"/>
      <c r="C143" s="343"/>
      <c r="D143" s="210"/>
      <c r="E143" s="72" t="s">
        <v>211</v>
      </c>
      <c r="F143" s="211">
        <v>0</v>
      </c>
      <c r="G143" s="126">
        <v>0</v>
      </c>
      <c r="H143" s="124" t="str">
        <f>IFERROR(G143/F143,"-")</f>
        <v>-</v>
      </c>
      <c r="I143" s="127">
        <v>0</v>
      </c>
      <c r="J143" s="125" t="str">
        <f>IFERROR(I143/G143,"-")</f>
        <v>-</v>
      </c>
      <c r="K143" s="126">
        <v>0</v>
      </c>
      <c r="L143" s="124" t="str">
        <f>IFERROR(K143/F143,"-")</f>
        <v>-</v>
      </c>
      <c r="M143" s="127">
        <v>0</v>
      </c>
      <c r="N143" s="125" t="str">
        <f>IFERROR(M143/K143,"-")</f>
        <v>-</v>
      </c>
      <c r="O143" s="211">
        <v>0</v>
      </c>
      <c r="P143" s="126">
        <v>0</v>
      </c>
      <c r="Q143" s="124" t="str">
        <f>IFERROR(P143/O143,"-")</f>
        <v>-</v>
      </c>
      <c r="R143" s="127">
        <v>0</v>
      </c>
      <c r="S143" s="125" t="str">
        <f>IFERROR(R143/P143,"-")</f>
        <v>-</v>
      </c>
      <c r="T143" s="126">
        <v>0</v>
      </c>
      <c r="U143" s="124" t="str">
        <f>IFERROR(T143/O143,"-")</f>
        <v>-</v>
      </c>
      <c r="V143" s="127">
        <v>0</v>
      </c>
      <c r="W143" s="125" t="str">
        <f>IFERROR(V143/T143,"-")</f>
        <v>-</v>
      </c>
      <c r="X143" s="211">
        <v>0</v>
      </c>
      <c r="Y143" s="126">
        <v>0</v>
      </c>
      <c r="Z143" s="124" t="str">
        <f>IFERROR(Y143/X143,"-")</f>
        <v>-</v>
      </c>
      <c r="AA143" s="127">
        <v>0</v>
      </c>
      <c r="AB143" s="125" t="str">
        <f>IFERROR(AA143/Y143,"-")</f>
        <v>-</v>
      </c>
      <c r="AC143" s="126">
        <v>0</v>
      </c>
      <c r="AD143" s="124" t="str">
        <f>IFERROR(AC143/X143,"-")</f>
        <v>-</v>
      </c>
      <c r="AE143" s="127">
        <v>0</v>
      </c>
      <c r="AF143" s="125" t="str">
        <f>IFERROR(AE143/AC143,"-")</f>
        <v>-</v>
      </c>
      <c r="AG143" s="211">
        <v>0</v>
      </c>
      <c r="AH143" s="126">
        <v>0</v>
      </c>
      <c r="AI143" s="124" t="str">
        <f>IFERROR(AH143/AG143,"-")</f>
        <v>-</v>
      </c>
      <c r="AJ143" s="127">
        <v>0</v>
      </c>
      <c r="AK143" s="125" t="str">
        <f>IFERROR(AJ143/AH143,"-")</f>
        <v>-</v>
      </c>
      <c r="AL143" s="126">
        <v>0</v>
      </c>
      <c r="AM143" s="124" t="str">
        <f>IFERROR(AL143/AG143,"-")</f>
        <v>-</v>
      </c>
      <c r="AN143" s="127">
        <v>0</v>
      </c>
      <c r="AO143" s="125" t="str">
        <f>IFERROR(AN143/AL143,"-")</f>
        <v>-</v>
      </c>
      <c r="AP143" s="211">
        <v>0</v>
      </c>
      <c r="AQ143" s="126">
        <v>0</v>
      </c>
      <c r="AR143" s="124" t="str">
        <f>IFERROR(AQ143/AP143,"-")</f>
        <v>-</v>
      </c>
      <c r="AS143" s="127">
        <v>0</v>
      </c>
      <c r="AT143" s="125" t="str">
        <f>IFERROR(AS143/AQ143,"-")</f>
        <v>-</v>
      </c>
      <c r="AU143" s="126">
        <v>0</v>
      </c>
      <c r="AV143" s="124" t="str">
        <f>IFERROR(AU143/AP143,"-")</f>
        <v>-</v>
      </c>
      <c r="AW143" s="127">
        <v>0</v>
      </c>
      <c r="AX143" s="125" t="str">
        <f>IFERROR(AW143/AU143,"-")</f>
        <v>-</v>
      </c>
      <c r="AY143" s="211">
        <v>0</v>
      </c>
      <c r="AZ143" s="126">
        <v>0</v>
      </c>
      <c r="BA143" s="124" t="str">
        <f>IFERROR(AZ143/AY143,"-")</f>
        <v>-</v>
      </c>
      <c r="BB143" s="127">
        <v>0</v>
      </c>
      <c r="BC143" s="125" t="str">
        <f>IFERROR(BB143/AZ143,"-")</f>
        <v>-</v>
      </c>
      <c r="BD143" s="126">
        <v>0</v>
      </c>
      <c r="BE143" s="124" t="str">
        <f>IFERROR(BD143/AY143,"-")</f>
        <v>-</v>
      </c>
      <c r="BF143" s="127">
        <v>0</v>
      </c>
      <c r="BG143" s="125" t="str">
        <f>IFERROR(BF143/BD143,"-")</f>
        <v>-</v>
      </c>
      <c r="BH143" s="211">
        <v>0</v>
      </c>
      <c r="BI143" s="126">
        <v>0</v>
      </c>
      <c r="BJ143" s="124" t="str">
        <f>IFERROR(BI143/BH143,"-")</f>
        <v>-</v>
      </c>
      <c r="BK143" s="127">
        <v>0</v>
      </c>
      <c r="BL143" s="125" t="str">
        <f>IFERROR(BK143/BI143,"-")</f>
        <v>-</v>
      </c>
      <c r="BM143" s="126">
        <v>0</v>
      </c>
      <c r="BN143" s="124" t="str">
        <f>IFERROR(BM143/BH143,"-")</f>
        <v>-</v>
      </c>
      <c r="BO143" s="127">
        <v>0</v>
      </c>
      <c r="BP143" s="125" t="str">
        <f>IFERROR(BO143/BM143,"-")</f>
        <v>-</v>
      </c>
      <c r="BQ143" s="212">
        <f t="shared" si="252"/>
        <v>0</v>
      </c>
      <c r="BR143" s="126">
        <f t="shared" si="253"/>
        <v>0</v>
      </c>
      <c r="BS143" s="124" t="str">
        <f>IFERROR(BR143/BQ143,"-")</f>
        <v>-</v>
      </c>
      <c r="BT143" s="127">
        <f>SUM(I143,R143,AA143,AJ143,AS143,BB143,BK143)</f>
        <v>0</v>
      </c>
      <c r="BU143" s="125" t="str">
        <f>IFERROR(BT143/BR143,"-")</f>
        <v>-</v>
      </c>
      <c r="BV143" s="126">
        <f>SUM(K143,T143,AC143,AL143,AU143,BD143,BM143)</f>
        <v>0</v>
      </c>
      <c r="BW143" s="124" t="str">
        <f>IFERROR(BV143/BQ143,"-")</f>
        <v>-</v>
      </c>
      <c r="BX143" s="127">
        <f>SUM(M143,V143,AE143,AN143,AW143,BF143,BO143)</f>
        <v>0</v>
      </c>
      <c r="BY143" s="125" t="str">
        <f>IFERROR(BX143/BV143,"-")</f>
        <v>-</v>
      </c>
      <c r="BZ143" s="82"/>
      <c r="CA143" s="113">
        <v>0</v>
      </c>
      <c r="CB143" s="105">
        <v>0</v>
      </c>
      <c r="CC143" s="86" t="s">
        <v>240</v>
      </c>
      <c r="CD143" s="105">
        <v>0</v>
      </c>
      <c r="CE143" s="105" t="s">
        <v>240</v>
      </c>
      <c r="CF143" s="105">
        <v>0</v>
      </c>
      <c r="CG143" s="86" t="s">
        <v>240</v>
      </c>
      <c r="CH143" s="105">
        <v>0</v>
      </c>
      <c r="CI143" s="105" t="s">
        <v>240</v>
      </c>
      <c r="CK143" s="86" t="str">
        <f t="shared" si="263"/>
        <v>-</v>
      </c>
      <c r="CL143" s="86" t="str">
        <f t="shared" si="264"/>
        <v>-</v>
      </c>
      <c r="CM143" s="86" t="str">
        <f t="shared" si="265"/>
        <v>-</v>
      </c>
      <c r="CN143" s="86" t="str">
        <f t="shared" si="266"/>
        <v>-</v>
      </c>
    </row>
    <row r="144" spans="1:92" s="15" customFormat="1" ht="13.5" customHeight="1">
      <c r="A144" s="63"/>
      <c r="B144" s="347"/>
      <c r="C144" s="344"/>
      <c r="D144" s="338" t="s">
        <v>204</v>
      </c>
      <c r="E144" s="339"/>
      <c r="F144" s="144">
        <v>67</v>
      </c>
      <c r="G144" s="60">
        <v>65</v>
      </c>
      <c r="H144" s="80">
        <f t="shared" si="224"/>
        <v>0.97014925373134331</v>
      </c>
      <c r="I144" s="93">
        <v>73236930</v>
      </c>
      <c r="J144" s="100">
        <f t="shared" si="225"/>
        <v>1126722</v>
      </c>
      <c r="K144" s="60">
        <v>58</v>
      </c>
      <c r="L144" s="80">
        <f t="shared" si="226"/>
        <v>0.86567164179104472</v>
      </c>
      <c r="M144" s="93">
        <v>25424793</v>
      </c>
      <c r="N144" s="100">
        <f t="shared" si="227"/>
        <v>438358.5</v>
      </c>
      <c r="O144" s="144">
        <v>230</v>
      </c>
      <c r="P144" s="60">
        <v>217</v>
      </c>
      <c r="Q144" s="80">
        <f t="shared" si="228"/>
        <v>0.94347826086956521</v>
      </c>
      <c r="R144" s="93">
        <v>498831190</v>
      </c>
      <c r="S144" s="100">
        <f t="shared" si="229"/>
        <v>2298761.2442396311</v>
      </c>
      <c r="T144" s="60">
        <v>194</v>
      </c>
      <c r="U144" s="80">
        <f t="shared" si="230"/>
        <v>0.84347826086956523</v>
      </c>
      <c r="V144" s="93">
        <v>194206420</v>
      </c>
      <c r="W144" s="100">
        <f t="shared" si="231"/>
        <v>1001064.0206185566</v>
      </c>
      <c r="X144" s="144">
        <v>8155</v>
      </c>
      <c r="Y144" s="60">
        <v>7598</v>
      </c>
      <c r="Z144" s="80">
        <f t="shared" si="232"/>
        <v>0.93169834457388101</v>
      </c>
      <c r="AA144" s="93">
        <v>5786144880</v>
      </c>
      <c r="AB144" s="100">
        <f t="shared" si="233"/>
        <v>761535.25664648588</v>
      </c>
      <c r="AC144" s="60">
        <v>6759</v>
      </c>
      <c r="AD144" s="80">
        <f t="shared" si="234"/>
        <v>0.82881667688534644</v>
      </c>
      <c r="AE144" s="93">
        <v>1394474189</v>
      </c>
      <c r="AF144" s="100">
        <f t="shared" si="235"/>
        <v>206313.68382896879</v>
      </c>
      <c r="AG144" s="144">
        <v>8367</v>
      </c>
      <c r="AH144" s="60">
        <v>7959</v>
      </c>
      <c r="AI144" s="80">
        <f t="shared" si="236"/>
        <v>0.95123700250986021</v>
      </c>
      <c r="AJ144" s="93">
        <v>7642669330</v>
      </c>
      <c r="AK144" s="100">
        <f t="shared" si="237"/>
        <v>960254.97298655612</v>
      </c>
      <c r="AL144" s="60">
        <v>7327</v>
      </c>
      <c r="AM144" s="80">
        <f t="shared" si="238"/>
        <v>0.87570216326042782</v>
      </c>
      <c r="AN144" s="93">
        <v>1655663232</v>
      </c>
      <c r="AO144" s="100">
        <f t="shared" si="239"/>
        <v>225967.41258359491</v>
      </c>
      <c r="AP144" s="144">
        <v>5564</v>
      </c>
      <c r="AQ144" s="60">
        <v>5261</v>
      </c>
      <c r="AR144" s="80">
        <f t="shared" si="240"/>
        <v>0.94554277498202732</v>
      </c>
      <c r="AS144" s="93">
        <v>5341762690</v>
      </c>
      <c r="AT144" s="100">
        <f t="shared" si="241"/>
        <v>1015351.2050940886</v>
      </c>
      <c r="AU144" s="60">
        <v>4904</v>
      </c>
      <c r="AV144" s="80">
        <f t="shared" si="242"/>
        <v>0.88138030194104966</v>
      </c>
      <c r="AW144" s="93">
        <v>1138675659</v>
      </c>
      <c r="AX144" s="100">
        <f t="shared" si="243"/>
        <v>232193.24204730833</v>
      </c>
      <c r="AY144" s="144">
        <v>2343</v>
      </c>
      <c r="AZ144" s="60">
        <v>2129</v>
      </c>
      <c r="BA144" s="80">
        <f t="shared" si="244"/>
        <v>0.90866410584720447</v>
      </c>
      <c r="BB144" s="93">
        <v>2203805790</v>
      </c>
      <c r="BC144" s="100">
        <f t="shared" si="245"/>
        <v>1035136.5852512916</v>
      </c>
      <c r="BD144" s="60">
        <v>1989</v>
      </c>
      <c r="BE144" s="80">
        <f t="shared" si="246"/>
        <v>0.8489116517285531</v>
      </c>
      <c r="BF144" s="93">
        <v>407243228</v>
      </c>
      <c r="BG144" s="100">
        <f t="shared" si="247"/>
        <v>204747.7264957265</v>
      </c>
      <c r="BH144" s="144">
        <v>689</v>
      </c>
      <c r="BI144" s="60">
        <v>573</v>
      </c>
      <c r="BJ144" s="80">
        <f t="shared" si="248"/>
        <v>0.8316400580551524</v>
      </c>
      <c r="BK144" s="93">
        <v>660587030</v>
      </c>
      <c r="BL144" s="100">
        <f t="shared" si="249"/>
        <v>1152856.9458987783</v>
      </c>
      <c r="BM144" s="60">
        <v>520</v>
      </c>
      <c r="BN144" s="80">
        <f t="shared" si="250"/>
        <v>0.75471698113207553</v>
      </c>
      <c r="BO144" s="93">
        <v>93212889</v>
      </c>
      <c r="BP144" s="100">
        <f t="shared" si="251"/>
        <v>179255.55576923076</v>
      </c>
      <c r="BQ144" s="98">
        <f t="shared" si="252"/>
        <v>25415</v>
      </c>
      <c r="BR144" s="60">
        <f t="shared" si="253"/>
        <v>23802</v>
      </c>
      <c r="BS144" s="80">
        <f t="shared" si="254"/>
        <v>0.93653354318315951</v>
      </c>
      <c r="BT144" s="93">
        <f t="shared" si="255"/>
        <v>22207037840</v>
      </c>
      <c r="BU144" s="100">
        <f t="shared" si="256"/>
        <v>932990.4142509033</v>
      </c>
      <c r="BV144" s="60">
        <f t="shared" si="257"/>
        <v>21751</v>
      </c>
      <c r="BW144" s="80">
        <f t="shared" si="258"/>
        <v>0.85583316938815657</v>
      </c>
      <c r="BX144" s="93">
        <f t="shared" si="259"/>
        <v>4908900410</v>
      </c>
      <c r="BY144" s="100">
        <f t="shared" si="260"/>
        <v>225686.19419796791</v>
      </c>
      <c r="BZ144" s="82"/>
      <c r="CA144" s="113">
        <v>25269</v>
      </c>
      <c r="CB144" s="105">
        <v>23646</v>
      </c>
      <c r="CC144" s="86">
        <v>0.93577110293244692</v>
      </c>
      <c r="CD144" s="105">
        <v>22039989360</v>
      </c>
      <c r="CE144" s="105">
        <v>932081.08601877699</v>
      </c>
      <c r="CF144" s="105">
        <v>21494</v>
      </c>
      <c r="CG144" s="86">
        <v>0.85060746369068818</v>
      </c>
      <c r="CH144" s="105">
        <v>4929121731</v>
      </c>
      <c r="CI144" s="105">
        <v>229325.47366706989</v>
      </c>
      <c r="CK144" s="86">
        <f t="shared" si="263"/>
        <v>8.0700373795002944E-2</v>
      </c>
      <c r="CL144" s="86">
        <f t="shared" si="264"/>
        <v>6.3466456816840489E-2</v>
      </c>
      <c r="CM144" s="86">
        <f t="shared" si="265"/>
        <v>8.5163639241758737E-2</v>
      </c>
      <c r="CN144" s="86">
        <f t="shared" si="266"/>
        <v>6.4228897067553081E-2</v>
      </c>
    </row>
    <row r="145" spans="1:92" s="15" customFormat="1" ht="13.5" customHeight="1">
      <c r="A145" s="63"/>
      <c r="B145" s="345">
        <v>24</v>
      </c>
      <c r="C145" s="342" t="s">
        <v>130</v>
      </c>
      <c r="D145" s="331" t="s">
        <v>153</v>
      </c>
      <c r="E145" s="320"/>
      <c r="F145" s="144">
        <v>1</v>
      </c>
      <c r="G145" s="60">
        <v>1</v>
      </c>
      <c r="H145" s="80">
        <f t="shared" si="224"/>
        <v>1</v>
      </c>
      <c r="I145" s="93">
        <v>1635940</v>
      </c>
      <c r="J145" s="100">
        <f t="shared" si="225"/>
        <v>1635940</v>
      </c>
      <c r="K145" s="60">
        <v>1</v>
      </c>
      <c r="L145" s="80">
        <f t="shared" si="226"/>
        <v>1</v>
      </c>
      <c r="M145" s="93">
        <v>16036</v>
      </c>
      <c r="N145" s="100">
        <f t="shared" si="227"/>
        <v>16036</v>
      </c>
      <c r="O145" s="144">
        <v>6</v>
      </c>
      <c r="P145" s="60">
        <v>6</v>
      </c>
      <c r="Q145" s="80">
        <f t="shared" si="228"/>
        <v>1</v>
      </c>
      <c r="R145" s="93">
        <v>1469760</v>
      </c>
      <c r="S145" s="100">
        <f t="shared" si="229"/>
        <v>244960</v>
      </c>
      <c r="T145" s="60">
        <v>6</v>
      </c>
      <c r="U145" s="80">
        <f t="shared" si="230"/>
        <v>1</v>
      </c>
      <c r="V145" s="93">
        <v>374316</v>
      </c>
      <c r="W145" s="100">
        <f t="shared" si="231"/>
        <v>62386</v>
      </c>
      <c r="X145" s="144">
        <v>545</v>
      </c>
      <c r="Y145" s="60">
        <v>536</v>
      </c>
      <c r="Z145" s="80">
        <f t="shared" si="232"/>
        <v>0.98348623853211015</v>
      </c>
      <c r="AA145" s="93">
        <v>213352270</v>
      </c>
      <c r="AB145" s="100">
        <f t="shared" si="233"/>
        <v>398045.27985074627</v>
      </c>
      <c r="AC145" s="60">
        <v>449</v>
      </c>
      <c r="AD145" s="80">
        <f t="shared" si="234"/>
        <v>0.8238532110091743</v>
      </c>
      <c r="AE145" s="93">
        <v>43137975</v>
      </c>
      <c r="AF145" s="100">
        <f t="shared" si="235"/>
        <v>96075.668151447666</v>
      </c>
      <c r="AG145" s="144">
        <v>364</v>
      </c>
      <c r="AH145" s="60">
        <v>357</v>
      </c>
      <c r="AI145" s="80">
        <f t="shared" si="236"/>
        <v>0.98076923076923073</v>
      </c>
      <c r="AJ145" s="93">
        <v>175398580</v>
      </c>
      <c r="AK145" s="100">
        <f t="shared" si="237"/>
        <v>491312.54901960783</v>
      </c>
      <c r="AL145" s="60">
        <v>302</v>
      </c>
      <c r="AM145" s="80">
        <f t="shared" si="238"/>
        <v>0.82967032967032972</v>
      </c>
      <c r="AN145" s="93">
        <v>35770279</v>
      </c>
      <c r="AO145" s="100">
        <f t="shared" si="239"/>
        <v>118444.63245033112</v>
      </c>
      <c r="AP145" s="144">
        <v>170</v>
      </c>
      <c r="AQ145" s="60">
        <v>168</v>
      </c>
      <c r="AR145" s="80">
        <f t="shared" si="240"/>
        <v>0.9882352941176471</v>
      </c>
      <c r="AS145" s="93">
        <v>100639700</v>
      </c>
      <c r="AT145" s="100">
        <f t="shared" si="241"/>
        <v>599045.83333333337</v>
      </c>
      <c r="AU145" s="60">
        <v>149</v>
      </c>
      <c r="AV145" s="80">
        <f t="shared" si="242"/>
        <v>0.87647058823529411</v>
      </c>
      <c r="AW145" s="93">
        <v>19539477</v>
      </c>
      <c r="AX145" s="100">
        <f t="shared" si="243"/>
        <v>131137.42953020133</v>
      </c>
      <c r="AY145" s="144">
        <v>45</v>
      </c>
      <c r="AZ145" s="60">
        <v>45</v>
      </c>
      <c r="BA145" s="80">
        <f t="shared" si="244"/>
        <v>1</v>
      </c>
      <c r="BB145" s="93">
        <v>39258730</v>
      </c>
      <c r="BC145" s="100">
        <f t="shared" si="245"/>
        <v>872416.22222222225</v>
      </c>
      <c r="BD145" s="60">
        <v>40</v>
      </c>
      <c r="BE145" s="80">
        <f t="shared" si="246"/>
        <v>0.88888888888888884</v>
      </c>
      <c r="BF145" s="93">
        <v>3383413</v>
      </c>
      <c r="BG145" s="100">
        <f t="shared" si="247"/>
        <v>84585.324999999997</v>
      </c>
      <c r="BH145" s="144">
        <v>8</v>
      </c>
      <c r="BI145" s="60">
        <v>8</v>
      </c>
      <c r="BJ145" s="80">
        <f t="shared" si="248"/>
        <v>1</v>
      </c>
      <c r="BK145" s="93">
        <v>4707290</v>
      </c>
      <c r="BL145" s="100">
        <f t="shared" si="249"/>
        <v>588411.25</v>
      </c>
      <c r="BM145" s="60">
        <v>6</v>
      </c>
      <c r="BN145" s="80">
        <f t="shared" si="250"/>
        <v>0.75</v>
      </c>
      <c r="BO145" s="93">
        <v>682266</v>
      </c>
      <c r="BP145" s="100">
        <f t="shared" si="251"/>
        <v>113711</v>
      </c>
      <c r="BQ145" s="98">
        <f t="shared" si="252"/>
        <v>1139</v>
      </c>
      <c r="BR145" s="60">
        <f t="shared" si="253"/>
        <v>1121</v>
      </c>
      <c r="BS145" s="80">
        <f t="shared" si="254"/>
        <v>0.98419666374012293</v>
      </c>
      <c r="BT145" s="93">
        <f t="shared" si="255"/>
        <v>536462270</v>
      </c>
      <c r="BU145" s="100">
        <f t="shared" si="256"/>
        <v>478556.88670829614</v>
      </c>
      <c r="BV145" s="60">
        <f t="shared" si="257"/>
        <v>953</v>
      </c>
      <c r="BW145" s="80">
        <f t="shared" si="258"/>
        <v>0.83669885864793681</v>
      </c>
      <c r="BX145" s="93">
        <f t="shared" si="259"/>
        <v>102903762</v>
      </c>
      <c r="BY145" s="100">
        <f t="shared" si="260"/>
        <v>107978.76390346275</v>
      </c>
      <c r="BZ145" s="82"/>
      <c r="CA145" s="113">
        <v>932</v>
      </c>
      <c r="CB145" s="105">
        <v>915</v>
      </c>
      <c r="CC145" s="86">
        <v>0.98175965665236054</v>
      </c>
      <c r="CD145" s="105">
        <v>436253960</v>
      </c>
      <c r="CE145" s="105">
        <v>476780.28415300546</v>
      </c>
      <c r="CF145" s="105">
        <v>762</v>
      </c>
      <c r="CG145" s="86">
        <v>0.81759656652360513</v>
      </c>
      <c r="CH145" s="105">
        <v>78315456</v>
      </c>
      <c r="CI145" s="105">
        <v>102776.18897637795</v>
      </c>
      <c r="CK145" s="86">
        <f t="shared" si="263"/>
        <v>0.14749780509218613</v>
      </c>
      <c r="CL145" s="86">
        <f t="shared" si="264"/>
        <v>1.5803336259877065E-2</v>
      </c>
      <c r="CM145" s="86">
        <f t="shared" si="265"/>
        <v>0.16416309012875541</v>
      </c>
      <c r="CN145" s="86">
        <f t="shared" si="266"/>
        <v>1.8240343347639465E-2</v>
      </c>
    </row>
    <row r="146" spans="1:92" s="15" customFormat="1" ht="13.5" customHeight="1">
      <c r="A146" s="63"/>
      <c r="B146" s="346"/>
      <c r="C146" s="343"/>
      <c r="D146" s="319" t="s">
        <v>164</v>
      </c>
      <c r="E146" s="320"/>
      <c r="F146" s="144">
        <v>1</v>
      </c>
      <c r="G146" s="60">
        <v>1</v>
      </c>
      <c r="H146" s="80">
        <f t="shared" si="224"/>
        <v>1</v>
      </c>
      <c r="I146" s="93">
        <v>1635940</v>
      </c>
      <c r="J146" s="100">
        <f t="shared" si="225"/>
        <v>1635940</v>
      </c>
      <c r="K146" s="60">
        <v>1</v>
      </c>
      <c r="L146" s="80">
        <f t="shared" si="226"/>
        <v>1</v>
      </c>
      <c r="M146" s="93">
        <v>16036</v>
      </c>
      <c r="N146" s="100">
        <f t="shared" si="227"/>
        <v>16036</v>
      </c>
      <c r="O146" s="144">
        <v>1</v>
      </c>
      <c r="P146" s="60">
        <v>1</v>
      </c>
      <c r="Q146" s="80">
        <f t="shared" si="228"/>
        <v>1</v>
      </c>
      <c r="R146" s="93">
        <v>159440</v>
      </c>
      <c r="S146" s="100">
        <f t="shared" si="229"/>
        <v>159440</v>
      </c>
      <c r="T146" s="60">
        <v>1</v>
      </c>
      <c r="U146" s="80">
        <f t="shared" si="230"/>
        <v>1</v>
      </c>
      <c r="V146" s="93">
        <v>1467</v>
      </c>
      <c r="W146" s="100">
        <f t="shared" si="231"/>
        <v>1467</v>
      </c>
      <c r="X146" s="144">
        <v>35</v>
      </c>
      <c r="Y146" s="60">
        <v>35</v>
      </c>
      <c r="Z146" s="80">
        <f t="shared" si="232"/>
        <v>1</v>
      </c>
      <c r="AA146" s="93">
        <v>15984730</v>
      </c>
      <c r="AB146" s="100">
        <f t="shared" si="233"/>
        <v>456706.57142857142</v>
      </c>
      <c r="AC146" s="60">
        <v>28</v>
      </c>
      <c r="AD146" s="80">
        <f t="shared" si="234"/>
        <v>0.8</v>
      </c>
      <c r="AE146" s="93">
        <v>2053290</v>
      </c>
      <c r="AF146" s="100">
        <f t="shared" si="235"/>
        <v>73331.78571428571</v>
      </c>
      <c r="AG146" s="144">
        <v>25</v>
      </c>
      <c r="AH146" s="60">
        <v>25</v>
      </c>
      <c r="AI146" s="80">
        <f t="shared" si="236"/>
        <v>1</v>
      </c>
      <c r="AJ146" s="93">
        <v>12249620</v>
      </c>
      <c r="AK146" s="100">
        <f t="shared" si="237"/>
        <v>489984.8</v>
      </c>
      <c r="AL146" s="60">
        <v>20</v>
      </c>
      <c r="AM146" s="80">
        <f t="shared" si="238"/>
        <v>0.8</v>
      </c>
      <c r="AN146" s="93">
        <v>2357631</v>
      </c>
      <c r="AO146" s="100">
        <f t="shared" si="239"/>
        <v>117881.55</v>
      </c>
      <c r="AP146" s="144">
        <v>4</v>
      </c>
      <c r="AQ146" s="60">
        <v>4</v>
      </c>
      <c r="AR146" s="80">
        <f t="shared" si="240"/>
        <v>1</v>
      </c>
      <c r="AS146" s="93">
        <v>2266020</v>
      </c>
      <c r="AT146" s="100">
        <f t="shared" si="241"/>
        <v>566505</v>
      </c>
      <c r="AU146" s="60">
        <v>4</v>
      </c>
      <c r="AV146" s="80">
        <f t="shared" si="242"/>
        <v>1</v>
      </c>
      <c r="AW146" s="93">
        <v>488847</v>
      </c>
      <c r="AX146" s="100">
        <f t="shared" si="243"/>
        <v>122211.75</v>
      </c>
      <c r="AY146" s="144">
        <v>0</v>
      </c>
      <c r="AZ146" s="60">
        <v>0</v>
      </c>
      <c r="BA146" s="80" t="str">
        <f t="shared" si="244"/>
        <v>-</v>
      </c>
      <c r="BB146" s="93">
        <v>0</v>
      </c>
      <c r="BC146" s="100" t="str">
        <f t="shared" si="245"/>
        <v>-</v>
      </c>
      <c r="BD146" s="60">
        <v>0</v>
      </c>
      <c r="BE146" s="80" t="str">
        <f t="shared" si="246"/>
        <v>-</v>
      </c>
      <c r="BF146" s="93">
        <v>0</v>
      </c>
      <c r="BG146" s="100" t="str">
        <f t="shared" si="247"/>
        <v>-</v>
      </c>
      <c r="BH146" s="144">
        <v>0</v>
      </c>
      <c r="BI146" s="60">
        <v>0</v>
      </c>
      <c r="BJ146" s="80" t="str">
        <f t="shared" si="248"/>
        <v>-</v>
      </c>
      <c r="BK146" s="93">
        <v>0</v>
      </c>
      <c r="BL146" s="100" t="str">
        <f t="shared" si="249"/>
        <v>-</v>
      </c>
      <c r="BM146" s="60">
        <v>0</v>
      </c>
      <c r="BN146" s="80" t="str">
        <f t="shared" si="250"/>
        <v>-</v>
      </c>
      <c r="BO146" s="93">
        <v>0</v>
      </c>
      <c r="BP146" s="100" t="str">
        <f t="shared" si="251"/>
        <v>-</v>
      </c>
      <c r="BQ146" s="98">
        <f t="shared" si="252"/>
        <v>66</v>
      </c>
      <c r="BR146" s="60">
        <f t="shared" si="253"/>
        <v>66</v>
      </c>
      <c r="BS146" s="80">
        <f t="shared" si="254"/>
        <v>1</v>
      </c>
      <c r="BT146" s="93">
        <f t="shared" si="255"/>
        <v>32295750</v>
      </c>
      <c r="BU146" s="100">
        <f t="shared" si="256"/>
        <v>489329.54545454547</v>
      </c>
      <c r="BV146" s="60">
        <f t="shared" si="257"/>
        <v>54</v>
      </c>
      <c r="BW146" s="80">
        <f t="shared" si="258"/>
        <v>0.81818181818181823</v>
      </c>
      <c r="BX146" s="93">
        <f t="shared" si="259"/>
        <v>4917271</v>
      </c>
      <c r="BY146" s="100">
        <f t="shared" si="260"/>
        <v>91060.574074074073</v>
      </c>
      <c r="BZ146" s="82"/>
      <c r="CA146" s="113">
        <v>58</v>
      </c>
      <c r="CB146" s="105">
        <v>58</v>
      </c>
      <c r="CC146" s="86">
        <v>1</v>
      </c>
      <c r="CD146" s="105">
        <v>19463970</v>
      </c>
      <c r="CE146" s="105">
        <v>335585.68965517241</v>
      </c>
      <c r="CF146" s="105">
        <v>49</v>
      </c>
      <c r="CG146" s="86">
        <v>0.84482758620689657</v>
      </c>
      <c r="CH146" s="105">
        <v>3162210</v>
      </c>
      <c r="CI146" s="105">
        <v>64534.897959183676</v>
      </c>
      <c r="CK146" s="86">
        <f t="shared" si="263"/>
        <v>0.18181818181818177</v>
      </c>
      <c r="CL146" s="86">
        <f t="shared" si="264"/>
        <v>0</v>
      </c>
      <c r="CM146" s="86">
        <f t="shared" si="265"/>
        <v>0.15517241379310343</v>
      </c>
      <c r="CN146" s="86">
        <f t="shared" si="266"/>
        <v>0</v>
      </c>
    </row>
    <row r="147" spans="1:92" s="15" customFormat="1" ht="13.5" customHeight="1">
      <c r="A147" s="63"/>
      <c r="B147" s="346"/>
      <c r="C147" s="343"/>
      <c r="D147" s="81"/>
      <c r="E147" s="71" t="s">
        <v>160</v>
      </c>
      <c r="F147" s="168">
        <v>1</v>
      </c>
      <c r="G147" s="62">
        <v>1</v>
      </c>
      <c r="H147" s="79">
        <f t="shared" si="224"/>
        <v>1</v>
      </c>
      <c r="I147" s="101">
        <v>1635940</v>
      </c>
      <c r="J147" s="102">
        <f t="shared" si="225"/>
        <v>1635940</v>
      </c>
      <c r="K147" s="62">
        <v>1</v>
      </c>
      <c r="L147" s="79">
        <f t="shared" si="226"/>
        <v>1</v>
      </c>
      <c r="M147" s="101">
        <v>16036</v>
      </c>
      <c r="N147" s="102">
        <f t="shared" si="227"/>
        <v>16036</v>
      </c>
      <c r="O147" s="168">
        <v>1</v>
      </c>
      <c r="P147" s="62">
        <v>1</v>
      </c>
      <c r="Q147" s="79">
        <f t="shared" si="228"/>
        <v>1</v>
      </c>
      <c r="R147" s="101">
        <v>159440</v>
      </c>
      <c r="S147" s="102">
        <f t="shared" si="229"/>
        <v>159440</v>
      </c>
      <c r="T147" s="62">
        <v>1</v>
      </c>
      <c r="U147" s="79">
        <f t="shared" si="230"/>
        <v>1</v>
      </c>
      <c r="V147" s="101">
        <v>1467</v>
      </c>
      <c r="W147" s="102">
        <f t="shared" si="231"/>
        <v>1467</v>
      </c>
      <c r="X147" s="168">
        <v>21</v>
      </c>
      <c r="Y147" s="62">
        <v>21</v>
      </c>
      <c r="Z147" s="79">
        <f t="shared" si="232"/>
        <v>1</v>
      </c>
      <c r="AA147" s="101">
        <v>11362440</v>
      </c>
      <c r="AB147" s="102">
        <f t="shared" si="233"/>
        <v>541068.57142857148</v>
      </c>
      <c r="AC147" s="62">
        <v>16</v>
      </c>
      <c r="AD147" s="79">
        <f t="shared" si="234"/>
        <v>0.76190476190476186</v>
      </c>
      <c r="AE147" s="101">
        <v>1192329</v>
      </c>
      <c r="AF147" s="102">
        <f t="shared" si="235"/>
        <v>74520.5625</v>
      </c>
      <c r="AG147" s="168">
        <v>16</v>
      </c>
      <c r="AH147" s="62">
        <v>16</v>
      </c>
      <c r="AI147" s="79">
        <f t="shared" si="236"/>
        <v>1</v>
      </c>
      <c r="AJ147" s="101">
        <v>5865870</v>
      </c>
      <c r="AK147" s="102">
        <f t="shared" si="237"/>
        <v>366616.875</v>
      </c>
      <c r="AL147" s="62">
        <v>14</v>
      </c>
      <c r="AM147" s="79">
        <f t="shared" si="238"/>
        <v>0.875</v>
      </c>
      <c r="AN147" s="101">
        <v>1042787</v>
      </c>
      <c r="AO147" s="102">
        <f t="shared" si="239"/>
        <v>74484.78571428571</v>
      </c>
      <c r="AP147" s="168">
        <v>4</v>
      </c>
      <c r="AQ147" s="62">
        <v>4</v>
      </c>
      <c r="AR147" s="79">
        <f t="shared" si="240"/>
        <v>1</v>
      </c>
      <c r="AS147" s="101">
        <v>2266020</v>
      </c>
      <c r="AT147" s="102">
        <f t="shared" si="241"/>
        <v>566505</v>
      </c>
      <c r="AU147" s="62">
        <v>4</v>
      </c>
      <c r="AV147" s="79">
        <f t="shared" si="242"/>
        <v>1</v>
      </c>
      <c r="AW147" s="101">
        <v>488847</v>
      </c>
      <c r="AX147" s="102">
        <f t="shared" si="243"/>
        <v>122211.75</v>
      </c>
      <c r="AY147" s="168">
        <v>0</v>
      </c>
      <c r="AZ147" s="62">
        <v>0</v>
      </c>
      <c r="BA147" s="79" t="str">
        <f t="shared" si="244"/>
        <v>-</v>
      </c>
      <c r="BB147" s="101">
        <v>0</v>
      </c>
      <c r="BC147" s="102" t="str">
        <f t="shared" si="245"/>
        <v>-</v>
      </c>
      <c r="BD147" s="62">
        <v>0</v>
      </c>
      <c r="BE147" s="79" t="str">
        <f t="shared" si="246"/>
        <v>-</v>
      </c>
      <c r="BF147" s="101">
        <v>0</v>
      </c>
      <c r="BG147" s="102" t="str">
        <f t="shared" si="247"/>
        <v>-</v>
      </c>
      <c r="BH147" s="168">
        <v>0</v>
      </c>
      <c r="BI147" s="62">
        <v>0</v>
      </c>
      <c r="BJ147" s="79" t="str">
        <f t="shared" si="248"/>
        <v>-</v>
      </c>
      <c r="BK147" s="101">
        <v>0</v>
      </c>
      <c r="BL147" s="102" t="str">
        <f t="shared" si="249"/>
        <v>-</v>
      </c>
      <c r="BM147" s="62">
        <v>0</v>
      </c>
      <c r="BN147" s="79" t="str">
        <f t="shared" si="250"/>
        <v>-</v>
      </c>
      <c r="BO147" s="101">
        <v>0</v>
      </c>
      <c r="BP147" s="102" t="str">
        <f t="shared" si="251"/>
        <v>-</v>
      </c>
      <c r="BQ147" s="99">
        <f t="shared" si="252"/>
        <v>43</v>
      </c>
      <c r="BR147" s="62">
        <f t="shared" si="253"/>
        <v>43</v>
      </c>
      <c r="BS147" s="79">
        <f t="shared" si="254"/>
        <v>1</v>
      </c>
      <c r="BT147" s="101">
        <f t="shared" si="255"/>
        <v>21289710</v>
      </c>
      <c r="BU147" s="102">
        <f t="shared" si="256"/>
        <v>495109.53488372092</v>
      </c>
      <c r="BV147" s="62">
        <f t="shared" si="257"/>
        <v>36</v>
      </c>
      <c r="BW147" s="79">
        <f t="shared" si="258"/>
        <v>0.83720930232558144</v>
      </c>
      <c r="BX147" s="101">
        <f t="shared" si="259"/>
        <v>2741466</v>
      </c>
      <c r="BY147" s="102">
        <f t="shared" si="260"/>
        <v>76151.833333333328</v>
      </c>
      <c r="BZ147" s="82"/>
      <c r="CA147" s="113">
        <v>41</v>
      </c>
      <c r="CB147" s="105">
        <v>41</v>
      </c>
      <c r="CC147" s="86">
        <v>1</v>
      </c>
      <c r="CD147" s="105">
        <v>13515450</v>
      </c>
      <c r="CE147" s="105">
        <v>329645.12195121951</v>
      </c>
      <c r="CF147" s="105">
        <v>34</v>
      </c>
      <c r="CG147" s="86">
        <v>0.82926829268292679</v>
      </c>
      <c r="CH147" s="105">
        <v>2131826</v>
      </c>
      <c r="CI147" s="105">
        <v>62700.76470588235</v>
      </c>
      <c r="CK147" s="86">
        <f t="shared" si="263"/>
        <v>0.16279069767441856</v>
      </c>
      <c r="CL147" s="86">
        <f t="shared" si="264"/>
        <v>0</v>
      </c>
      <c r="CM147" s="86">
        <f t="shared" si="265"/>
        <v>0.17073170731707321</v>
      </c>
      <c r="CN147" s="86">
        <f t="shared" si="266"/>
        <v>0</v>
      </c>
    </row>
    <row r="148" spans="1:92" s="15" customFormat="1" ht="13.5" customHeight="1">
      <c r="A148" s="63"/>
      <c r="B148" s="346"/>
      <c r="C148" s="343"/>
      <c r="D148" s="81"/>
      <c r="E148" s="198" t="s">
        <v>161</v>
      </c>
      <c r="F148" s="213">
        <v>0</v>
      </c>
      <c r="G148" s="214">
        <v>0</v>
      </c>
      <c r="H148" s="215" t="str">
        <f t="shared" si="224"/>
        <v>-</v>
      </c>
      <c r="I148" s="216">
        <v>0</v>
      </c>
      <c r="J148" s="217" t="str">
        <f t="shared" si="225"/>
        <v>-</v>
      </c>
      <c r="K148" s="214">
        <v>0</v>
      </c>
      <c r="L148" s="215" t="str">
        <f t="shared" si="226"/>
        <v>-</v>
      </c>
      <c r="M148" s="216">
        <v>0</v>
      </c>
      <c r="N148" s="217" t="str">
        <f t="shared" si="227"/>
        <v>-</v>
      </c>
      <c r="O148" s="213">
        <v>0</v>
      </c>
      <c r="P148" s="214">
        <v>0</v>
      </c>
      <c r="Q148" s="215" t="str">
        <f t="shared" si="228"/>
        <v>-</v>
      </c>
      <c r="R148" s="216">
        <v>0</v>
      </c>
      <c r="S148" s="217" t="str">
        <f t="shared" si="229"/>
        <v>-</v>
      </c>
      <c r="T148" s="214">
        <v>0</v>
      </c>
      <c r="U148" s="215" t="str">
        <f t="shared" si="230"/>
        <v>-</v>
      </c>
      <c r="V148" s="216">
        <v>0</v>
      </c>
      <c r="W148" s="217" t="str">
        <f t="shared" si="231"/>
        <v>-</v>
      </c>
      <c r="X148" s="213">
        <v>14</v>
      </c>
      <c r="Y148" s="214">
        <v>14</v>
      </c>
      <c r="Z148" s="215">
        <f t="shared" si="232"/>
        <v>1</v>
      </c>
      <c r="AA148" s="216">
        <v>4622290</v>
      </c>
      <c r="AB148" s="217">
        <f t="shared" si="233"/>
        <v>330163.57142857142</v>
      </c>
      <c r="AC148" s="214">
        <v>12</v>
      </c>
      <c r="AD148" s="215">
        <f t="shared" si="234"/>
        <v>0.8571428571428571</v>
      </c>
      <c r="AE148" s="216">
        <v>860961</v>
      </c>
      <c r="AF148" s="217">
        <f t="shared" si="235"/>
        <v>71746.75</v>
      </c>
      <c r="AG148" s="213">
        <v>9</v>
      </c>
      <c r="AH148" s="214">
        <v>9</v>
      </c>
      <c r="AI148" s="215">
        <f t="shared" si="236"/>
        <v>1</v>
      </c>
      <c r="AJ148" s="216">
        <v>6383750</v>
      </c>
      <c r="AK148" s="217">
        <f t="shared" si="237"/>
        <v>709305.5555555555</v>
      </c>
      <c r="AL148" s="214">
        <v>6</v>
      </c>
      <c r="AM148" s="215">
        <f t="shared" si="238"/>
        <v>0.66666666666666663</v>
      </c>
      <c r="AN148" s="216">
        <v>1314844</v>
      </c>
      <c r="AO148" s="217">
        <f t="shared" si="239"/>
        <v>219140.66666666666</v>
      </c>
      <c r="AP148" s="213">
        <v>0</v>
      </c>
      <c r="AQ148" s="214">
        <v>0</v>
      </c>
      <c r="AR148" s="215" t="str">
        <f t="shared" si="240"/>
        <v>-</v>
      </c>
      <c r="AS148" s="216">
        <v>0</v>
      </c>
      <c r="AT148" s="217" t="str">
        <f t="shared" si="241"/>
        <v>-</v>
      </c>
      <c r="AU148" s="214">
        <v>0</v>
      </c>
      <c r="AV148" s="215" t="str">
        <f t="shared" si="242"/>
        <v>-</v>
      </c>
      <c r="AW148" s="216">
        <v>0</v>
      </c>
      <c r="AX148" s="217" t="str">
        <f t="shared" si="243"/>
        <v>-</v>
      </c>
      <c r="AY148" s="213">
        <v>0</v>
      </c>
      <c r="AZ148" s="214">
        <v>0</v>
      </c>
      <c r="BA148" s="215" t="str">
        <f t="shared" si="244"/>
        <v>-</v>
      </c>
      <c r="BB148" s="216">
        <v>0</v>
      </c>
      <c r="BC148" s="217" t="str">
        <f t="shared" si="245"/>
        <v>-</v>
      </c>
      <c r="BD148" s="214">
        <v>0</v>
      </c>
      <c r="BE148" s="215" t="str">
        <f t="shared" si="246"/>
        <v>-</v>
      </c>
      <c r="BF148" s="216">
        <v>0</v>
      </c>
      <c r="BG148" s="217" t="str">
        <f t="shared" si="247"/>
        <v>-</v>
      </c>
      <c r="BH148" s="213">
        <v>0</v>
      </c>
      <c r="BI148" s="214">
        <v>0</v>
      </c>
      <c r="BJ148" s="215" t="str">
        <f t="shared" si="248"/>
        <v>-</v>
      </c>
      <c r="BK148" s="216">
        <v>0</v>
      </c>
      <c r="BL148" s="217" t="str">
        <f t="shared" si="249"/>
        <v>-</v>
      </c>
      <c r="BM148" s="214">
        <v>0</v>
      </c>
      <c r="BN148" s="215" t="str">
        <f t="shared" si="250"/>
        <v>-</v>
      </c>
      <c r="BO148" s="216">
        <v>0</v>
      </c>
      <c r="BP148" s="217" t="str">
        <f t="shared" si="251"/>
        <v>-</v>
      </c>
      <c r="BQ148" s="218">
        <f t="shared" si="252"/>
        <v>23</v>
      </c>
      <c r="BR148" s="214">
        <f t="shared" si="253"/>
        <v>23</v>
      </c>
      <c r="BS148" s="215">
        <f t="shared" si="254"/>
        <v>1</v>
      </c>
      <c r="BT148" s="216">
        <f t="shared" si="255"/>
        <v>11006040</v>
      </c>
      <c r="BU148" s="217">
        <f t="shared" si="256"/>
        <v>478523.47826086957</v>
      </c>
      <c r="BV148" s="214">
        <f t="shared" si="257"/>
        <v>18</v>
      </c>
      <c r="BW148" s="215">
        <f t="shared" si="258"/>
        <v>0.78260869565217395</v>
      </c>
      <c r="BX148" s="216">
        <f t="shared" si="259"/>
        <v>2175805</v>
      </c>
      <c r="BY148" s="217">
        <f t="shared" si="260"/>
        <v>120878.05555555556</v>
      </c>
      <c r="BZ148" s="82"/>
      <c r="CA148" s="113">
        <v>17</v>
      </c>
      <c r="CB148" s="105">
        <v>17</v>
      </c>
      <c r="CC148" s="86">
        <v>1</v>
      </c>
      <c r="CD148" s="105">
        <v>5948520</v>
      </c>
      <c r="CE148" s="105">
        <v>349912.9411764706</v>
      </c>
      <c r="CF148" s="105">
        <v>15</v>
      </c>
      <c r="CG148" s="86">
        <v>0.88235294117647056</v>
      </c>
      <c r="CH148" s="105">
        <v>1030384</v>
      </c>
      <c r="CI148" s="105">
        <v>68692.266666666663</v>
      </c>
      <c r="CK148" s="86">
        <f t="shared" si="263"/>
        <v>0.21739130434782605</v>
      </c>
      <c r="CL148" s="86">
        <f t="shared" si="264"/>
        <v>0</v>
      </c>
      <c r="CM148" s="86">
        <f t="shared" si="265"/>
        <v>0.11764705882352944</v>
      </c>
      <c r="CN148" s="86">
        <f t="shared" si="266"/>
        <v>0</v>
      </c>
    </row>
    <row r="149" spans="1:92" s="15" customFormat="1" ht="13.5" customHeight="1">
      <c r="A149" s="63"/>
      <c r="B149" s="346"/>
      <c r="C149" s="343"/>
      <c r="D149" s="210"/>
      <c r="E149" s="72" t="s">
        <v>211</v>
      </c>
      <c r="F149" s="211">
        <v>0</v>
      </c>
      <c r="G149" s="126">
        <v>0</v>
      </c>
      <c r="H149" s="124" t="str">
        <f>IFERROR(G149/F149,"-")</f>
        <v>-</v>
      </c>
      <c r="I149" s="127">
        <v>0</v>
      </c>
      <c r="J149" s="125" t="str">
        <f>IFERROR(I149/G149,"-")</f>
        <v>-</v>
      </c>
      <c r="K149" s="126">
        <v>0</v>
      </c>
      <c r="L149" s="124" t="str">
        <f>IFERROR(K149/F149,"-")</f>
        <v>-</v>
      </c>
      <c r="M149" s="127">
        <v>0</v>
      </c>
      <c r="N149" s="125" t="str">
        <f>IFERROR(M149/K149,"-")</f>
        <v>-</v>
      </c>
      <c r="O149" s="211">
        <v>0</v>
      </c>
      <c r="P149" s="126">
        <v>0</v>
      </c>
      <c r="Q149" s="124" t="str">
        <f>IFERROR(P149/O149,"-")</f>
        <v>-</v>
      </c>
      <c r="R149" s="127">
        <v>0</v>
      </c>
      <c r="S149" s="125" t="str">
        <f>IFERROR(R149/P149,"-")</f>
        <v>-</v>
      </c>
      <c r="T149" s="126">
        <v>0</v>
      </c>
      <c r="U149" s="124" t="str">
        <f>IFERROR(T149/O149,"-")</f>
        <v>-</v>
      </c>
      <c r="V149" s="127">
        <v>0</v>
      </c>
      <c r="W149" s="125" t="str">
        <f>IFERROR(V149/T149,"-")</f>
        <v>-</v>
      </c>
      <c r="X149" s="211">
        <v>0</v>
      </c>
      <c r="Y149" s="126">
        <v>0</v>
      </c>
      <c r="Z149" s="124" t="str">
        <f>IFERROR(Y149/X149,"-")</f>
        <v>-</v>
      </c>
      <c r="AA149" s="127">
        <v>0</v>
      </c>
      <c r="AB149" s="125" t="str">
        <f>IFERROR(AA149/Y149,"-")</f>
        <v>-</v>
      </c>
      <c r="AC149" s="126">
        <v>0</v>
      </c>
      <c r="AD149" s="124" t="str">
        <f>IFERROR(AC149/X149,"-")</f>
        <v>-</v>
      </c>
      <c r="AE149" s="127">
        <v>0</v>
      </c>
      <c r="AF149" s="125" t="str">
        <f>IFERROR(AE149/AC149,"-")</f>
        <v>-</v>
      </c>
      <c r="AG149" s="211">
        <v>0</v>
      </c>
      <c r="AH149" s="126">
        <v>0</v>
      </c>
      <c r="AI149" s="124" t="str">
        <f>IFERROR(AH149/AG149,"-")</f>
        <v>-</v>
      </c>
      <c r="AJ149" s="127">
        <v>0</v>
      </c>
      <c r="AK149" s="125" t="str">
        <f>IFERROR(AJ149/AH149,"-")</f>
        <v>-</v>
      </c>
      <c r="AL149" s="126">
        <v>0</v>
      </c>
      <c r="AM149" s="124" t="str">
        <f>IFERROR(AL149/AG149,"-")</f>
        <v>-</v>
      </c>
      <c r="AN149" s="127">
        <v>0</v>
      </c>
      <c r="AO149" s="125" t="str">
        <f>IFERROR(AN149/AL149,"-")</f>
        <v>-</v>
      </c>
      <c r="AP149" s="211">
        <v>0</v>
      </c>
      <c r="AQ149" s="126">
        <v>0</v>
      </c>
      <c r="AR149" s="124" t="str">
        <f>IFERROR(AQ149/AP149,"-")</f>
        <v>-</v>
      </c>
      <c r="AS149" s="127">
        <v>0</v>
      </c>
      <c r="AT149" s="125" t="str">
        <f>IFERROR(AS149/AQ149,"-")</f>
        <v>-</v>
      </c>
      <c r="AU149" s="126">
        <v>0</v>
      </c>
      <c r="AV149" s="124" t="str">
        <f>IFERROR(AU149/AP149,"-")</f>
        <v>-</v>
      </c>
      <c r="AW149" s="127">
        <v>0</v>
      </c>
      <c r="AX149" s="125" t="str">
        <f>IFERROR(AW149/AU149,"-")</f>
        <v>-</v>
      </c>
      <c r="AY149" s="211">
        <v>0</v>
      </c>
      <c r="AZ149" s="126">
        <v>0</v>
      </c>
      <c r="BA149" s="124" t="str">
        <f>IFERROR(AZ149/AY149,"-")</f>
        <v>-</v>
      </c>
      <c r="BB149" s="127">
        <v>0</v>
      </c>
      <c r="BC149" s="125" t="str">
        <f>IFERROR(BB149/AZ149,"-")</f>
        <v>-</v>
      </c>
      <c r="BD149" s="126">
        <v>0</v>
      </c>
      <c r="BE149" s="124" t="str">
        <f>IFERROR(BD149/AY149,"-")</f>
        <v>-</v>
      </c>
      <c r="BF149" s="127">
        <v>0</v>
      </c>
      <c r="BG149" s="125" t="str">
        <f>IFERROR(BF149/BD149,"-")</f>
        <v>-</v>
      </c>
      <c r="BH149" s="211">
        <v>0</v>
      </c>
      <c r="BI149" s="126">
        <v>0</v>
      </c>
      <c r="BJ149" s="124" t="str">
        <f>IFERROR(BI149/BH149,"-")</f>
        <v>-</v>
      </c>
      <c r="BK149" s="127">
        <v>0</v>
      </c>
      <c r="BL149" s="125" t="str">
        <f>IFERROR(BK149/BI149,"-")</f>
        <v>-</v>
      </c>
      <c r="BM149" s="126">
        <v>0</v>
      </c>
      <c r="BN149" s="124" t="str">
        <f>IFERROR(BM149/BH149,"-")</f>
        <v>-</v>
      </c>
      <c r="BO149" s="127">
        <v>0</v>
      </c>
      <c r="BP149" s="125" t="str">
        <f>IFERROR(BO149/BM149,"-")</f>
        <v>-</v>
      </c>
      <c r="BQ149" s="212">
        <f t="shared" si="252"/>
        <v>0</v>
      </c>
      <c r="BR149" s="126">
        <f t="shared" si="253"/>
        <v>0</v>
      </c>
      <c r="BS149" s="124" t="str">
        <f>IFERROR(BR149/BQ149,"-")</f>
        <v>-</v>
      </c>
      <c r="BT149" s="127">
        <f>SUM(I149,R149,AA149,AJ149,AS149,BB149,BK149)</f>
        <v>0</v>
      </c>
      <c r="BU149" s="125" t="str">
        <f>IFERROR(BT149/BR149,"-")</f>
        <v>-</v>
      </c>
      <c r="BV149" s="126">
        <f>SUM(K149,T149,AC149,AL149,AU149,BD149,BM149)</f>
        <v>0</v>
      </c>
      <c r="BW149" s="124" t="str">
        <f>IFERROR(BV149/BQ149,"-")</f>
        <v>-</v>
      </c>
      <c r="BX149" s="127">
        <f>SUM(M149,V149,AE149,AN149,AW149,BF149,BO149)</f>
        <v>0</v>
      </c>
      <c r="BY149" s="125" t="str">
        <f>IFERROR(BX149/BV149,"-")</f>
        <v>-</v>
      </c>
      <c r="BZ149" s="82"/>
      <c r="CA149" s="113">
        <v>0</v>
      </c>
      <c r="CB149" s="105">
        <v>0</v>
      </c>
      <c r="CC149" s="86" t="s">
        <v>240</v>
      </c>
      <c r="CD149" s="105">
        <v>0</v>
      </c>
      <c r="CE149" s="105" t="s">
        <v>240</v>
      </c>
      <c r="CF149" s="105">
        <v>0</v>
      </c>
      <c r="CG149" s="86" t="s">
        <v>240</v>
      </c>
      <c r="CH149" s="105">
        <v>0</v>
      </c>
      <c r="CI149" s="105" t="s">
        <v>240</v>
      </c>
      <c r="CK149" s="86" t="str">
        <f t="shared" si="263"/>
        <v>-</v>
      </c>
      <c r="CL149" s="86" t="str">
        <f t="shared" si="264"/>
        <v>-</v>
      </c>
      <c r="CM149" s="86" t="str">
        <f t="shared" si="265"/>
        <v>-</v>
      </c>
      <c r="CN149" s="86" t="str">
        <f t="shared" si="266"/>
        <v>-</v>
      </c>
    </row>
    <row r="150" spans="1:92" s="15" customFormat="1" ht="13.5" customHeight="1">
      <c r="A150" s="63"/>
      <c r="B150" s="347"/>
      <c r="C150" s="344"/>
      <c r="D150" s="338" t="s">
        <v>204</v>
      </c>
      <c r="E150" s="339"/>
      <c r="F150" s="144">
        <v>32</v>
      </c>
      <c r="G150" s="60">
        <v>31</v>
      </c>
      <c r="H150" s="80">
        <f t="shared" si="224"/>
        <v>0.96875</v>
      </c>
      <c r="I150" s="93">
        <v>60287240</v>
      </c>
      <c r="J150" s="100">
        <f t="shared" si="225"/>
        <v>1944749.6774193549</v>
      </c>
      <c r="K150" s="60">
        <v>21</v>
      </c>
      <c r="L150" s="80">
        <f t="shared" si="226"/>
        <v>0.65625</v>
      </c>
      <c r="M150" s="93">
        <v>18818453</v>
      </c>
      <c r="N150" s="100">
        <f t="shared" si="227"/>
        <v>896116.80952380947</v>
      </c>
      <c r="O150" s="144">
        <v>97</v>
      </c>
      <c r="P150" s="60">
        <v>91</v>
      </c>
      <c r="Q150" s="80">
        <f t="shared" si="228"/>
        <v>0.93814432989690721</v>
      </c>
      <c r="R150" s="93">
        <v>204598870</v>
      </c>
      <c r="S150" s="100">
        <f t="shared" si="229"/>
        <v>2248339.230769231</v>
      </c>
      <c r="T150" s="60">
        <v>79</v>
      </c>
      <c r="U150" s="80">
        <f t="shared" si="230"/>
        <v>0.81443298969072164</v>
      </c>
      <c r="V150" s="93">
        <v>86090345</v>
      </c>
      <c r="W150" s="100">
        <f t="shared" si="231"/>
        <v>1089751.2025316455</v>
      </c>
      <c r="X150" s="144">
        <v>3717</v>
      </c>
      <c r="Y150" s="60">
        <v>3402</v>
      </c>
      <c r="Z150" s="80">
        <f t="shared" si="232"/>
        <v>0.9152542372881356</v>
      </c>
      <c r="AA150" s="93">
        <v>2572875020</v>
      </c>
      <c r="AB150" s="100">
        <f t="shared" si="233"/>
        <v>756283.0746619635</v>
      </c>
      <c r="AC150" s="60">
        <v>2905</v>
      </c>
      <c r="AD150" s="80">
        <f t="shared" si="234"/>
        <v>0.78154425612052736</v>
      </c>
      <c r="AE150" s="93">
        <v>609892652</v>
      </c>
      <c r="AF150" s="100">
        <f t="shared" si="235"/>
        <v>209945.83545611016</v>
      </c>
      <c r="AG150" s="144">
        <v>3296</v>
      </c>
      <c r="AH150" s="60">
        <v>3085</v>
      </c>
      <c r="AI150" s="80">
        <f t="shared" si="236"/>
        <v>0.93598300970873782</v>
      </c>
      <c r="AJ150" s="93">
        <v>3004966860</v>
      </c>
      <c r="AK150" s="100">
        <f t="shared" si="237"/>
        <v>974057.32901134517</v>
      </c>
      <c r="AL150" s="60">
        <v>2829</v>
      </c>
      <c r="AM150" s="80">
        <f t="shared" si="238"/>
        <v>0.8583131067961165</v>
      </c>
      <c r="AN150" s="93">
        <v>687023385</v>
      </c>
      <c r="AO150" s="100">
        <f t="shared" si="239"/>
        <v>242850.25980911983</v>
      </c>
      <c r="AP150" s="144">
        <v>2411</v>
      </c>
      <c r="AQ150" s="60">
        <v>2266</v>
      </c>
      <c r="AR150" s="80">
        <f t="shared" si="240"/>
        <v>0.9398589796764828</v>
      </c>
      <c r="AS150" s="93">
        <v>2193459080</v>
      </c>
      <c r="AT150" s="100">
        <f t="shared" si="241"/>
        <v>967987.2374227714</v>
      </c>
      <c r="AU150" s="60">
        <v>2074</v>
      </c>
      <c r="AV150" s="80">
        <f t="shared" si="242"/>
        <v>0.8602239734549979</v>
      </c>
      <c r="AW150" s="93">
        <v>381307631</v>
      </c>
      <c r="AX150" s="100">
        <f t="shared" si="243"/>
        <v>183851.31677917068</v>
      </c>
      <c r="AY150" s="144">
        <v>1178</v>
      </c>
      <c r="AZ150" s="60">
        <v>1057</v>
      </c>
      <c r="BA150" s="80">
        <f t="shared" si="244"/>
        <v>0.89728353140916806</v>
      </c>
      <c r="BB150" s="93">
        <v>1136953960</v>
      </c>
      <c r="BC150" s="100">
        <f t="shared" si="245"/>
        <v>1075642.3462630084</v>
      </c>
      <c r="BD150" s="60">
        <v>963</v>
      </c>
      <c r="BE150" s="80">
        <f t="shared" si="246"/>
        <v>0.81748726655348047</v>
      </c>
      <c r="BF150" s="93">
        <v>156670723</v>
      </c>
      <c r="BG150" s="100">
        <f t="shared" si="247"/>
        <v>162690.26272066458</v>
      </c>
      <c r="BH150" s="144">
        <v>463</v>
      </c>
      <c r="BI150" s="60">
        <v>381</v>
      </c>
      <c r="BJ150" s="80">
        <f t="shared" si="248"/>
        <v>0.82289416846652264</v>
      </c>
      <c r="BK150" s="93">
        <v>407417780</v>
      </c>
      <c r="BL150" s="100">
        <f t="shared" si="249"/>
        <v>1069338.0052493438</v>
      </c>
      <c r="BM150" s="60">
        <v>332</v>
      </c>
      <c r="BN150" s="80">
        <f t="shared" si="250"/>
        <v>0.71706263498920086</v>
      </c>
      <c r="BO150" s="93">
        <v>57987666</v>
      </c>
      <c r="BP150" s="100">
        <f t="shared" si="251"/>
        <v>174661.64457831325</v>
      </c>
      <c r="BQ150" s="98">
        <f t="shared" si="252"/>
        <v>11194</v>
      </c>
      <c r="BR150" s="60">
        <f t="shared" si="253"/>
        <v>10313</v>
      </c>
      <c r="BS150" s="80">
        <f t="shared" si="254"/>
        <v>0.92129712345899584</v>
      </c>
      <c r="BT150" s="93">
        <f t="shared" si="255"/>
        <v>9580558810</v>
      </c>
      <c r="BU150" s="100">
        <f t="shared" si="256"/>
        <v>928978.84320760204</v>
      </c>
      <c r="BV150" s="60">
        <f t="shared" si="257"/>
        <v>9203</v>
      </c>
      <c r="BW150" s="80">
        <f t="shared" si="258"/>
        <v>0.82213685903162403</v>
      </c>
      <c r="BX150" s="93">
        <f t="shared" si="259"/>
        <v>1997790855</v>
      </c>
      <c r="BY150" s="100">
        <f t="shared" si="260"/>
        <v>217080.39280669347</v>
      </c>
      <c r="BZ150" s="82"/>
      <c r="CA150" s="113">
        <v>11039</v>
      </c>
      <c r="CB150" s="105">
        <v>10218</v>
      </c>
      <c r="CC150" s="86">
        <v>0.92562732131533654</v>
      </c>
      <c r="CD150" s="105">
        <v>9613130190</v>
      </c>
      <c r="CE150" s="105">
        <v>940803.50264239579</v>
      </c>
      <c r="CF150" s="105">
        <v>9106</v>
      </c>
      <c r="CG150" s="86">
        <v>0.82489355919920282</v>
      </c>
      <c r="CH150" s="105">
        <v>2078107906</v>
      </c>
      <c r="CI150" s="105">
        <v>228213.03602020646</v>
      </c>
      <c r="CK150" s="86">
        <f t="shared" si="263"/>
        <v>9.9160264427371803E-2</v>
      </c>
      <c r="CL150" s="86">
        <f t="shared" si="264"/>
        <v>7.8702876541004163E-2</v>
      </c>
      <c r="CM150" s="86">
        <f t="shared" si="265"/>
        <v>0.10073376211613372</v>
      </c>
      <c r="CN150" s="86">
        <f t="shared" si="266"/>
        <v>7.4372678684663462E-2</v>
      </c>
    </row>
    <row r="151" spans="1:92" s="15" customFormat="1" ht="13.5" customHeight="1">
      <c r="A151" s="63"/>
      <c r="B151" s="345">
        <v>25</v>
      </c>
      <c r="C151" s="342" t="s">
        <v>131</v>
      </c>
      <c r="D151" s="331" t="s">
        <v>153</v>
      </c>
      <c r="E151" s="320"/>
      <c r="F151" s="144">
        <v>1</v>
      </c>
      <c r="G151" s="60">
        <v>1</v>
      </c>
      <c r="H151" s="80">
        <f t="shared" si="224"/>
        <v>1</v>
      </c>
      <c r="I151" s="93">
        <v>237630</v>
      </c>
      <c r="J151" s="100">
        <f t="shared" si="225"/>
        <v>237630</v>
      </c>
      <c r="K151" s="60">
        <v>0</v>
      </c>
      <c r="L151" s="80">
        <f t="shared" si="226"/>
        <v>0</v>
      </c>
      <c r="M151" s="93">
        <v>0</v>
      </c>
      <c r="N151" s="100" t="str">
        <f t="shared" si="227"/>
        <v>-</v>
      </c>
      <c r="O151" s="144">
        <v>5</v>
      </c>
      <c r="P151" s="60">
        <v>5</v>
      </c>
      <c r="Q151" s="80">
        <f t="shared" si="228"/>
        <v>1</v>
      </c>
      <c r="R151" s="93">
        <v>2752450</v>
      </c>
      <c r="S151" s="100">
        <f t="shared" si="229"/>
        <v>550490</v>
      </c>
      <c r="T151" s="60">
        <v>5</v>
      </c>
      <c r="U151" s="80">
        <f t="shared" si="230"/>
        <v>1</v>
      </c>
      <c r="V151" s="93">
        <v>517280</v>
      </c>
      <c r="W151" s="100">
        <f t="shared" si="231"/>
        <v>103456</v>
      </c>
      <c r="X151" s="144">
        <v>443</v>
      </c>
      <c r="Y151" s="60">
        <v>434</v>
      </c>
      <c r="Z151" s="80">
        <f t="shared" si="232"/>
        <v>0.97968397291196385</v>
      </c>
      <c r="AA151" s="93">
        <v>199260280</v>
      </c>
      <c r="AB151" s="100">
        <f t="shared" si="233"/>
        <v>459125.06912442396</v>
      </c>
      <c r="AC151" s="60">
        <v>381</v>
      </c>
      <c r="AD151" s="80">
        <f t="shared" si="234"/>
        <v>0.86004514672686228</v>
      </c>
      <c r="AE151" s="93">
        <v>41547371</v>
      </c>
      <c r="AF151" s="100">
        <f t="shared" si="235"/>
        <v>109048.21784776903</v>
      </c>
      <c r="AG151" s="144">
        <v>322</v>
      </c>
      <c r="AH151" s="60">
        <v>317</v>
      </c>
      <c r="AI151" s="80">
        <f t="shared" si="236"/>
        <v>0.98447204968944102</v>
      </c>
      <c r="AJ151" s="93">
        <v>164967320</v>
      </c>
      <c r="AK151" s="100">
        <f t="shared" si="237"/>
        <v>520401.64037854888</v>
      </c>
      <c r="AL151" s="60">
        <v>279</v>
      </c>
      <c r="AM151" s="80">
        <f t="shared" si="238"/>
        <v>0.86645962732919257</v>
      </c>
      <c r="AN151" s="93">
        <v>25745774</v>
      </c>
      <c r="AO151" s="100">
        <f t="shared" si="239"/>
        <v>92278.75985663083</v>
      </c>
      <c r="AP151" s="144">
        <v>202</v>
      </c>
      <c r="AQ151" s="60">
        <v>201</v>
      </c>
      <c r="AR151" s="80">
        <f t="shared" si="240"/>
        <v>0.99504950495049505</v>
      </c>
      <c r="AS151" s="93">
        <v>94394610</v>
      </c>
      <c r="AT151" s="100">
        <f t="shared" si="241"/>
        <v>469624.92537313432</v>
      </c>
      <c r="AU151" s="60">
        <v>188</v>
      </c>
      <c r="AV151" s="80">
        <f t="shared" si="242"/>
        <v>0.93069306930693074</v>
      </c>
      <c r="AW151" s="93">
        <v>21359824</v>
      </c>
      <c r="AX151" s="100">
        <f t="shared" si="243"/>
        <v>113616.08510638298</v>
      </c>
      <c r="AY151" s="144">
        <v>75</v>
      </c>
      <c r="AZ151" s="60">
        <v>75</v>
      </c>
      <c r="BA151" s="80">
        <f t="shared" si="244"/>
        <v>1</v>
      </c>
      <c r="BB151" s="93">
        <v>65622190</v>
      </c>
      <c r="BC151" s="100">
        <f t="shared" si="245"/>
        <v>874962.53333333333</v>
      </c>
      <c r="BD151" s="60">
        <v>68</v>
      </c>
      <c r="BE151" s="80">
        <f t="shared" si="246"/>
        <v>0.90666666666666662</v>
      </c>
      <c r="BF151" s="93">
        <v>12368567</v>
      </c>
      <c r="BG151" s="100">
        <f t="shared" si="247"/>
        <v>181890.6911764706</v>
      </c>
      <c r="BH151" s="144">
        <v>14</v>
      </c>
      <c r="BI151" s="60">
        <v>14</v>
      </c>
      <c r="BJ151" s="80">
        <f t="shared" si="248"/>
        <v>1</v>
      </c>
      <c r="BK151" s="93">
        <v>11390510</v>
      </c>
      <c r="BL151" s="100">
        <f t="shared" si="249"/>
        <v>813607.85714285716</v>
      </c>
      <c r="BM151" s="60">
        <v>14</v>
      </c>
      <c r="BN151" s="80">
        <f t="shared" si="250"/>
        <v>1</v>
      </c>
      <c r="BO151" s="93">
        <v>1444024</v>
      </c>
      <c r="BP151" s="100">
        <f t="shared" si="251"/>
        <v>103144.57142857143</v>
      </c>
      <c r="BQ151" s="98">
        <f t="shared" si="252"/>
        <v>1062</v>
      </c>
      <c r="BR151" s="60">
        <f t="shared" si="253"/>
        <v>1047</v>
      </c>
      <c r="BS151" s="80">
        <f t="shared" si="254"/>
        <v>0.98587570621468923</v>
      </c>
      <c r="BT151" s="93">
        <f t="shared" si="255"/>
        <v>538624990</v>
      </c>
      <c r="BU151" s="100">
        <f t="shared" si="256"/>
        <v>514446.02674307546</v>
      </c>
      <c r="BV151" s="60">
        <f t="shared" si="257"/>
        <v>935</v>
      </c>
      <c r="BW151" s="80">
        <f t="shared" si="258"/>
        <v>0.88041431261770242</v>
      </c>
      <c r="BX151" s="93">
        <f t="shared" si="259"/>
        <v>102982840</v>
      </c>
      <c r="BY151" s="100">
        <f t="shared" si="260"/>
        <v>110142.07486631015</v>
      </c>
      <c r="BZ151" s="82"/>
      <c r="CA151" s="113">
        <v>949</v>
      </c>
      <c r="CB151" s="105">
        <v>935</v>
      </c>
      <c r="CC151" s="86">
        <v>0.98524762908324548</v>
      </c>
      <c r="CD151" s="105">
        <v>473373940</v>
      </c>
      <c r="CE151" s="105">
        <v>506282.28877005348</v>
      </c>
      <c r="CF151" s="105">
        <v>853</v>
      </c>
      <c r="CG151" s="86">
        <v>0.89884088514225502</v>
      </c>
      <c r="CH151" s="105">
        <v>94352225</v>
      </c>
      <c r="CI151" s="105">
        <v>110612.22157092614</v>
      </c>
      <c r="CK151" s="86">
        <f t="shared" si="263"/>
        <v>0.10546139359698681</v>
      </c>
      <c r="CL151" s="86">
        <f t="shared" si="264"/>
        <v>1.4124293785310771E-2</v>
      </c>
      <c r="CM151" s="86">
        <f t="shared" si="265"/>
        <v>8.640674394099046E-2</v>
      </c>
      <c r="CN151" s="86">
        <f t="shared" si="266"/>
        <v>1.475237091675452E-2</v>
      </c>
    </row>
    <row r="152" spans="1:92" s="15" customFormat="1" ht="13.5" customHeight="1">
      <c r="A152" s="63"/>
      <c r="B152" s="346"/>
      <c r="C152" s="343"/>
      <c r="D152" s="319" t="s">
        <v>164</v>
      </c>
      <c r="E152" s="320"/>
      <c r="F152" s="144">
        <v>1</v>
      </c>
      <c r="G152" s="60">
        <v>1</v>
      </c>
      <c r="H152" s="80">
        <f t="shared" si="224"/>
        <v>1</v>
      </c>
      <c r="I152" s="93">
        <v>237630</v>
      </c>
      <c r="J152" s="100">
        <f t="shared" si="225"/>
        <v>237630</v>
      </c>
      <c r="K152" s="60">
        <v>0</v>
      </c>
      <c r="L152" s="80">
        <f t="shared" si="226"/>
        <v>0</v>
      </c>
      <c r="M152" s="93">
        <v>0</v>
      </c>
      <c r="N152" s="100" t="str">
        <f t="shared" si="227"/>
        <v>-</v>
      </c>
      <c r="O152" s="144">
        <v>1</v>
      </c>
      <c r="P152" s="60">
        <v>1</v>
      </c>
      <c r="Q152" s="80">
        <f t="shared" si="228"/>
        <v>1</v>
      </c>
      <c r="R152" s="93">
        <v>437060</v>
      </c>
      <c r="S152" s="100">
        <f t="shared" si="229"/>
        <v>437060</v>
      </c>
      <c r="T152" s="60">
        <v>1</v>
      </c>
      <c r="U152" s="80">
        <f t="shared" si="230"/>
        <v>1</v>
      </c>
      <c r="V152" s="93">
        <v>9659</v>
      </c>
      <c r="W152" s="100">
        <f t="shared" si="231"/>
        <v>9659</v>
      </c>
      <c r="X152" s="144">
        <v>29</v>
      </c>
      <c r="Y152" s="60">
        <v>29</v>
      </c>
      <c r="Z152" s="80">
        <f t="shared" si="232"/>
        <v>1</v>
      </c>
      <c r="AA152" s="93">
        <v>13165800</v>
      </c>
      <c r="AB152" s="100">
        <f t="shared" si="233"/>
        <v>453993.10344827588</v>
      </c>
      <c r="AC152" s="60">
        <v>25</v>
      </c>
      <c r="AD152" s="80">
        <f t="shared" si="234"/>
        <v>0.86206896551724133</v>
      </c>
      <c r="AE152" s="93">
        <v>2306042</v>
      </c>
      <c r="AF152" s="100">
        <f t="shared" si="235"/>
        <v>92241.68</v>
      </c>
      <c r="AG152" s="144">
        <v>22</v>
      </c>
      <c r="AH152" s="60">
        <v>22</v>
      </c>
      <c r="AI152" s="80">
        <f t="shared" si="236"/>
        <v>1</v>
      </c>
      <c r="AJ152" s="93">
        <v>11112600</v>
      </c>
      <c r="AK152" s="100">
        <f t="shared" si="237"/>
        <v>505118.18181818182</v>
      </c>
      <c r="AL152" s="60">
        <v>20</v>
      </c>
      <c r="AM152" s="80">
        <f t="shared" si="238"/>
        <v>0.90909090909090906</v>
      </c>
      <c r="AN152" s="93">
        <v>1992212</v>
      </c>
      <c r="AO152" s="100">
        <f t="shared" si="239"/>
        <v>99610.6</v>
      </c>
      <c r="AP152" s="144">
        <v>5</v>
      </c>
      <c r="AQ152" s="60">
        <v>5</v>
      </c>
      <c r="AR152" s="80">
        <f t="shared" si="240"/>
        <v>1</v>
      </c>
      <c r="AS152" s="93">
        <v>3137740</v>
      </c>
      <c r="AT152" s="100">
        <f t="shared" si="241"/>
        <v>627548</v>
      </c>
      <c r="AU152" s="60">
        <v>5</v>
      </c>
      <c r="AV152" s="80">
        <f t="shared" si="242"/>
        <v>1</v>
      </c>
      <c r="AW152" s="93">
        <v>563707</v>
      </c>
      <c r="AX152" s="100">
        <f t="shared" si="243"/>
        <v>112741.4</v>
      </c>
      <c r="AY152" s="144">
        <v>3</v>
      </c>
      <c r="AZ152" s="60">
        <v>3</v>
      </c>
      <c r="BA152" s="80">
        <f t="shared" si="244"/>
        <v>1</v>
      </c>
      <c r="BB152" s="93">
        <v>4468050</v>
      </c>
      <c r="BC152" s="100">
        <f t="shared" si="245"/>
        <v>1489350</v>
      </c>
      <c r="BD152" s="60">
        <v>3</v>
      </c>
      <c r="BE152" s="80">
        <f t="shared" si="246"/>
        <v>1</v>
      </c>
      <c r="BF152" s="93">
        <v>687797</v>
      </c>
      <c r="BG152" s="100">
        <f t="shared" si="247"/>
        <v>229265.66666666666</v>
      </c>
      <c r="BH152" s="144">
        <v>0</v>
      </c>
      <c r="BI152" s="60">
        <v>0</v>
      </c>
      <c r="BJ152" s="80" t="str">
        <f t="shared" si="248"/>
        <v>-</v>
      </c>
      <c r="BK152" s="93">
        <v>0</v>
      </c>
      <c r="BL152" s="100" t="str">
        <f t="shared" si="249"/>
        <v>-</v>
      </c>
      <c r="BM152" s="60">
        <v>0</v>
      </c>
      <c r="BN152" s="80" t="str">
        <f t="shared" si="250"/>
        <v>-</v>
      </c>
      <c r="BO152" s="93">
        <v>0</v>
      </c>
      <c r="BP152" s="100" t="str">
        <f t="shared" si="251"/>
        <v>-</v>
      </c>
      <c r="BQ152" s="98">
        <f t="shared" si="252"/>
        <v>61</v>
      </c>
      <c r="BR152" s="60">
        <f t="shared" si="253"/>
        <v>61</v>
      </c>
      <c r="BS152" s="80">
        <f t="shared" si="254"/>
        <v>1</v>
      </c>
      <c r="BT152" s="93">
        <f t="shared" si="255"/>
        <v>32558880</v>
      </c>
      <c r="BU152" s="100">
        <f t="shared" si="256"/>
        <v>533752.13114754099</v>
      </c>
      <c r="BV152" s="60">
        <f t="shared" si="257"/>
        <v>54</v>
      </c>
      <c r="BW152" s="80">
        <f t="shared" si="258"/>
        <v>0.88524590163934425</v>
      </c>
      <c r="BX152" s="93">
        <f t="shared" si="259"/>
        <v>5559417</v>
      </c>
      <c r="BY152" s="100">
        <f t="shared" si="260"/>
        <v>102952.16666666667</v>
      </c>
      <c r="BZ152" s="82"/>
      <c r="CA152" s="113">
        <v>35</v>
      </c>
      <c r="CB152" s="105">
        <v>35</v>
      </c>
      <c r="CC152" s="86">
        <v>1</v>
      </c>
      <c r="CD152" s="105">
        <v>24737200</v>
      </c>
      <c r="CE152" s="105">
        <v>706777.14285714284</v>
      </c>
      <c r="CF152" s="105">
        <v>31</v>
      </c>
      <c r="CG152" s="86">
        <v>0.88571428571428568</v>
      </c>
      <c r="CH152" s="105">
        <v>4229036</v>
      </c>
      <c r="CI152" s="105">
        <v>136420.51612903227</v>
      </c>
      <c r="CK152" s="86">
        <f t="shared" si="263"/>
        <v>0.11475409836065575</v>
      </c>
      <c r="CL152" s="86">
        <f t="shared" si="264"/>
        <v>0</v>
      </c>
      <c r="CM152" s="86">
        <f t="shared" si="265"/>
        <v>0.11428571428571432</v>
      </c>
      <c r="CN152" s="86">
        <f t="shared" si="266"/>
        <v>0</v>
      </c>
    </row>
    <row r="153" spans="1:92" s="15" customFormat="1" ht="13.5" customHeight="1">
      <c r="A153" s="63"/>
      <c r="B153" s="346"/>
      <c r="C153" s="343"/>
      <c r="D153" s="81"/>
      <c r="E153" s="71" t="s">
        <v>160</v>
      </c>
      <c r="F153" s="168">
        <v>1</v>
      </c>
      <c r="G153" s="62">
        <v>1</v>
      </c>
      <c r="H153" s="79">
        <f t="shared" si="224"/>
        <v>1</v>
      </c>
      <c r="I153" s="101">
        <v>237630</v>
      </c>
      <c r="J153" s="102">
        <f t="shared" si="225"/>
        <v>237630</v>
      </c>
      <c r="K153" s="62">
        <v>0</v>
      </c>
      <c r="L153" s="79">
        <f t="shared" si="226"/>
        <v>0</v>
      </c>
      <c r="M153" s="101">
        <v>0</v>
      </c>
      <c r="N153" s="102" t="str">
        <f t="shared" si="227"/>
        <v>-</v>
      </c>
      <c r="O153" s="168">
        <v>0</v>
      </c>
      <c r="P153" s="62">
        <v>0</v>
      </c>
      <c r="Q153" s="79" t="str">
        <f t="shared" si="228"/>
        <v>-</v>
      </c>
      <c r="R153" s="101">
        <v>0</v>
      </c>
      <c r="S153" s="102" t="str">
        <f t="shared" si="229"/>
        <v>-</v>
      </c>
      <c r="T153" s="62">
        <v>0</v>
      </c>
      <c r="U153" s="79" t="str">
        <f t="shared" si="230"/>
        <v>-</v>
      </c>
      <c r="V153" s="101">
        <v>0</v>
      </c>
      <c r="W153" s="102" t="str">
        <f t="shared" si="231"/>
        <v>-</v>
      </c>
      <c r="X153" s="168">
        <v>13</v>
      </c>
      <c r="Y153" s="62">
        <v>13</v>
      </c>
      <c r="Z153" s="79">
        <f t="shared" si="232"/>
        <v>1</v>
      </c>
      <c r="AA153" s="101">
        <v>5030580</v>
      </c>
      <c r="AB153" s="102">
        <f t="shared" si="233"/>
        <v>386967.69230769231</v>
      </c>
      <c r="AC153" s="62">
        <v>9</v>
      </c>
      <c r="AD153" s="79">
        <f t="shared" si="234"/>
        <v>0.69230769230769229</v>
      </c>
      <c r="AE153" s="101">
        <v>803761</v>
      </c>
      <c r="AF153" s="102">
        <f t="shared" si="235"/>
        <v>89306.777777777781</v>
      </c>
      <c r="AG153" s="168">
        <v>14</v>
      </c>
      <c r="AH153" s="62">
        <v>14</v>
      </c>
      <c r="AI153" s="79">
        <f t="shared" si="236"/>
        <v>1</v>
      </c>
      <c r="AJ153" s="101">
        <v>7614070</v>
      </c>
      <c r="AK153" s="102">
        <f t="shared" si="237"/>
        <v>543862.14285714284</v>
      </c>
      <c r="AL153" s="62">
        <v>12</v>
      </c>
      <c r="AM153" s="79">
        <f t="shared" si="238"/>
        <v>0.8571428571428571</v>
      </c>
      <c r="AN153" s="101">
        <v>1266438</v>
      </c>
      <c r="AO153" s="102">
        <f t="shared" si="239"/>
        <v>105536.5</v>
      </c>
      <c r="AP153" s="168">
        <v>5</v>
      </c>
      <c r="AQ153" s="62">
        <v>5</v>
      </c>
      <c r="AR153" s="79">
        <f t="shared" si="240"/>
        <v>1</v>
      </c>
      <c r="AS153" s="101">
        <v>3137740</v>
      </c>
      <c r="AT153" s="102">
        <f t="shared" si="241"/>
        <v>627548</v>
      </c>
      <c r="AU153" s="62">
        <v>5</v>
      </c>
      <c r="AV153" s="79">
        <f t="shared" si="242"/>
        <v>1</v>
      </c>
      <c r="AW153" s="101">
        <v>563707</v>
      </c>
      <c r="AX153" s="102">
        <f t="shared" si="243"/>
        <v>112741.4</v>
      </c>
      <c r="AY153" s="168">
        <v>1</v>
      </c>
      <c r="AZ153" s="62">
        <v>1</v>
      </c>
      <c r="BA153" s="79">
        <f t="shared" si="244"/>
        <v>1</v>
      </c>
      <c r="BB153" s="101">
        <v>943140</v>
      </c>
      <c r="BC153" s="102">
        <f t="shared" si="245"/>
        <v>943140</v>
      </c>
      <c r="BD153" s="62">
        <v>1</v>
      </c>
      <c r="BE153" s="79">
        <f t="shared" si="246"/>
        <v>1</v>
      </c>
      <c r="BF153" s="101">
        <v>192002</v>
      </c>
      <c r="BG153" s="102">
        <f t="shared" si="247"/>
        <v>192002</v>
      </c>
      <c r="BH153" s="168">
        <v>0</v>
      </c>
      <c r="BI153" s="62">
        <v>0</v>
      </c>
      <c r="BJ153" s="79" t="str">
        <f t="shared" si="248"/>
        <v>-</v>
      </c>
      <c r="BK153" s="101">
        <v>0</v>
      </c>
      <c r="BL153" s="102" t="str">
        <f t="shared" si="249"/>
        <v>-</v>
      </c>
      <c r="BM153" s="62">
        <v>0</v>
      </c>
      <c r="BN153" s="79" t="str">
        <f t="shared" si="250"/>
        <v>-</v>
      </c>
      <c r="BO153" s="101">
        <v>0</v>
      </c>
      <c r="BP153" s="102" t="str">
        <f t="shared" si="251"/>
        <v>-</v>
      </c>
      <c r="BQ153" s="99">
        <f t="shared" si="252"/>
        <v>34</v>
      </c>
      <c r="BR153" s="62">
        <f t="shared" si="253"/>
        <v>34</v>
      </c>
      <c r="BS153" s="79">
        <f t="shared" si="254"/>
        <v>1</v>
      </c>
      <c r="BT153" s="101">
        <f t="shared" si="255"/>
        <v>16963160</v>
      </c>
      <c r="BU153" s="102">
        <f t="shared" si="256"/>
        <v>498916.4705882353</v>
      </c>
      <c r="BV153" s="62">
        <f t="shared" si="257"/>
        <v>27</v>
      </c>
      <c r="BW153" s="79">
        <f t="shared" si="258"/>
        <v>0.79411764705882348</v>
      </c>
      <c r="BX153" s="101">
        <f t="shared" si="259"/>
        <v>2825908</v>
      </c>
      <c r="BY153" s="102">
        <f t="shared" si="260"/>
        <v>104663.25925925926</v>
      </c>
      <c r="BZ153" s="82"/>
      <c r="CA153" s="113">
        <v>21</v>
      </c>
      <c r="CB153" s="105">
        <v>21</v>
      </c>
      <c r="CC153" s="86">
        <v>1</v>
      </c>
      <c r="CD153" s="105">
        <v>9864830</v>
      </c>
      <c r="CE153" s="105">
        <v>469753.80952380953</v>
      </c>
      <c r="CF153" s="105">
        <v>18</v>
      </c>
      <c r="CG153" s="86">
        <v>0.8571428571428571</v>
      </c>
      <c r="CH153" s="105">
        <v>2215192</v>
      </c>
      <c r="CI153" s="105">
        <v>123066.22222222222</v>
      </c>
      <c r="CK153" s="86">
        <f t="shared" si="263"/>
        <v>0.20588235294117652</v>
      </c>
      <c r="CL153" s="86">
        <f t="shared" si="264"/>
        <v>0</v>
      </c>
      <c r="CM153" s="86">
        <f t="shared" si="265"/>
        <v>0.1428571428571429</v>
      </c>
      <c r="CN153" s="86">
        <f t="shared" si="266"/>
        <v>0</v>
      </c>
    </row>
    <row r="154" spans="1:92" s="15" customFormat="1" ht="13.5" customHeight="1">
      <c r="A154" s="63"/>
      <c r="B154" s="346"/>
      <c r="C154" s="343"/>
      <c r="D154" s="81"/>
      <c r="E154" s="198" t="s">
        <v>161</v>
      </c>
      <c r="F154" s="213">
        <v>0</v>
      </c>
      <c r="G154" s="214">
        <v>0</v>
      </c>
      <c r="H154" s="215" t="str">
        <f t="shared" si="224"/>
        <v>-</v>
      </c>
      <c r="I154" s="216">
        <v>0</v>
      </c>
      <c r="J154" s="217" t="str">
        <f t="shared" si="225"/>
        <v>-</v>
      </c>
      <c r="K154" s="214">
        <v>0</v>
      </c>
      <c r="L154" s="215" t="str">
        <f t="shared" si="226"/>
        <v>-</v>
      </c>
      <c r="M154" s="216">
        <v>0</v>
      </c>
      <c r="N154" s="217" t="str">
        <f t="shared" si="227"/>
        <v>-</v>
      </c>
      <c r="O154" s="213">
        <v>1</v>
      </c>
      <c r="P154" s="214">
        <v>1</v>
      </c>
      <c r="Q154" s="215">
        <f t="shared" si="228"/>
        <v>1</v>
      </c>
      <c r="R154" s="216">
        <v>437060</v>
      </c>
      <c r="S154" s="217">
        <f t="shared" si="229"/>
        <v>437060</v>
      </c>
      <c r="T154" s="214">
        <v>1</v>
      </c>
      <c r="U154" s="215">
        <f t="shared" si="230"/>
        <v>1</v>
      </c>
      <c r="V154" s="216">
        <v>9659</v>
      </c>
      <c r="W154" s="217">
        <f t="shared" si="231"/>
        <v>9659</v>
      </c>
      <c r="X154" s="213">
        <v>16</v>
      </c>
      <c r="Y154" s="214">
        <v>16</v>
      </c>
      <c r="Z154" s="215">
        <f t="shared" si="232"/>
        <v>1</v>
      </c>
      <c r="AA154" s="216">
        <v>8135220</v>
      </c>
      <c r="AB154" s="217">
        <f t="shared" si="233"/>
        <v>508451.25</v>
      </c>
      <c r="AC154" s="214">
        <v>16</v>
      </c>
      <c r="AD154" s="215">
        <f t="shared" si="234"/>
        <v>1</v>
      </c>
      <c r="AE154" s="216">
        <v>1502281</v>
      </c>
      <c r="AF154" s="217">
        <f t="shared" si="235"/>
        <v>93892.5625</v>
      </c>
      <c r="AG154" s="213">
        <v>8</v>
      </c>
      <c r="AH154" s="214">
        <v>8</v>
      </c>
      <c r="AI154" s="215">
        <f t="shared" si="236"/>
        <v>1</v>
      </c>
      <c r="AJ154" s="216">
        <v>3498530</v>
      </c>
      <c r="AK154" s="217">
        <f t="shared" si="237"/>
        <v>437316.25</v>
      </c>
      <c r="AL154" s="214">
        <v>8</v>
      </c>
      <c r="AM154" s="215">
        <f t="shared" si="238"/>
        <v>1</v>
      </c>
      <c r="AN154" s="216">
        <v>725774</v>
      </c>
      <c r="AO154" s="217">
        <f t="shared" si="239"/>
        <v>90721.75</v>
      </c>
      <c r="AP154" s="213">
        <v>0</v>
      </c>
      <c r="AQ154" s="214">
        <v>0</v>
      </c>
      <c r="AR154" s="215" t="str">
        <f t="shared" si="240"/>
        <v>-</v>
      </c>
      <c r="AS154" s="216">
        <v>0</v>
      </c>
      <c r="AT154" s="217" t="str">
        <f t="shared" si="241"/>
        <v>-</v>
      </c>
      <c r="AU154" s="214">
        <v>0</v>
      </c>
      <c r="AV154" s="215" t="str">
        <f t="shared" si="242"/>
        <v>-</v>
      </c>
      <c r="AW154" s="216">
        <v>0</v>
      </c>
      <c r="AX154" s="217" t="str">
        <f t="shared" si="243"/>
        <v>-</v>
      </c>
      <c r="AY154" s="213">
        <v>2</v>
      </c>
      <c r="AZ154" s="214">
        <v>2</v>
      </c>
      <c r="BA154" s="215">
        <f t="shared" si="244"/>
        <v>1</v>
      </c>
      <c r="BB154" s="216">
        <v>3524910</v>
      </c>
      <c r="BC154" s="217">
        <f t="shared" si="245"/>
        <v>1762455</v>
      </c>
      <c r="BD154" s="214">
        <v>2</v>
      </c>
      <c r="BE154" s="215">
        <f t="shared" si="246"/>
        <v>1</v>
      </c>
      <c r="BF154" s="216">
        <v>495795</v>
      </c>
      <c r="BG154" s="217">
        <f t="shared" si="247"/>
        <v>247897.5</v>
      </c>
      <c r="BH154" s="213">
        <v>0</v>
      </c>
      <c r="BI154" s="214">
        <v>0</v>
      </c>
      <c r="BJ154" s="215" t="str">
        <f t="shared" si="248"/>
        <v>-</v>
      </c>
      <c r="BK154" s="216">
        <v>0</v>
      </c>
      <c r="BL154" s="217" t="str">
        <f t="shared" si="249"/>
        <v>-</v>
      </c>
      <c r="BM154" s="214">
        <v>0</v>
      </c>
      <c r="BN154" s="215" t="str">
        <f t="shared" si="250"/>
        <v>-</v>
      </c>
      <c r="BO154" s="216">
        <v>0</v>
      </c>
      <c r="BP154" s="217" t="str">
        <f t="shared" si="251"/>
        <v>-</v>
      </c>
      <c r="BQ154" s="218">
        <f t="shared" si="252"/>
        <v>27</v>
      </c>
      <c r="BR154" s="214">
        <f t="shared" si="253"/>
        <v>27</v>
      </c>
      <c r="BS154" s="215">
        <f t="shared" si="254"/>
        <v>1</v>
      </c>
      <c r="BT154" s="216">
        <f t="shared" si="255"/>
        <v>15595720</v>
      </c>
      <c r="BU154" s="217">
        <f t="shared" si="256"/>
        <v>577619.25925925921</v>
      </c>
      <c r="BV154" s="214">
        <f t="shared" si="257"/>
        <v>27</v>
      </c>
      <c r="BW154" s="215">
        <f t="shared" si="258"/>
        <v>1</v>
      </c>
      <c r="BX154" s="216">
        <f t="shared" si="259"/>
        <v>2733509</v>
      </c>
      <c r="BY154" s="217">
        <f t="shared" si="260"/>
        <v>101241.07407407407</v>
      </c>
      <c r="BZ154" s="82"/>
      <c r="CA154" s="113">
        <v>14</v>
      </c>
      <c r="CB154" s="105">
        <v>14</v>
      </c>
      <c r="CC154" s="86">
        <v>1</v>
      </c>
      <c r="CD154" s="105">
        <v>14872370</v>
      </c>
      <c r="CE154" s="105">
        <v>1062312.142857143</v>
      </c>
      <c r="CF154" s="105">
        <v>13</v>
      </c>
      <c r="CG154" s="86">
        <v>0.9285714285714286</v>
      </c>
      <c r="CH154" s="105">
        <v>2013844</v>
      </c>
      <c r="CI154" s="105">
        <v>154911.07692307694</v>
      </c>
      <c r="CK154" s="86">
        <f t="shared" si="263"/>
        <v>0</v>
      </c>
      <c r="CL154" s="86">
        <f t="shared" si="264"/>
        <v>0</v>
      </c>
      <c r="CM154" s="86">
        <f t="shared" si="265"/>
        <v>7.1428571428571397E-2</v>
      </c>
      <c r="CN154" s="86">
        <f t="shared" si="266"/>
        <v>0</v>
      </c>
    </row>
    <row r="155" spans="1:92" s="15" customFormat="1" ht="13.5" customHeight="1">
      <c r="A155" s="63"/>
      <c r="B155" s="346"/>
      <c r="C155" s="343"/>
      <c r="D155" s="210"/>
      <c r="E155" s="72" t="s">
        <v>211</v>
      </c>
      <c r="F155" s="211">
        <v>0</v>
      </c>
      <c r="G155" s="126">
        <v>0</v>
      </c>
      <c r="H155" s="124" t="str">
        <f>IFERROR(G155/F155,"-")</f>
        <v>-</v>
      </c>
      <c r="I155" s="127">
        <v>0</v>
      </c>
      <c r="J155" s="125" t="str">
        <f>IFERROR(I155/G155,"-")</f>
        <v>-</v>
      </c>
      <c r="K155" s="126">
        <v>0</v>
      </c>
      <c r="L155" s="124" t="str">
        <f>IFERROR(K155/F155,"-")</f>
        <v>-</v>
      </c>
      <c r="M155" s="127">
        <v>0</v>
      </c>
      <c r="N155" s="125" t="str">
        <f>IFERROR(M155/K155,"-")</f>
        <v>-</v>
      </c>
      <c r="O155" s="211">
        <v>0</v>
      </c>
      <c r="P155" s="126">
        <v>0</v>
      </c>
      <c r="Q155" s="124" t="str">
        <f>IFERROR(P155/O155,"-")</f>
        <v>-</v>
      </c>
      <c r="R155" s="127">
        <v>0</v>
      </c>
      <c r="S155" s="125" t="str">
        <f>IFERROR(R155/P155,"-")</f>
        <v>-</v>
      </c>
      <c r="T155" s="126">
        <v>0</v>
      </c>
      <c r="U155" s="124" t="str">
        <f>IFERROR(T155/O155,"-")</f>
        <v>-</v>
      </c>
      <c r="V155" s="127">
        <v>0</v>
      </c>
      <c r="W155" s="125" t="str">
        <f>IFERROR(V155/T155,"-")</f>
        <v>-</v>
      </c>
      <c r="X155" s="211">
        <v>0</v>
      </c>
      <c r="Y155" s="126">
        <v>0</v>
      </c>
      <c r="Z155" s="124" t="str">
        <f>IFERROR(Y155/X155,"-")</f>
        <v>-</v>
      </c>
      <c r="AA155" s="127">
        <v>0</v>
      </c>
      <c r="AB155" s="125" t="str">
        <f>IFERROR(AA155/Y155,"-")</f>
        <v>-</v>
      </c>
      <c r="AC155" s="126">
        <v>0</v>
      </c>
      <c r="AD155" s="124" t="str">
        <f>IFERROR(AC155/X155,"-")</f>
        <v>-</v>
      </c>
      <c r="AE155" s="127">
        <v>0</v>
      </c>
      <c r="AF155" s="125" t="str">
        <f>IFERROR(AE155/AC155,"-")</f>
        <v>-</v>
      </c>
      <c r="AG155" s="211">
        <v>0</v>
      </c>
      <c r="AH155" s="126">
        <v>0</v>
      </c>
      <c r="AI155" s="124" t="str">
        <f>IFERROR(AH155/AG155,"-")</f>
        <v>-</v>
      </c>
      <c r="AJ155" s="127">
        <v>0</v>
      </c>
      <c r="AK155" s="125" t="str">
        <f>IFERROR(AJ155/AH155,"-")</f>
        <v>-</v>
      </c>
      <c r="AL155" s="126">
        <v>0</v>
      </c>
      <c r="AM155" s="124" t="str">
        <f>IFERROR(AL155/AG155,"-")</f>
        <v>-</v>
      </c>
      <c r="AN155" s="127">
        <v>0</v>
      </c>
      <c r="AO155" s="125" t="str">
        <f>IFERROR(AN155/AL155,"-")</f>
        <v>-</v>
      </c>
      <c r="AP155" s="211">
        <v>0</v>
      </c>
      <c r="AQ155" s="126">
        <v>0</v>
      </c>
      <c r="AR155" s="124" t="str">
        <f>IFERROR(AQ155/AP155,"-")</f>
        <v>-</v>
      </c>
      <c r="AS155" s="127">
        <v>0</v>
      </c>
      <c r="AT155" s="125" t="str">
        <f>IFERROR(AS155/AQ155,"-")</f>
        <v>-</v>
      </c>
      <c r="AU155" s="126">
        <v>0</v>
      </c>
      <c r="AV155" s="124" t="str">
        <f>IFERROR(AU155/AP155,"-")</f>
        <v>-</v>
      </c>
      <c r="AW155" s="127">
        <v>0</v>
      </c>
      <c r="AX155" s="125" t="str">
        <f>IFERROR(AW155/AU155,"-")</f>
        <v>-</v>
      </c>
      <c r="AY155" s="211">
        <v>0</v>
      </c>
      <c r="AZ155" s="126">
        <v>0</v>
      </c>
      <c r="BA155" s="124" t="str">
        <f>IFERROR(AZ155/AY155,"-")</f>
        <v>-</v>
      </c>
      <c r="BB155" s="127">
        <v>0</v>
      </c>
      <c r="BC155" s="125" t="str">
        <f>IFERROR(BB155/AZ155,"-")</f>
        <v>-</v>
      </c>
      <c r="BD155" s="126">
        <v>0</v>
      </c>
      <c r="BE155" s="124" t="str">
        <f>IFERROR(BD155/AY155,"-")</f>
        <v>-</v>
      </c>
      <c r="BF155" s="127">
        <v>0</v>
      </c>
      <c r="BG155" s="125" t="str">
        <f>IFERROR(BF155/BD155,"-")</f>
        <v>-</v>
      </c>
      <c r="BH155" s="211">
        <v>0</v>
      </c>
      <c r="BI155" s="126">
        <v>0</v>
      </c>
      <c r="BJ155" s="124" t="str">
        <f>IFERROR(BI155/BH155,"-")</f>
        <v>-</v>
      </c>
      <c r="BK155" s="127">
        <v>0</v>
      </c>
      <c r="BL155" s="125" t="str">
        <f>IFERROR(BK155/BI155,"-")</f>
        <v>-</v>
      </c>
      <c r="BM155" s="126">
        <v>0</v>
      </c>
      <c r="BN155" s="124" t="str">
        <f>IFERROR(BM155/BH155,"-")</f>
        <v>-</v>
      </c>
      <c r="BO155" s="127">
        <v>0</v>
      </c>
      <c r="BP155" s="125" t="str">
        <f>IFERROR(BO155/BM155,"-")</f>
        <v>-</v>
      </c>
      <c r="BQ155" s="212">
        <f t="shared" si="252"/>
        <v>0</v>
      </c>
      <c r="BR155" s="126">
        <f t="shared" si="253"/>
        <v>0</v>
      </c>
      <c r="BS155" s="124" t="str">
        <f>IFERROR(BR155/BQ155,"-")</f>
        <v>-</v>
      </c>
      <c r="BT155" s="127">
        <f>SUM(I155,R155,AA155,AJ155,AS155,BB155,BK155)</f>
        <v>0</v>
      </c>
      <c r="BU155" s="125" t="str">
        <f>IFERROR(BT155/BR155,"-")</f>
        <v>-</v>
      </c>
      <c r="BV155" s="126">
        <f>SUM(K155,T155,AC155,AL155,AU155,BD155,BM155)</f>
        <v>0</v>
      </c>
      <c r="BW155" s="124" t="str">
        <f>IFERROR(BV155/BQ155,"-")</f>
        <v>-</v>
      </c>
      <c r="BX155" s="127">
        <f>SUM(M155,V155,AE155,AN155,AW155,BF155,BO155)</f>
        <v>0</v>
      </c>
      <c r="BY155" s="125" t="str">
        <f>IFERROR(BX155/BV155,"-")</f>
        <v>-</v>
      </c>
      <c r="BZ155" s="82"/>
      <c r="CA155" s="113">
        <v>0</v>
      </c>
      <c r="CB155" s="105">
        <v>0</v>
      </c>
      <c r="CC155" s="86" t="s">
        <v>240</v>
      </c>
      <c r="CD155" s="105">
        <v>0</v>
      </c>
      <c r="CE155" s="105" t="s">
        <v>240</v>
      </c>
      <c r="CF155" s="105">
        <v>0</v>
      </c>
      <c r="CG155" s="86" t="s">
        <v>240</v>
      </c>
      <c r="CH155" s="105">
        <v>0</v>
      </c>
      <c r="CI155" s="105" t="s">
        <v>240</v>
      </c>
      <c r="CK155" s="86" t="str">
        <f t="shared" si="263"/>
        <v>-</v>
      </c>
      <c r="CL155" s="86" t="str">
        <f t="shared" si="264"/>
        <v>-</v>
      </c>
      <c r="CM155" s="86" t="str">
        <f t="shared" si="265"/>
        <v>-</v>
      </c>
      <c r="CN155" s="86" t="str">
        <f t="shared" si="266"/>
        <v>-</v>
      </c>
    </row>
    <row r="156" spans="1:92" s="15" customFormat="1" ht="13.5" customHeight="1">
      <c r="A156" s="63"/>
      <c r="B156" s="347"/>
      <c r="C156" s="344"/>
      <c r="D156" s="338" t="s">
        <v>204</v>
      </c>
      <c r="E156" s="339"/>
      <c r="F156" s="144">
        <v>12</v>
      </c>
      <c r="G156" s="60">
        <v>12</v>
      </c>
      <c r="H156" s="80">
        <f t="shared" si="224"/>
        <v>1</v>
      </c>
      <c r="I156" s="93">
        <v>17883200</v>
      </c>
      <c r="J156" s="100">
        <f t="shared" si="225"/>
        <v>1490266.6666666667</v>
      </c>
      <c r="K156" s="60">
        <v>10</v>
      </c>
      <c r="L156" s="80">
        <f t="shared" si="226"/>
        <v>0.83333333333333337</v>
      </c>
      <c r="M156" s="93">
        <v>8761583</v>
      </c>
      <c r="N156" s="100">
        <f t="shared" si="227"/>
        <v>876158.3</v>
      </c>
      <c r="O156" s="144">
        <v>49</v>
      </c>
      <c r="P156" s="60">
        <v>45</v>
      </c>
      <c r="Q156" s="80">
        <f t="shared" si="228"/>
        <v>0.91836734693877553</v>
      </c>
      <c r="R156" s="93">
        <v>135679510</v>
      </c>
      <c r="S156" s="100">
        <f t="shared" si="229"/>
        <v>3015100.222222222</v>
      </c>
      <c r="T156" s="60">
        <v>38</v>
      </c>
      <c r="U156" s="80">
        <f t="shared" si="230"/>
        <v>0.77551020408163263</v>
      </c>
      <c r="V156" s="93">
        <v>61200586</v>
      </c>
      <c r="W156" s="100">
        <f t="shared" si="231"/>
        <v>1610541.7368421052</v>
      </c>
      <c r="X156" s="144">
        <v>2378</v>
      </c>
      <c r="Y156" s="60">
        <v>2156</v>
      </c>
      <c r="Z156" s="80">
        <f t="shared" si="232"/>
        <v>0.90664423885618162</v>
      </c>
      <c r="AA156" s="93">
        <v>1604844210</v>
      </c>
      <c r="AB156" s="100">
        <f t="shared" si="233"/>
        <v>744361.87847866421</v>
      </c>
      <c r="AC156" s="60">
        <v>1819</v>
      </c>
      <c r="AD156" s="80">
        <f t="shared" si="234"/>
        <v>0.76492851135407902</v>
      </c>
      <c r="AE156" s="93">
        <v>354265624</v>
      </c>
      <c r="AF156" s="100">
        <f t="shared" si="235"/>
        <v>194758.4518966465</v>
      </c>
      <c r="AG156" s="144">
        <v>2183</v>
      </c>
      <c r="AH156" s="60">
        <v>2017</v>
      </c>
      <c r="AI156" s="80">
        <f t="shared" si="236"/>
        <v>0.92395785616124604</v>
      </c>
      <c r="AJ156" s="93">
        <v>1800044210</v>
      </c>
      <c r="AK156" s="100">
        <f t="shared" si="237"/>
        <v>892436.39563708473</v>
      </c>
      <c r="AL156" s="60">
        <v>1794</v>
      </c>
      <c r="AM156" s="80">
        <f t="shared" si="238"/>
        <v>0.82180485570316075</v>
      </c>
      <c r="AN156" s="93">
        <v>379207735</v>
      </c>
      <c r="AO156" s="100">
        <f t="shared" si="239"/>
        <v>211375.54905239688</v>
      </c>
      <c r="AP156" s="144">
        <v>1581</v>
      </c>
      <c r="AQ156" s="60">
        <v>1479</v>
      </c>
      <c r="AR156" s="80">
        <f t="shared" si="240"/>
        <v>0.93548387096774188</v>
      </c>
      <c r="AS156" s="93">
        <v>1621792980</v>
      </c>
      <c r="AT156" s="100">
        <f t="shared" si="241"/>
        <v>1096546.9776876268</v>
      </c>
      <c r="AU156" s="60">
        <v>1348</v>
      </c>
      <c r="AV156" s="80">
        <f t="shared" si="242"/>
        <v>0.85262492093611641</v>
      </c>
      <c r="AW156" s="93">
        <v>296830107</v>
      </c>
      <c r="AX156" s="100">
        <f t="shared" si="243"/>
        <v>220200.37611275964</v>
      </c>
      <c r="AY156" s="144">
        <v>939</v>
      </c>
      <c r="AZ156" s="60">
        <v>819</v>
      </c>
      <c r="BA156" s="80">
        <f t="shared" si="244"/>
        <v>0.87220447284345048</v>
      </c>
      <c r="BB156" s="93">
        <v>847596870</v>
      </c>
      <c r="BC156" s="100">
        <f t="shared" si="245"/>
        <v>1034916.8131868131</v>
      </c>
      <c r="BD156" s="60">
        <v>764</v>
      </c>
      <c r="BE156" s="80">
        <f t="shared" si="246"/>
        <v>0.8136315228966986</v>
      </c>
      <c r="BF156" s="93">
        <v>159665319</v>
      </c>
      <c r="BG156" s="100">
        <f t="shared" si="247"/>
        <v>208986.01963350785</v>
      </c>
      <c r="BH156" s="144">
        <v>341</v>
      </c>
      <c r="BI156" s="60">
        <v>259</v>
      </c>
      <c r="BJ156" s="80">
        <f t="shared" si="248"/>
        <v>0.7595307917888563</v>
      </c>
      <c r="BK156" s="93">
        <v>323543120</v>
      </c>
      <c r="BL156" s="100">
        <f t="shared" si="249"/>
        <v>1249201.2355212355</v>
      </c>
      <c r="BM156" s="60">
        <v>223</v>
      </c>
      <c r="BN156" s="80">
        <f t="shared" si="250"/>
        <v>0.6539589442815249</v>
      </c>
      <c r="BO156" s="93">
        <v>59721990</v>
      </c>
      <c r="BP156" s="100">
        <f t="shared" si="251"/>
        <v>267811.61434977577</v>
      </c>
      <c r="BQ156" s="98">
        <f t="shared" si="252"/>
        <v>7483</v>
      </c>
      <c r="BR156" s="60">
        <f t="shared" si="253"/>
        <v>6787</v>
      </c>
      <c r="BS156" s="80">
        <f t="shared" si="254"/>
        <v>0.90698917546438595</v>
      </c>
      <c r="BT156" s="93">
        <f t="shared" si="255"/>
        <v>6351384100</v>
      </c>
      <c r="BU156" s="100">
        <f t="shared" si="256"/>
        <v>935816.13378517749</v>
      </c>
      <c r="BV156" s="60">
        <f t="shared" si="257"/>
        <v>5996</v>
      </c>
      <c r="BW156" s="80">
        <f t="shared" si="258"/>
        <v>0.8012829079246292</v>
      </c>
      <c r="BX156" s="93">
        <f t="shared" si="259"/>
        <v>1319652944</v>
      </c>
      <c r="BY156" s="100">
        <f t="shared" si="260"/>
        <v>220088.88325550366</v>
      </c>
      <c r="BZ156" s="82"/>
      <c r="CA156" s="113">
        <v>7355</v>
      </c>
      <c r="CB156" s="105">
        <v>6718</v>
      </c>
      <c r="CC156" s="86">
        <v>0.9133922501699524</v>
      </c>
      <c r="CD156" s="105">
        <v>6198704700</v>
      </c>
      <c r="CE156" s="105">
        <v>922700.90800833586</v>
      </c>
      <c r="CF156" s="105">
        <v>5982</v>
      </c>
      <c r="CG156" s="86">
        <v>0.81332426920462275</v>
      </c>
      <c r="CH156" s="105">
        <v>1366960904</v>
      </c>
      <c r="CI156" s="105">
        <v>228512.35439652289</v>
      </c>
      <c r="CK156" s="86">
        <f t="shared" si="263"/>
        <v>0.10570626753975676</v>
      </c>
      <c r="CL156" s="86">
        <f t="shared" si="264"/>
        <v>9.3010824535614045E-2</v>
      </c>
      <c r="CM156" s="86">
        <f t="shared" si="265"/>
        <v>0.10006798096532965</v>
      </c>
      <c r="CN156" s="86">
        <f t="shared" si="266"/>
        <v>8.6607749830047598E-2</v>
      </c>
    </row>
    <row r="157" spans="1:92" s="15" customFormat="1" ht="13.5" customHeight="1">
      <c r="A157" s="63"/>
      <c r="B157" s="345">
        <v>26</v>
      </c>
      <c r="C157" s="342" t="s">
        <v>35</v>
      </c>
      <c r="D157" s="331" t="s">
        <v>153</v>
      </c>
      <c r="E157" s="320"/>
      <c r="F157" s="144">
        <v>50</v>
      </c>
      <c r="G157" s="60">
        <v>50</v>
      </c>
      <c r="H157" s="80">
        <f t="shared" si="224"/>
        <v>1</v>
      </c>
      <c r="I157" s="93">
        <v>24255980</v>
      </c>
      <c r="J157" s="100">
        <f t="shared" si="225"/>
        <v>485119.6</v>
      </c>
      <c r="K157" s="60">
        <v>40</v>
      </c>
      <c r="L157" s="80">
        <f t="shared" si="226"/>
        <v>0.8</v>
      </c>
      <c r="M157" s="93">
        <v>4049422</v>
      </c>
      <c r="N157" s="100">
        <f t="shared" si="227"/>
        <v>101235.55</v>
      </c>
      <c r="O157" s="144">
        <v>117</v>
      </c>
      <c r="P157" s="60">
        <v>117</v>
      </c>
      <c r="Q157" s="80">
        <f t="shared" si="228"/>
        <v>1</v>
      </c>
      <c r="R157" s="93">
        <v>89782720</v>
      </c>
      <c r="S157" s="100">
        <f t="shared" si="229"/>
        <v>767373.67521367525</v>
      </c>
      <c r="T157" s="60">
        <v>100</v>
      </c>
      <c r="U157" s="80">
        <f t="shared" si="230"/>
        <v>0.85470085470085466</v>
      </c>
      <c r="V157" s="93">
        <v>22180315</v>
      </c>
      <c r="W157" s="100">
        <f t="shared" si="231"/>
        <v>221803.15</v>
      </c>
      <c r="X157" s="144">
        <v>9737</v>
      </c>
      <c r="Y157" s="60">
        <v>9550</v>
      </c>
      <c r="Z157" s="80">
        <f t="shared" si="232"/>
        <v>0.98079490602855091</v>
      </c>
      <c r="AA157" s="93">
        <v>3711386060</v>
      </c>
      <c r="AB157" s="100">
        <f t="shared" si="233"/>
        <v>388626.81256544503</v>
      </c>
      <c r="AC157" s="60">
        <v>8082</v>
      </c>
      <c r="AD157" s="80">
        <f t="shared" si="234"/>
        <v>0.83002978330081134</v>
      </c>
      <c r="AE157" s="93">
        <v>778224385</v>
      </c>
      <c r="AF157" s="100">
        <f t="shared" si="235"/>
        <v>96291.064711705025</v>
      </c>
      <c r="AG157" s="144">
        <v>7435</v>
      </c>
      <c r="AH157" s="60">
        <v>7364</v>
      </c>
      <c r="AI157" s="80">
        <f t="shared" si="236"/>
        <v>0.99045057162071282</v>
      </c>
      <c r="AJ157" s="93">
        <v>3583555410</v>
      </c>
      <c r="AK157" s="100">
        <f t="shared" si="237"/>
        <v>486631.64177077677</v>
      </c>
      <c r="AL157" s="60">
        <v>6420</v>
      </c>
      <c r="AM157" s="80">
        <f t="shared" si="238"/>
        <v>0.86348352387357097</v>
      </c>
      <c r="AN157" s="93">
        <v>701016074</v>
      </c>
      <c r="AO157" s="100">
        <f t="shared" si="239"/>
        <v>109192.53489096573</v>
      </c>
      <c r="AP157" s="144">
        <v>3059</v>
      </c>
      <c r="AQ157" s="60">
        <v>3030</v>
      </c>
      <c r="AR157" s="80">
        <f t="shared" si="240"/>
        <v>0.99051977770513244</v>
      </c>
      <c r="AS157" s="93">
        <v>1714911710</v>
      </c>
      <c r="AT157" s="100">
        <f t="shared" si="241"/>
        <v>565977.4620462046</v>
      </c>
      <c r="AU157" s="60">
        <v>2733</v>
      </c>
      <c r="AV157" s="80">
        <f t="shared" si="242"/>
        <v>0.89342922523700552</v>
      </c>
      <c r="AW157" s="93">
        <v>327804339</v>
      </c>
      <c r="AX157" s="100">
        <f t="shared" si="243"/>
        <v>119943.04390779363</v>
      </c>
      <c r="AY157" s="144">
        <v>796</v>
      </c>
      <c r="AZ157" s="60">
        <v>790</v>
      </c>
      <c r="BA157" s="80">
        <f t="shared" si="244"/>
        <v>0.99246231155778897</v>
      </c>
      <c r="BB157" s="93">
        <v>490906310</v>
      </c>
      <c r="BC157" s="100">
        <f t="shared" si="245"/>
        <v>621400.39240506326</v>
      </c>
      <c r="BD157" s="60">
        <v>719</v>
      </c>
      <c r="BE157" s="80">
        <f t="shared" si="246"/>
        <v>0.90326633165829151</v>
      </c>
      <c r="BF157" s="93">
        <v>84749071</v>
      </c>
      <c r="BG157" s="100">
        <f t="shared" si="247"/>
        <v>117870.75243393602</v>
      </c>
      <c r="BH157" s="144">
        <v>163</v>
      </c>
      <c r="BI157" s="60">
        <v>163</v>
      </c>
      <c r="BJ157" s="80">
        <f t="shared" si="248"/>
        <v>1</v>
      </c>
      <c r="BK157" s="93">
        <v>119632310</v>
      </c>
      <c r="BL157" s="100">
        <f t="shared" si="249"/>
        <v>733940.55214723921</v>
      </c>
      <c r="BM157" s="60">
        <v>152</v>
      </c>
      <c r="BN157" s="80">
        <f t="shared" si="250"/>
        <v>0.93251533742331283</v>
      </c>
      <c r="BO157" s="93">
        <v>19221176</v>
      </c>
      <c r="BP157" s="100">
        <f t="shared" si="251"/>
        <v>126455.10526315789</v>
      </c>
      <c r="BQ157" s="98">
        <f t="shared" si="252"/>
        <v>21357</v>
      </c>
      <c r="BR157" s="60">
        <f t="shared" si="253"/>
        <v>21064</v>
      </c>
      <c r="BS157" s="80">
        <f t="shared" si="254"/>
        <v>0.98628084468792432</v>
      </c>
      <c r="BT157" s="93">
        <f t="shared" si="255"/>
        <v>9734430500</v>
      </c>
      <c r="BU157" s="100">
        <f t="shared" si="256"/>
        <v>462135.89536650211</v>
      </c>
      <c r="BV157" s="60">
        <f t="shared" si="257"/>
        <v>18246</v>
      </c>
      <c r="BW157" s="80">
        <f t="shared" si="258"/>
        <v>0.85433347380250035</v>
      </c>
      <c r="BX157" s="93">
        <f t="shared" si="259"/>
        <v>1937244782</v>
      </c>
      <c r="BY157" s="100">
        <f t="shared" si="260"/>
        <v>106173.66995505865</v>
      </c>
      <c r="BZ157" s="82"/>
      <c r="CA157" s="113">
        <v>19792</v>
      </c>
      <c r="CB157" s="105">
        <v>19500</v>
      </c>
      <c r="CC157" s="86">
        <v>0.9852465642683913</v>
      </c>
      <c r="CD157" s="105">
        <v>9232954400</v>
      </c>
      <c r="CE157" s="105">
        <v>473484.84102564101</v>
      </c>
      <c r="CF157" s="105">
        <v>16704</v>
      </c>
      <c r="CG157" s="86">
        <v>0.84397736459175421</v>
      </c>
      <c r="CH157" s="105">
        <v>1860033663</v>
      </c>
      <c r="CI157" s="105">
        <v>111352.58997844828</v>
      </c>
      <c r="CK157" s="86">
        <f t="shared" si="263"/>
        <v>0.13194737088542396</v>
      </c>
      <c r="CL157" s="86">
        <f t="shared" si="264"/>
        <v>1.3719155312075682E-2</v>
      </c>
      <c r="CM157" s="86">
        <f t="shared" si="265"/>
        <v>0.14126919967663709</v>
      </c>
      <c r="CN157" s="86">
        <f t="shared" si="266"/>
        <v>1.4753435731608699E-2</v>
      </c>
    </row>
    <row r="158" spans="1:92" s="15" customFormat="1" ht="13.5" customHeight="1">
      <c r="A158" s="63"/>
      <c r="B158" s="346"/>
      <c r="C158" s="343"/>
      <c r="D158" s="319" t="s">
        <v>164</v>
      </c>
      <c r="E158" s="320"/>
      <c r="F158" s="144">
        <v>6</v>
      </c>
      <c r="G158" s="60">
        <v>6</v>
      </c>
      <c r="H158" s="80">
        <f t="shared" si="224"/>
        <v>1</v>
      </c>
      <c r="I158" s="93">
        <v>4520470</v>
      </c>
      <c r="J158" s="100">
        <f t="shared" si="225"/>
        <v>753411.66666666663</v>
      </c>
      <c r="K158" s="60">
        <v>5</v>
      </c>
      <c r="L158" s="80">
        <f t="shared" si="226"/>
        <v>0.83333333333333337</v>
      </c>
      <c r="M158" s="93">
        <v>414226</v>
      </c>
      <c r="N158" s="100">
        <f t="shared" si="227"/>
        <v>82845.2</v>
      </c>
      <c r="O158" s="144">
        <v>10</v>
      </c>
      <c r="P158" s="60">
        <v>10</v>
      </c>
      <c r="Q158" s="80">
        <f t="shared" si="228"/>
        <v>1</v>
      </c>
      <c r="R158" s="93">
        <v>6675450</v>
      </c>
      <c r="S158" s="100">
        <f t="shared" si="229"/>
        <v>667545</v>
      </c>
      <c r="T158" s="60">
        <v>8</v>
      </c>
      <c r="U158" s="80">
        <f t="shared" si="230"/>
        <v>0.8</v>
      </c>
      <c r="V158" s="93">
        <v>2298093</v>
      </c>
      <c r="W158" s="100">
        <f t="shared" si="231"/>
        <v>287261.625</v>
      </c>
      <c r="X158" s="144">
        <v>784</v>
      </c>
      <c r="Y158" s="60">
        <v>778</v>
      </c>
      <c r="Z158" s="80">
        <f t="shared" si="232"/>
        <v>0.99234693877551017</v>
      </c>
      <c r="AA158" s="93">
        <v>372634030</v>
      </c>
      <c r="AB158" s="100">
        <f t="shared" si="233"/>
        <v>478964.04884318769</v>
      </c>
      <c r="AC158" s="60">
        <v>637</v>
      </c>
      <c r="AD158" s="80">
        <f t="shared" si="234"/>
        <v>0.8125</v>
      </c>
      <c r="AE158" s="93">
        <v>59143550</v>
      </c>
      <c r="AF158" s="100">
        <f t="shared" si="235"/>
        <v>92847.017268445838</v>
      </c>
      <c r="AG158" s="144">
        <v>432</v>
      </c>
      <c r="AH158" s="60">
        <v>431</v>
      </c>
      <c r="AI158" s="80">
        <f t="shared" si="236"/>
        <v>0.99768518518518523</v>
      </c>
      <c r="AJ158" s="93">
        <v>245013780</v>
      </c>
      <c r="AK158" s="100">
        <f t="shared" si="237"/>
        <v>568477.44779582368</v>
      </c>
      <c r="AL158" s="60">
        <v>365</v>
      </c>
      <c r="AM158" s="80">
        <f t="shared" si="238"/>
        <v>0.84490740740740744</v>
      </c>
      <c r="AN158" s="93">
        <v>47046206</v>
      </c>
      <c r="AO158" s="100">
        <f t="shared" si="239"/>
        <v>128893.71506849315</v>
      </c>
      <c r="AP158" s="144">
        <v>92</v>
      </c>
      <c r="AQ158" s="60">
        <v>92</v>
      </c>
      <c r="AR158" s="80">
        <f t="shared" si="240"/>
        <v>1</v>
      </c>
      <c r="AS158" s="93">
        <v>57336710</v>
      </c>
      <c r="AT158" s="100">
        <f t="shared" si="241"/>
        <v>623225.10869565222</v>
      </c>
      <c r="AU158" s="60">
        <v>84</v>
      </c>
      <c r="AV158" s="80">
        <f t="shared" si="242"/>
        <v>0.91304347826086951</v>
      </c>
      <c r="AW158" s="93">
        <v>10225672</v>
      </c>
      <c r="AX158" s="100">
        <f t="shared" si="243"/>
        <v>121734.19047619047</v>
      </c>
      <c r="AY158" s="144">
        <v>11</v>
      </c>
      <c r="AZ158" s="60">
        <v>10</v>
      </c>
      <c r="BA158" s="80">
        <f t="shared" si="244"/>
        <v>0.90909090909090906</v>
      </c>
      <c r="BB158" s="93">
        <v>8751720</v>
      </c>
      <c r="BC158" s="100">
        <f t="shared" si="245"/>
        <v>875172</v>
      </c>
      <c r="BD158" s="60">
        <v>9</v>
      </c>
      <c r="BE158" s="80">
        <f t="shared" si="246"/>
        <v>0.81818181818181823</v>
      </c>
      <c r="BF158" s="93">
        <v>1128213</v>
      </c>
      <c r="BG158" s="100">
        <f t="shared" si="247"/>
        <v>125357</v>
      </c>
      <c r="BH158" s="144">
        <v>0</v>
      </c>
      <c r="BI158" s="60">
        <v>0</v>
      </c>
      <c r="BJ158" s="80" t="str">
        <f t="shared" si="248"/>
        <v>-</v>
      </c>
      <c r="BK158" s="93">
        <v>0</v>
      </c>
      <c r="BL158" s="100" t="str">
        <f t="shared" si="249"/>
        <v>-</v>
      </c>
      <c r="BM158" s="60">
        <v>0</v>
      </c>
      <c r="BN158" s="80" t="str">
        <f t="shared" si="250"/>
        <v>-</v>
      </c>
      <c r="BO158" s="93">
        <v>0</v>
      </c>
      <c r="BP158" s="100" t="str">
        <f t="shared" si="251"/>
        <v>-</v>
      </c>
      <c r="BQ158" s="98">
        <f t="shared" si="252"/>
        <v>1335</v>
      </c>
      <c r="BR158" s="60">
        <f t="shared" si="253"/>
        <v>1327</v>
      </c>
      <c r="BS158" s="80">
        <f t="shared" si="254"/>
        <v>0.99400749063670413</v>
      </c>
      <c r="BT158" s="93">
        <f t="shared" si="255"/>
        <v>694932160</v>
      </c>
      <c r="BU158" s="100">
        <f t="shared" si="256"/>
        <v>523686.63149962318</v>
      </c>
      <c r="BV158" s="60">
        <f t="shared" si="257"/>
        <v>1108</v>
      </c>
      <c r="BW158" s="80">
        <f t="shared" si="258"/>
        <v>0.82996254681647941</v>
      </c>
      <c r="BX158" s="93">
        <f t="shared" si="259"/>
        <v>120255960</v>
      </c>
      <c r="BY158" s="100">
        <f t="shared" si="260"/>
        <v>108534.25992779783</v>
      </c>
      <c r="BZ158" s="82"/>
      <c r="CA158" s="113">
        <v>1177</v>
      </c>
      <c r="CB158" s="105">
        <v>1165</v>
      </c>
      <c r="CC158" s="86">
        <v>0.98980458793542903</v>
      </c>
      <c r="CD158" s="105">
        <v>572151350</v>
      </c>
      <c r="CE158" s="105">
        <v>491117.03862660943</v>
      </c>
      <c r="CF158" s="105">
        <v>953</v>
      </c>
      <c r="CG158" s="86">
        <v>0.80968564146134236</v>
      </c>
      <c r="CH158" s="105">
        <v>118714875</v>
      </c>
      <c r="CI158" s="105">
        <v>124569.64847848898</v>
      </c>
      <c r="CK158" s="86">
        <f t="shared" si="263"/>
        <v>0.16404494382022472</v>
      </c>
      <c r="CL158" s="86">
        <f t="shared" si="264"/>
        <v>5.9925093632958726E-3</v>
      </c>
      <c r="CM158" s="86">
        <f t="shared" si="265"/>
        <v>0.18011894647408666</v>
      </c>
      <c r="CN158" s="86">
        <f t="shared" si="266"/>
        <v>1.0195412064570974E-2</v>
      </c>
    </row>
    <row r="159" spans="1:92" s="15" customFormat="1" ht="13.5" customHeight="1">
      <c r="A159" s="63"/>
      <c r="B159" s="346"/>
      <c r="C159" s="343"/>
      <c r="D159" s="81"/>
      <c r="E159" s="71" t="s">
        <v>160</v>
      </c>
      <c r="F159" s="168">
        <v>6</v>
      </c>
      <c r="G159" s="62">
        <v>6</v>
      </c>
      <c r="H159" s="79">
        <f t="shared" si="224"/>
        <v>1</v>
      </c>
      <c r="I159" s="101">
        <v>4520470</v>
      </c>
      <c r="J159" s="102">
        <f t="shared" si="225"/>
        <v>753411.66666666663</v>
      </c>
      <c r="K159" s="62">
        <v>5</v>
      </c>
      <c r="L159" s="79">
        <f t="shared" si="226"/>
        <v>0.83333333333333337</v>
      </c>
      <c r="M159" s="101">
        <v>414226</v>
      </c>
      <c r="N159" s="102">
        <f t="shared" si="227"/>
        <v>82845.2</v>
      </c>
      <c r="O159" s="168">
        <v>9</v>
      </c>
      <c r="P159" s="62">
        <v>9</v>
      </c>
      <c r="Q159" s="79">
        <f t="shared" si="228"/>
        <v>1</v>
      </c>
      <c r="R159" s="101">
        <v>5737860</v>
      </c>
      <c r="S159" s="102">
        <f t="shared" si="229"/>
        <v>637540</v>
      </c>
      <c r="T159" s="62">
        <v>7</v>
      </c>
      <c r="U159" s="79">
        <f t="shared" si="230"/>
        <v>0.77777777777777779</v>
      </c>
      <c r="V159" s="101">
        <v>2199646</v>
      </c>
      <c r="W159" s="102">
        <f t="shared" si="231"/>
        <v>314235.14285714284</v>
      </c>
      <c r="X159" s="168">
        <v>599</v>
      </c>
      <c r="Y159" s="62">
        <v>594</v>
      </c>
      <c r="Z159" s="79">
        <f t="shared" si="232"/>
        <v>0.99165275459098501</v>
      </c>
      <c r="AA159" s="101">
        <v>294593230</v>
      </c>
      <c r="AB159" s="102">
        <f t="shared" si="233"/>
        <v>495948.19865319866</v>
      </c>
      <c r="AC159" s="62">
        <v>488</v>
      </c>
      <c r="AD159" s="79">
        <f t="shared" si="234"/>
        <v>0.81469115191986641</v>
      </c>
      <c r="AE159" s="101">
        <v>46574076</v>
      </c>
      <c r="AF159" s="102">
        <f t="shared" si="235"/>
        <v>95438.680327868846</v>
      </c>
      <c r="AG159" s="168">
        <v>344</v>
      </c>
      <c r="AH159" s="62">
        <v>344</v>
      </c>
      <c r="AI159" s="79">
        <f t="shared" si="236"/>
        <v>1</v>
      </c>
      <c r="AJ159" s="101">
        <v>194475780</v>
      </c>
      <c r="AK159" s="102">
        <f t="shared" si="237"/>
        <v>565336.56976744183</v>
      </c>
      <c r="AL159" s="62">
        <v>294</v>
      </c>
      <c r="AM159" s="79">
        <f t="shared" si="238"/>
        <v>0.85465116279069764</v>
      </c>
      <c r="AN159" s="101">
        <v>34197835</v>
      </c>
      <c r="AO159" s="102">
        <f t="shared" si="239"/>
        <v>116319.16666666667</v>
      </c>
      <c r="AP159" s="168">
        <v>67</v>
      </c>
      <c r="AQ159" s="62">
        <v>67</v>
      </c>
      <c r="AR159" s="79">
        <f t="shared" si="240"/>
        <v>1</v>
      </c>
      <c r="AS159" s="101">
        <v>44755160</v>
      </c>
      <c r="AT159" s="102">
        <f t="shared" si="241"/>
        <v>667987.46268656722</v>
      </c>
      <c r="AU159" s="62">
        <v>63</v>
      </c>
      <c r="AV159" s="79">
        <f t="shared" si="242"/>
        <v>0.94029850746268662</v>
      </c>
      <c r="AW159" s="101">
        <v>7568851</v>
      </c>
      <c r="AX159" s="102">
        <f t="shared" si="243"/>
        <v>120140.49206349206</v>
      </c>
      <c r="AY159" s="168">
        <v>8</v>
      </c>
      <c r="AZ159" s="62">
        <v>7</v>
      </c>
      <c r="BA159" s="79">
        <f t="shared" si="244"/>
        <v>0.875</v>
      </c>
      <c r="BB159" s="101">
        <v>5220180</v>
      </c>
      <c r="BC159" s="102">
        <f t="shared" si="245"/>
        <v>745740</v>
      </c>
      <c r="BD159" s="62">
        <v>6</v>
      </c>
      <c r="BE159" s="79">
        <f t="shared" si="246"/>
        <v>0.75</v>
      </c>
      <c r="BF159" s="101">
        <v>631076</v>
      </c>
      <c r="BG159" s="102">
        <f t="shared" si="247"/>
        <v>105179.33333333333</v>
      </c>
      <c r="BH159" s="168">
        <v>0</v>
      </c>
      <c r="BI159" s="62">
        <v>0</v>
      </c>
      <c r="BJ159" s="79" t="str">
        <f t="shared" si="248"/>
        <v>-</v>
      </c>
      <c r="BK159" s="101">
        <v>0</v>
      </c>
      <c r="BL159" s="102" t="str">
        <f t="shared" si="249"/>
        <v>-</v>
      </c>
      <c r="BM159" s="62">
        <v>0</v>
      </c>
      <c r="BN159" s="79" t="str">
        <f t="shared" si="250"/>
        <v>-</v>
      </c>
      <c r="BO159" s="101">
        <v>0</v>
      </c>
      <c r="BP159" s="102" t="str">
        <f t="shared" si="251"/>
        <v>-</v>
      </c>
      <c r="BQ159" s="99">
        <f t="shared" si="252"/>
        <v>1033</v>
      </c>
      <c r="BR159" s="62">
        <f t="shared" si="253"/>
        <v>1027</v>
      </c>
      <c r="BS159" s="79">
        <f t="shared" si="254"/>
        <v>0.99419167473378511</v>
      </c>
      <c r="BT159" s="101">
        <f t="shared" si="255"/>
        <v>549302680</v>
      </c>
      <c r="BU159" s="102">
        <f t="shared" si="256"/>
        <v>534861.42161635833</v>
      </c>
      <c r="BV159" s="62">
        <f t="shared" si="257"/>
        <v>863</v>
      </c>
      <c r="BW159" s="79">
        <f t="shared" si="258"/>
        <v>0.83543078412391092</v>
      </c>
      <c r="BX159" s="101">
        <f t="shared" si="259"/>
        <v>91585710</v>
      </c>
      <c r="BY159" s="102">
        <f t="shared" si="260"/>
        <v>106124.80880648899</v>
      </c>
      <c r="BZ159" s="82"/>
      <c r="CA159" s="113">
        <v>914</v>
      </c>
      <c r="CB159" s="105">
        <v>904</v>
      </c>
      <c r="CC159" s="86">
        <v>0.98905908096280093</v>
      </c>
      <c r="CD159" s="105">
        <v>460996700</v>
      </c>
      <c r="CE159" s="105">
        <v>509952.10176991153</v>
      </c>
      <c r="CF159" s="105">
        <v>745</v>
      </c>
      <c r="CG159" s="86">
        <v>0.81509846827133481</v>
      </c>
      <c r="CH159" s="105">
        <v>94476105</v>
      </c>
      <c r="CI159" s="105">
        <v>126813.56375838927</v>
      </c>
      <c r="CK159" s="86">
        <f t="shared" si="263"/>
        <v>0.15876089060987419</v>
      </c>
      <c r="CL159" s="86">
        <f t="shared" si="264"/>
        <v>5.8083252662148865E-3</v>
      </c>
      <c r="CM159" s="86">
        <f t="shared" si="265"/>
        <v>0.17396061269146612</v>
      </c>
      <c r="CN159" s="86">
        <f t="shared" si="266"/>
        <v>1.0940919037199071E-2</v>
      </c>
    </row>
    <row r="160" spans="1:92" s="15" customFormat="1" ht="13.5" customHeight="1">
      <c r="A160" s="63"/>
      <c r="B160" s="346"/>
      <c r="C160" s="343"/>
      <c r="D160" s="81"/>
      <c r="E160" s="198" t="s">
        <v>161</v>
      </c>
      <c r="F160" s="213">
        <v>0</v>
      </c>
      <c r="G160" s="214">
        <v>0</v>
      </c>
      <c r="H160" s="215" t="str">
        <f t="shared" si="224"/>
        <v>-</v>
      </c>
      <c r="I160" s="216">
        <v>0</v>
      </c>
      <c r="J160" s="217" t="str">
        <f t="shared" si="225"/>
        <v>-</v>
      </c>
      <c r="K160" s="214">
        <v>0</v>
      </c>
      <c r="L160" s="215" t="str">
        <f t="shared" si="226"/>
        <v>-</v>
      </c>
      <c r="M160" s="216">
        <v>0</v>
      </c>
      <c r="N160" s="217" t="str">
        <f t="shared" si="227"/>
        <v>-</v>
      </c>
      <c r="O160" s="213">
        <v>1</v>
      </c>
      <c r="P160" s="214">
        <v>1</v>
      </c>
      <c r="Q160" s="215">
        <f t="shared" si="228"/>
        <v>1</v>
      </c>
      <c r="R160" s="216">
        <v>937590</v>
      </c>
      <c r="S160" s="217">
        <f t="shared" si="229"/>
        <v>937590</v>
      </c>
      <c r="T160" s="214">
        <v>1</v>
      </c>
      <c r="U160" s="215">
        <f t="shared" si="230"/>
        <v>1</v>
      </c>
      <c r="V160" s="216">
        <v>98447</v>
      </c>
      <c r="W160" s="217">
        <f t="shared" si="231"/>
        <v>98447</v>
      </c>
      <c r="X160" s="213">
        <v>183</v>
      </c>
      <c r="Y160" s="214">
        <v>182</v>
      </c>
      <c r="Z160" s="215">
        <f t="shared" si="232"/>
        <v>0.99453551912568305</v>
      </c>
      <c r="AA160" s="216">
        <v>76063500</v>
      </c>
      <c r="AB160" s="217">
        <f t="shared" si="233"/>
        <v>417931.31868131866</v>
      </c>
      <c r="AC160" s="214">
        <v>147</v>
      </c>
      <c r="AD160" s="215">
        <f t="shared" si="234"/>
        <v>0.80327868852459017</v>
      </c>
      <c r="AE160" s="216">
        <v>12467731</v>
      </c>
      <c r="AF160" s="217">
        <f t="shared" si="235"/>
        <v>84814.496598639453</v>
      </c>
      <c r="AG160" s="213">
        <v>87</v>
      </c>
      <c r="AH160" s="214">
        <v>86</v>
      </c>
      <c r="AI160" s="215">
        <f t="shared" si="236"/>
        <v>0.9885057471264368</v>
      </c>
      <c r="AJ160" s="216">
        <v>49638670</v>
      </c>
      <c r="AK160" s="217">
        <f t="shared" si="237"/>
        <v>577193.83720930235</v>
      </c>
      <c r="AL160" s="214">
        <v>70</v>
      </c>
      <c r="AM160" s="215">
        <f t="shared" si="238"/>
        <v>0.8045977011494253</v>
      </c>
      <c r="AN160" s="216">
        <v>12668704</v>
      </c>
      <c r="AO160" s="217">
        <f t="shared" si="239"/>
        <v>180981.48571428572</v>
      </c>
      <c r="AP160" s="213">
        <v>25</v>
      </c>
      <c r="AQ160" s="214">
        <v>25</v>
      </c>
      <c r="AR160" s="215">
        <f t="shared" si="240"/>
        <v>1</v>
      </c>
      <c r="AS160" s="216">
        <v>12581550</v>
      </c>
      <c r="AT160" s="217">
        <f t="shared" si="241"/>
        <v>503262</v>
      </c>
      <c r="AU160" s="214">
        <v>21</v>
      </c>
      <c r="AV160" s="215">
        <f t="shared" si="242"/>
        <v>0.84</v>
      </c>
      <c r="AW160" s="216">
        <v>2656821</v>
      </c>
      <c r="AX160" s="217">
        <f t="shared" si="243"/>
        <v>126515.28571428571</v>
      </c>
      <c r="AY160" s="213">
        <v>3</v>
      </c>
      <c r="AZ160" s="214">
        <v>3</v>
      </c>
      <c r="BA160" s="215">
        <f t="shared" si="244"/>
        <v>1</v>
      </c>
      <c r="BB160" s="216">
        <v>3531540</v>
      </c>
      <c r="BC160" s="217">
        <f t="shared" si="245"/>
        <v>1177180</v>
      </c>
      <c r="BD160" s="214">
        <v>3</v>
      </c>
      <c r="BE160" s="215">
        <f t="shared" si="246"/>
        <v>1</v>
      </c>
      <c r="BF160" s="216">
        <v>497137</v>
      </c>
      <c r="BG160" s="217">
        <f t="shared" si="247"/>
        <v>165712.33333333334</v>
      </c>
      <c r="BH160" s="213">
        <v>0</v>
      </c>
      <c r="BI160" s="214">
        <v>0</v>
      </c>
      <c r="BJ160" s="215" t="str">
        <f t="shared" si="248"/>
        <v>-</v>
      </c>
      <c r="BK160" s="216">
        <v>0</v>
      </c>
      <c r="BL160" s="217" t="str">
        <f t="shared" si="249"/>
        <v>-</v>
      </c>
      <c r="BM160" s="214">
        <v>0</v>
      </c>
      <c r="BN160" s="215" t="str">
        <f t="shared" si="250"/>
        <v>-</v>
      </c>
      <c r="BO160" s="216">
        <v>0</v>
      </c>
      <c r="BP160" s="217" t="str">
        <f t="shared" si="251"/>
        <v>-</v>
      </c>
      <c r="BQ160" s="218">
        <f t="shared" si="252"/>
        <v>299</v>
      </c>
      <c r="BR160" s="214">
        <f t="shared" si="253"/>
        <v>297</v>
      </c>
      <c r="BS160" s="215">
        <f t="shared" si="254"/>
        <v>0.99331103678929766</v>
      </c>
      <c r="BT160" s="216">
        <f t="shared" si="255"/>
        <v>142752850</v>
      </c>
      <c r="BU160" s="217">
        <f t="shared" si="256"/>
        <v>480649.32659932663</v>
      </c>
      <c r="BV160" s="214">
        <f t="shared" si="257"/>
        <v>242</v>
      </c>
      <c r="BW160" s="215">
        <f t="shared" si="258"/>
        <v>0.80936454849498329</v>
      </c>
      <c r="BX160" s="216">
        <f t="shared" si="259"/>
        <v>28388840</v>
      </c>
      <c r="BY160" s="217">
        <f t="shared" si="260"/>
        <v>117309.25619834711</v>
      </c>
      <c r="BZ160" s="82"/>
      <c r="CA160" s="113">
        <v>263</v>
      </c>
      <c r="CB160" s="105">
        <v>261</v>
      </c>
      <c r="CC160" s="86">
        <v>0.99239543726235746</v>
      </c>
      <c r="CD160" s="105">
        <v>111154650</v>
      </c>
      <c r="CE160" s="105">
        <v>425879.88505747129</v>
      </c>
      <c r="CF160" s="105">
        <v>208</v>
      </c>
      <c r="CG160" s="86">
        <v>0.79087452471482889</v>
      </c>
      <c r="CH160" s="105">
        <v>24238770</v>
      </c>
      <c r="CI160" s="105">
        <v>116532.54807692308</v>
      </c>
      <c r="CK160" s="86">
        <f t="shared" si="263"/>
        <v>0.18394648829431437</v>
      </c>
      <c r="CL160" s="86">
        <f t="shared" si="264"/>
        <v>6.6889632107023367E-3</v>
      </c>
      <c r="CM160" s="86">
        <f t="shared" si="265"/>
        <v>0.20152091254752857</v>
      </c>
      <c r="CN160" s="86">
        <f t="shared" si="266"/>
        <v>7.6045627376425395E-3</v>
      </c>
    </row>
    <row r="161" spans="1:92" s="15" customFormat="1" ht="13.5" customHeight="1">
      <c r="A161" s="63"/>
      <c r="B161" s="346"/>
      <c r="C161" s="343"/>
      <c r="D161" s="210"/>
      <c r="E161" s="72" t="s">
        <v>211</v>
      </c>
      <c r="F161" s="211">
        <v>0</v>
      </c>
      <c r="G161" s="126">
        <v>0</v>
      </c>
      <c r="H161" s="124" t="str">
        <f>IFERROR(G161/F161,"-")</f>
        <v>-</v>
      </c>
      <c r="I161" s="127">
        <v>0</v>
      </c>
      <c r="J161" s="125" t="str">
        <f>IFERROR(I161/G161,"-")</f>
        <v>-</v>
      </c>
      <c r="K161" s="126">
        <v>0</v>
      </c>
      <c r="L161" s="124" t="str">
        <f>IFERROR(K161/F161,"-")</f>
        <v>-</v>
      </c>
      <c r="M161" s="127">
        <v>0</v>
      </c>
      <c r="N161" s="125" t="str">
        <f>IFERROR(M161/K161,"-")</f>
        <v>-</v>
      </c>
      <c r="O161" s="211">
        <v>0</v>
      </c>
      <c r="P161" s="126">
        <v>0</v>
      </c>
      <c r="Q161" s="124" t="str">
        <f>IFERROR(P161/O161,"-")</f>
        <v>-</v>
      </c>
      <c r="R161" s="127">
        <v>0</v>
      </c>
      <c r="S161" s="125" t="str">
        <f>IFERROR(R161/P161,"-")</f>
        <v>-</v>
      </c>
      <c r="T161" s="126">
        <v>0</v>
      </c>
      <c r="U161" s="124" t="str">
        <f>IFERROR(T161/O161,"-")</f>
        <v>-</v>
      </c>
      <c r="V161" s="127">
        <v>0</v>
      </c>
      <c r="W161" s="125" t="str">
        <f>IFERROR(V161/T161,"-")</f>
        <v>-</v>
      </c>
      <c r="X161" s="211">
        <v>2</v>
      </c>
      <c r="Y161" s="126">
        <v>2</v>
      </c>
      <c r="Z161" s="124">
        <f>IFERROR(Y161/X161,"-")</f>
        <v>1</v>
      </c>
      <c r="AA161" s="127">
        <v>1977300</v>
      </c>
      <c r="AB161" s="125">
        <f>IFERROR(AA161/Y161,"-")</f>
        <v>988650</v>
      </c>
      <c r="AC161" s="126">
        <v>2</v>
      </c>
      <c r="AD161" s="124">
        <f>IFERROR(AC161/X161,"-")</f>
        <v>1</v>
      </c>
      <c r="AE161" s="127">
        <v>101743</v>
      </c>
      <c r="AF161" s="125">
        <f>IFERROR(AE161/AC161,"-")</f>
        <v>50871.5</v>
      </c>
      <c r="AG161" s="211">
        <v>1</v>
      </c>
      <c r="AH161" s="126">
        <v>1</v>
      </c>
      <c r="AI161" s="124">
        <f>IFERROR(AH161/AG161,"-")</f>
        <v>1</v>
      </c>
      <c r="AJ161" s="127">
        <v>899330</v>
      </c>
      <c r="AK161" s="125">
        <f>IFERROR(AJ161/AH161,"-")</f>
        <v>899330</v>
      </c>
      <c r="AL161" s="126">
        <v>1</v>
      </c>
      <c r="AM161" s="124">
        <f>IFERROR(AL161/AG161,"-")</f>
        <v>1</v>
      </c>
      <c r="AN161" s="127">
        <v>179667</v>
      </c>
      <c r="AO161" s="125">
        <f>IFERROR(AN161/AL161,"-")</f>
        <v>179667</v>
      </c>
      <c r="AP161" s="211">
        <v>0</v>
      </c>
      <c r="AQ161" s="126">
        <v>0</v>
      </c>
      <c r="AR161" s="124" t="str">
        <f>IFERROR(AQ161/AP161,"-")</f>
        <v>-</v>
      </c>
      <c r="AS161" s="127">
        <v>0</v>
      </c>
      <c r="AT161" s="125" t="str">
        <f>IFERROR(AS161/AQ161,"-")</f>
        <v>-</v>
      </c>
      <c r="AU161" s="126">
        <v>0</v>
      </c>
      <c r="AV161" s="124" t="str">
        <f>IFERROR(AU161/AP161,"-")</f>
        <v>-</v>
      </c>
      <c r="AW161" s="127">
        <v>0</v>
      </c>
      <c r="AX161" s="125" t="str">
        <f>IFERROR(AW161/AU161,"-")</f>
        <v>-</v>
      </c>
      <c r="AY161" s="211">
        <v>0</v>
      </c>
      <c r="AZ161" s="126">
        <v>0</v>
      </c>
      <c r="BA161" s="124" t="str">
        <f>IFERROR(AZ161/AY161,"-")</f>
        <v>-</v>
      </c>
      <c r="BB161" s="127">
        <v>0</v>
      </c>
      <c r="BC161" s="125" t="str">
        <f>IFERROR(BB161/AZ161,"-")</f>
        <v>-</v>
      </c>
      <c r="BD161" s="126">
        <v>0</v>
      </c>
      <c r="BE161" s="124" t="str">
        <f>IFERROR(BD161/AY161,"-")</f>
        <v>-</v>
      </c>
      <c r="BF161" s="127">
        <v>0</v>
      </c>
      <c r="BG161" s="125" t="str">
        <f>IFERROR(BF161/BD161,"-")</f>
        <v>-</v>
      </c>
      <c r="BH161" s="211">
        <v>0</v>
      </c>
      <c r="BI161" s="126">
        <v>0</v>
      </c>
      <c r="BJ161" s="124" t="str">
        <f>IFERROR(BI161/BH161,"-")</f>
        <v>-</v>
      </c>
      <c r="BK161" s="127">
        <v>0</v>
      </c>
      <c r="BL161" s="125" t="str">
        <f>IFERROR(BK161/BI161,"-")</f>
        <v>-</v>
      </c>
      <c r="BM161" s="126">
        <v>0</v>
      </c>
      <c r="BN161" s="124" t="str">
        <f>IFERROR(BM161/BH161,"-")</f>
        <v>-</v>
      </c>
      <c r="BO161" s="127">
        <v>0</v>
      </c>
      <c r="BP161" s="125" t="str">
        <f>IFERROR(BO161/BM161,"-")</f>
        <v>-</v>
      </c>
      <c r="BQ161" s="212">
        <f t="shared" si="252"/>
        <v>3</v>
      </c>
      <c r="BR161" s="126">
        <f t="shared" si="253"/>
        <v>3</v>
      </c>
      <c r="BS161" s="124">
        <f>IFERROR(BR161/BQ161,"-")</f>
        <v>1</v>
      </c>
      <c r="BT161" s="127">
        <f>SUM(I161,R161,AA161,AJ161,AS161,BB161,BK161)</f>
        <v>2876630</v>
      </c>
      <c r="BU161" s="125">
        <f>IFERROR(BT161/BR161,"-")</f>
        <v>958876.66666666663</v>
      </c>
      <c r="BV161" s="126">
        <f>SUM(K161,T161,AC161,AL161,AU161,BD161,BM161)</f>
        <v>3</v>
      </c>
      <c r="BW161" s="124">
        <f>IFERROR(BV161/BQ161,"-")</f>
        <v>1</v>
      </c>
      <c r="BX161" s="127">
        <f>SUM(M161,V161,AE161,AN161,AW161,BF161,BO161)</f>
        <v>281410</v>
      </c>
      <c r="BY161" s="125">
        <f>IFERROR(BX161/BV161,"-")</f>
        <v>93803.333333333328</v>
      </c>
      <c r="BZ161" s="82"/>
      <c r="CA161" s="113">
        <v>0</v>
      </c>
      <c r="CB161" s="105">
        <v>0</v>
      </c>
      <c r="CC161" s="86" t="s">
        <v>240</v>
      </c>
      <c r="CD161" s="105">
        <v>0</v>
      </c>
      <c r="CE161" s="105" t="s">
        <v>240</v>
      </c>
      <c r="CF161" s="105">
        <v>0</v>
      </c>
      <c r="CG161" s="86" t="s">
        <v>240</v>
      </c>
      <c r="CH161" s="105">
        <v>0</v>
      </c>
      <c r="CI161" s="105" t="s">
        <v>240</v>
      </c>
      <c r="CK161" s="86">
        <f t="shared" si="263"/>
        <v>0</v>
      </c>
      <c r="CL161" s="86">
        <f t="shared" si="264"/>
        <v>0</v>
      </c>
      <c r="CM161" s="86" t="str">
        <f t="shared" si="265"/>
        <v>-</v>
      </c>
      <c r="CN161" s="86" t="str">
        <f t="shared" si="266"/>
        <v>-</v>
      </c>
    </row>
    <row r="162" spans="1:92" s="15" customFormat="1" ht="13.5" customHeight="1">
      <c r="A162" s="63"/>
      <c r="B162" s="347"/>
      <c r="C162" s="344"/>
      <c r="D162" s="338" t="s">
        <v>204</v>
      </c>
      <c r="E162" s="339"/>
      <c r="F162" s="144">
        <v>330</v>
      </c>
      <c r="G162" s="60">
        <v>319</v>
      </c>
      <c r="H162" s="80">
        <f t="shared" si="224"/>
        <v>0.96666666666666667</v>
      </c>
      <c r="I162" s="93">
        <v>522413800</v>
      </c>
      <c r="J162" s="100">
        <f t="shared" si="225"/>
        <v>1637660.815047022</v>
      </c>
      <c r="K162" s="60">
        <v>273</v>
      </c>
      <c r="L162" s="80">
        <f t="shared" si="226"/>
        <v>0.82727272727272727</v>
      </c>
      <c r="M162" s="93">
        <v>174280834</v>
      </c>
      <c r="N162" s="100">
        <f t="shared" si="227"/>
        <v>638391.33333333337</v>
      </c>
      <c r="O162" s="144">
        <v>962</v>
      </c>
      <c r="P162" s="60">
        <v>912</v>
      </c>
      <c r="Q162" s="80">
        <f t="shared" si="228"/>
        <v>0.94802494802494808</v>
      </c>
      <c r="R162" s="93">
        <v>1852680850</v>
      </c>
      <c r="S162" s="100">
        <f t="shared" si="229"/>
        <v>2031448.3004385964</v>
      </c>
      <c r="T162" s="60">
        <v>806</v>
      </c>
      <c r="U162" s="80">
        <f t="shared" si="230"/>
        <v>0.83783783783783783</v>
      </c>
      <c r="V162" s="93">
        <v>704054567</v>
      </c>
      <c r="W162" s="100">
        <f t="shared" si="231"/>
        <v>873516.83250620344</v>
      </c>
      <c r="X162" s="144">
        <v>36179</v>
      </c>
      <c r="Y162" s="60">
        <v>33364</v>
      </c>
      <c r="Z162" s="80">
        <f t="shared" si="232"/>
        <v>0.92219243207385504</v>
      </c>
      <c r="AA162" s="93">
        <v>24418072770</v>
      </c>
      <c r="AB162" s="100">
        <f t="shared" si="233"/>
        <v>731868.86374535423</v>
      </c>
      <c r="AC162" s="60">
        <v>28491</v>
      </c>
      <c r="AD162" s="80">
        <f t="shared" si="234"/>
        <v>0.78750103651289427</v>
      </c>
      <c r="AE162" s="93">
        <v>5549058828</v>
      </c>
      <c r="AF162" s="100">
        <f t="shared" si="235"/>
        <v>194765.32336527325</v>
      </c>
      <c r="AG162" s="144">
        <v>31006</v>
      </c>
      <c r="AH162" s="60">
        <v>29398</v>
      </c>
      <c r="AI162" s="80">
        <f t="shared" si="236"/>
        <v>0.94813906985744689</v>
      </c>
      <c r="AJ162" s="93">
        <v>28090674380</v>
      </c>
      <c r="AK162" s="100">
        <f t="shared" si="237"/>
        <v>955530.11701476295</v>
      </c>
      <c r="AL162" s="60">
        <v>26287</v>
      </c>
      <c r="AM162" s="80">
        <f t="shared" si="238"/>
        <v>0.84780365090627618</v>
      </c>
      <c r="AN162" s="93">
        <v>5697647235</v>
      </c>
      <c r="AO162" s="100">
        <f t="shared" si="239"/>
        <v>216747.71693232397</v>
      </c>
      <c r="AP162" s="144">
        <v>19995</v>
      </c>
      <c r="AQ162" s="60">
        <v>18946</v>
      </c>
      <c r="AR162" s="80">
        <f t="shared" si="240"/>
        <v>0.94753688422105531</v>
      </c>
      <c r="AS162" s="93">
        <v>20456446040</v>
      </c>
      <c r="AT162" s="100">
        <f t="shared" si="241"/>
        <v>1079723.7432703474</v>
      </c>
      <c r="AU162" s="60">
        <v>17242</v>
      </c>
      <c r="AV162" s="80">
        <f t="shared" si="242"/>
        <v>0.86231557889472366</v>
      </c>
      <c r="AW162" s="93">
        <v>3885977499</v>
      </c>
      <c r="AX162" s="100">
        <f t="shared" si="243"/>
        <v>225378.58131307273</v>
      </c>
      <c r="AY162" s="144">
        <v>9376</v>
      </c>
      <c r="AZ162" s="60">
        <v>8581</v>
      </c>
      <c r="BA162" s="80">
        <f t="shared" si="244"/>
        <v>0.91520904436860073</v>
      </c>
      <c r="BB162" s="93">
        <v>9985847590</v>
      </c>
      <c r="BC162" s="100">
        <f t="shared" si="245"/>
        <v>1163716.0692227012</v>
      </c>
      <c r="BD162" s="60">
        <v>7756</v>
      </c>
      <c r="BE162" s="80">
        <f t="shared" si="246"/>
        <v>0.82721843003412965</v>
      </c>
      <c r="BF162" s="93">
        <v>1731535995</v>
      </c>
      <c r="BG162" s="100">
        <f t="shared" si="247"/>
        <v>223251.15974729243</v>
      </c>
      <c r="BH162" s="144">
        <v>3559</v>
      </c>
      <c r="BI162" s="60">
        <v>2980</v>
      </c>
      <c r="BJ162" s="80">
        <f t="shared" si="248"/>
        <v>0.83731385220567578</v>
      </c>
      <c r="BK162" s="93">
        <v>3886004150</v>
      </c>
      <c r="BL162" s="100">
        <f t="shared" si="249"/>
        <v>1304028.2382550335</v>
      </c>
      <c r="BM162" s="60">
        <v>2576</v>
      </c>
      <c r="BN162" s="80">
        <f t="shared" si="250"/>
        <v>0.72379881989322847</v>
      </c>
      <c r="BO162" s="93">
        <v>640802919</v>
      </c>
      <c r="BP162" s="100">
        <f t="shared" si="251"/>
        <v>248758.8971273292</v>
      </c>
      <c r="BQ162" s="98">
        <f t="shared" si="252"/>
        <v>101407</v>
      </c>
      <c r="BR162" s="60">
        <f t="shared" si="253"/>
        <v>94500</v>
      </c>
      <c r="BS162" s="80">
        <f t="shared" si="254"/>
        <v>0.93188833118029324</v>
      </c>
      <c r="BT162" s="93">
        <f t="shared" si="255"/>
        <v>89212139580</v>
      </c>
      <c r="BU162" s="100">
        <f t="shared" si="256"/>
        <v>944043.80507936503</v>
      </c>
      <c r="BV162" s="60">
        <f t="shared" si="257"/>
        <v>83431</v>
      </c>
      <c r="BW162" s="80">
        <f t="shared" si="258"/>
        <v>0.82273413077992641</v>
      </c>
      <c r="BX162" s="93">
        <f t="shared" si="259"/>
        <v>18383357877</v>
      </c>
      <c r="BY162" s="100">
        <f t="shared" si="260"/>
        <v>220342.05363713729</v>
      </c>
      <c r="BZ162" s="82"/>
      <c r="CA162" s="113">
        <v>98724</v>
      </c>
      <c r="CB162" s="105">
        <v>92222</v>
      </c>
      <c r="CC162" s="86">
        <v>0.93413962157124919</v>
      </c>
      <c r="CD162" s="105">
        <v>87293123560</v>
      </c>
      <c r="CE162" s="105">
        <v>946554.22307041707</v>
      </c>
      <c r="CF162" s="105">
        <v>81165</v>
      </c>
      <c r="CG162" s="86">
        <v>0.82214051294518053</v>
      </c>
      <c r="CH162" s="105">
        <v>18935999241</v>
      </c>
      <c r="CI162" s="105">
        <v>233302.52252818333</v>
      </c>
      <c r="CK162" s="86">
        <f t="shared" si="263"/>
        <v>0.10915420040036683</v>
      </c>
      <c r="CL162" s="86">
        <f t="shared" si="264"/>
        <v>6.8111668819706761E-2</v>
      </c>
      <c r="CM162" s="86">
        <f t="shared" si="265"/>
        <v>0.11199910862606866</v>
      </c>
      <c r="CN162" s="86">
        <f t="shared" si="266"/>
        <v>6.586037842875081E-2</v>
      </c>
    </row>
    <row r="163" spans="1:92" s="15" customFormat="1" ht="13.5" customHeight="1">
      <c r="A163" s="63"/>
      <c r="B163" s="345">
        <v>27</v>
      </c>
      <c r="C163" s="342" t="s">
        <v>36</v>
      </c>
      <c r="D163" s="331" t="s">
        <v>153</v>
      </c>
      <c r="E163" s="320"/>
      <c r="F163" s="144">
        <v>12</v>
      </c>
      <c r="G163" s="60">
        <v>12</v>
      </c>
      <c r="H163" s="80">
        <f t="shared" si="224"/>
        <v>1</v>
      </c>
      <c r="I163" s="93">
        <v>7915050</v>
      </c>
      <c r="J163" s="100">
        <f t="shared" si="225"/>
        <v>659587.5</v>
      </c>
      <c r="K163" s="60">
        <v>11</v>
      </c>
      <c r="L163" s="80">
        <f t="shared" si="226"/>
        <v>0.91666666666666663</v>
      </c>
      <c r="M163" s="93">
        <v>1207424</v>
      </c>
      <c r="N163" s="100">
        <f t="shared" si="227"/>
        <v>109765.81818181818</v>
      </c>
      <c r="O163" s="144">
        <v>22</v>
      </c>
      <c r="P163" s="60">
        <v>22</v>
      </c>
      <c r="Q163" s="80">
        <f t="shared" si="228"/>
        <v>1</v>
      </c>
      <c r="R163" s="93">
        <v>10409920</v>
      </c>
      <c r="S163" s="100">
        <f t="shared" si="229"/>
        <v>473178.18181818182</v>
      </c>
      <c r="T163" s="60">
        <v>17</v>
      </c>
      <c r="U163" s="80">
        <f t="shared" si="230"/>
        <v>0.77272727272727271</v>
      </c>
      <c r="V163" s="93">
        <v>2601728</v>
      </c>
      <c r="W163" s="100">
        <f t="shared" si="231"/>
        <v>153042.82352941178</v>
      </c>
      <c r="X163" s="144">
        <v>1278</v>
      </c>
      <c r="Y163" s="60">
        <v>1257</v>
      </c>
      <c r="Z163" s="80">
        <f t="shared" si="232"/>
        <v>0.98356807511737088</v>
      </c>
      <c r="AA163" s="93">
        <v>512130050</v>
      </c>
      <c r="AB163" s="100">
        <f t="shared" si="233"/>
        <v>407422.47414478916</v>
      </c>
      <c r="AC163" s="60">
        <v>1084</v>
      </c>
      <c r="AD163" s="80">
        <f t="shared" si="234"/>
        <v>0.84820031298904541</v>
      </c>
      <c r="AE163" s="93">
        <v>112110114</v>
      </c>
      <c r="AF163" s="100">
        <f t="shared" si="235"/>
        <v>103422.61439114391</v>
      </c>
      <c r="AG163" s="144">
        <v>1081</v>
      </c>
      <c r="AH163" s="60">
        <v>1076</v>
      </c>
      <c r="AI163" s="80">
        <f t="shared" si="236"/>
        <v>0.99537465309898243</v>
      </c>
      <c r="AJ163" s="93">
        <v>578936230</v>
      </c>
      <c r="AK163" s="100">
        <f t="shared" si="237"/>
        <v>538044.8234200743</v>
      </c>
      <c r="AL163" s="60">
        <v>955</v>
      </c>
      <c r="AM163" s="80">
        <f t="shared" si="238"/>
        <v>0.88344125809435703</v>
      </c>
      <c r="AN163" s="93">
        <v>116151093</v>
      </c>
      <c r="AO163" s="100">
        <f t="shared" si="239"/>
        <v>121624.18115183245</v>
      </c>
      <c r="AP163" s="144">
        <v>484</v>
      </c>
      <c r="AQ163" s="60">
        <v>482</v>
      </c>
      <c r="AR163" s="80">
        <f t="shared" si="240"/>
        <v>0.99586776859504134</v>
      </c>
      <c r="AS163" s="93">
        <v>274236280</v>
      </c>
      <c r="AT163" s="100">
        <f t="shared" si="241"/>
        <v>568954.93775933608</v>
      </c>
      <c r="AU163" s="60">
        <v>436</v>
      </c>
      <c r="AV163" s="80">
        <f t="shared" si="242"/>
        <v>0.90082644628099173</v>
      </c>
      <c r="AW163" s="93">
        <v>43383769</v>
      </c>
      <c r="AX163" s="100">
        <f t="shared" si="243"/>
        <v>99504.057339449544</v>
      </c>
      <c r="AY163" s="144">
        <v>141</v>
      </c>
      <c r="AZ163" s="60">
        <v>139</v>
      </c>
      <c r="BA163" s="80">
        <f t="shared" si="244"/>
        <v>0.98581560283687941</v>
      </c>
      <c r="BB163" s="93">
        <v>90562000</v>
      </c>
      <c r="BC163" s="100">
        <f t="shared" si="245"/>
        <v>651525.17985611514</v>
      </c>
      <c r="BD163" s="60">
        <v>128</v>
      </c>
      <c r="BE163" s="80">
        <f t="shared" si="246"/>
        <v>0.90780141843971629</v>
      </c>
      <c r="BF163" s="93">
        <v>16602128</v>
      </c>
      <c r="BG163" s="100">
        <f t="shared" si="247"/>
        <v>129704.125</v>
      </c>
      <c r="BH163" s="144">
        <v>33</v>
      </c>
      <c r="BI163" s="60">
        <v>33</v>
      </c>
      <c r="BJ163" s="80">
        <f t="shared" si="248"/>
        <v>1</v>
      </c>
      <c r="BK163" s="93">
        <v>28785800</v>
      </c>
      <c r="BL163" s="100">
        <f t="shared" si="249"/>
        <v>872296.96969696973</v>
      </c>
      <c r="BM163" s="60">
        <v>30</v>
      </c>
      <c r="BN163" s="80">
        <f t="shared" si="250"/>
        <v>0.90909090909090906</v>
      </c>
      <c r="BO163" s="93">
        <v>3864983</v>
      </c>
      <c r="BP163" s="100">
        <f t="shared" si="251"/>
        <v>128832.76666666666</v>
      </c>
      <c r="BQ163" s="98">
        <f t="shared" si="252"/>
        <v>3051</v>
      </c>
      <c r="BR163" s="60">
        <f t="shared" si="253"/>
        <v>3021</v>
      </c>
      <c r="BS163" s="80">
        <f t="shared" si="254"/>
        <v>0.99016715830875124</v>
      </c>
      <c r="BT163" s="93">
        <f t="shared" si="255"/>
        <v>1502975330</v>
      </c>
      <c r="BU163" s="100">
        <f t="shared" si="256"/>
        <v>497509.2121813969</v>
      </c>
      <c r="BV163" s="60">
        <f t="shared" si="257"/>
        <v>2661</v>
      </c>
      <c r="BW163" s="80">
        <f t="shared" si="258"/>
        <v>0.87217305801376599</v>
      </c>
      <c r="BX163" s="93">
        <f t="shared" si="259"/>
        <v>295921239</v>
      </c>
      <c r="BY163" s="100">
        <f t="shared" si="260"/>
        <v>111206.77903043969</v>
      </c>
      <c r="BZ163" s="82"/>
      <c r="CA163" s="113">
        <v>2838</v>
      </c>
      <c r="CB163" s="105">
        <v>2802</v>
      </c>
      <c r="CC163" s="86">
        <v>0.98731501057082449</v>
      </c>
      <c r="CD163" s="105">
        <v>1379229950</v>
      </c>
      <c r="CE163" s="105">
        <v>492230.53176302643</v>
      </c>
      <c r="CF163" s="105">
        <v>2476</v>
      </c>
      <c r="CG163" s="86">
        <v>0.87244538407329109</v>
      </c>
      <c r="CH163" s="105">
        <v>299943388</v>
      </c>
      <c r="CI163" s="105">
        <v>121140.30210016156</v>
      </c>
      <c r="CK163" s="86">
        <f t="shared" si="263"/>
        <v>0.11799410029498525</v>
      </c>
      <c r="CL163" s="86">
        <f t="shared" si="264"/>
        <v>9.8328416912487615E-3</v>
      </c>
      <c r="CM163" s="86">
        <f t="shared" si="265"/>
        <v>0.11486962649753341</v>
      </c>
      <c r="CN163" s="86">
        <f t="shared" si="266"/>
        <v>1.2684989429175508E-2</v>
      </c>
    </row>
    <row r="164" spans="1:92" s="15" customFormat="1" ht="13.5" customHeight="1">
      <c r="A164" s="63"/>
      <c r="B164" s="346"/>
      <c r="C164" s="343"/>
      <c r="D164" s="319" t="s">
        <v>164</v>
      </c>
      <c r="E164" s="320"/>
      <c r="F164" s="144">
        <v>3</v>
      </c>
      <c r="G164" s="60">
        <v>3</v>
      </c>
      <c r="H164" s="80">
        <f t="shared" si="224"/>
        <v>1</v>
      </c>
      <c r="I164" s="93">
        <v>3411640</v>
      </c>
      <c r="J164" s="100">
        <f t="shared" si="225"/>
        <v>1137213.3333333333</v>
      </c>
      <c r="K164" s="60">
        <v>3</v>
      </c>
      <c r="L164" s="80">
        <f t="shared" si="226"/>
        <v>1</v>
      </c>
      <c r="M164" s="93">
        <v>343291</v>
      </c>
      <c r="N164" s="100">
        <f t="shared" si="227"/>
        <v>114430.33333333333</v>
      </c>
      <c r="O164" s="144">
        <v>3</v>
      </c>
      <c r="P164" s="60">
        <v>3</v>
      </c>
      <c r="Q164" s="80">
        <f t="shared" si="228"/>
        <v>1</v>
      </c>
      <c r="R164" s="93">
        <v>2067340</v>
      </c>
      <c r="S164" s="100">
        <f t="shared" si="229"/>
        <v>689113.33333333337</v>
      </c>
      <c r="T164" s="60">
        <v>1</v>
      </c>
      <c r="U164" s="80">
        <f t="shared" si="230"/>
        <v>0.33333333333333331</v>
      </c>
      <c r="V164" s="93">
        <v>1257301</v>
      </c>
      <c r="W164" s="100">
        <f t="shared" si="231"/>
        <v>1257301</v>
      </c>
      <c r="X164" s="144">
        <v>108</v>
      </c>
      <c r="Y164" s="60">
        <v>107</v>
      </c>
      <c r="Z164" s="80">
        <f t="shared" si="232"/>
        <v>0.9907407407407407</v>
      </c>
      <c r="AA164" s="93">
        <v>52139670</v>
      </c>
      <c r="AB164" s="100">
        <f t="shared" si="233"/>
        <v>487286.63551401871</v>
      </c>
      <c r="AC164" s="60">
        <v>93</v>
      </c>
      <c r="AD164" s="80">
        <f t="shared" si="234"/>
        <v>0.86111111111111116</v>
      </c>
      <c r="AE164" s="93">
        <v>9553422</v>
      </c>
      <c r="AF164" s="100">
        <f t="shared" si="235"/>
        <v>102724.96774193548</v>
      </c>
      <c r="AG164" s="144">
        <v>54</v>
      </c>
      <c r="AH164" s="60">
        <v>54</v>
      </c>
      <c r="AI164" s="80">
        <f t="shared" si="236"/>
        <v>1</v>
      </c>
      <c r="AJ164" s="93">
        <v>41962910</v>
      </c>
      <c r="AK164" s="100">
        <f t="shared" si="237"/>
        <v>777090.92592592596</v>
      </c>
      <c r="AL164" s="60">
        <v>45</v>
      </c>
      <c r="AM164" s="80">
        <f t="shared" si="238"/>
        <v>0.83333333333333337</v>
      </c>
      <c r="AN164" s="93">
        <v>5641474</v>
      </c>
      <c r="AO164" s="100">
        <f t="shared" si="239"/>
        <v>125366.08888888889</v>
      </c>
      <c r="AP164" s="144">
        <v>12</v>
      </c>
      <c r="AQ164" s="60">
        <v>12</v>
      </c>
      <c r="AR164" s="80">
        <f t="shared" si="240"/>
        <v>1</v>
      </c>
      <c r="AS164" s="93">
        <v>6756180</v>
      </c>
      <c r="AT164" s="100">
        <f t="shared" si="241"/>
        <v>563015</v>
      </c>
      <c r="AU164" s="60">
        <v>11</v>
      </c>
      <c r="AV164" s="80">
        <f t="shared" si="242"/>
        <v>0.91666666666666663</v>
      </c>
      <c r="AW164" s="93">
        <v>970881</v>
      </c>
      <c r="AX164" s="100">
        <f t="shared" si="243"/>
        <v>88261.909090909088</v>
      </c>
      <c r="AY164" s="144">
        <v>3</v>
      </c>
      <c r="AZ164" s="60">
        <v>3</v>
      </c>
      <c r="BA164" s="80">
        <f t="shared" si="244"/>
        <v>1</v>
      </c>
      <c r="BB164" s="93">
        <v>3080870</v>
      </c>
      <c r="BC164" s="100">
        <f t="shared" si="245"/>
        <v>1026956.6666666666</v>
      </c>
      <c r="BD164" s="60">
        <v>3</v>
      </c>
      <c r="BE164" s="80">
        <f t="shared" si="246"/>
        <v>1</v>
      </c>
      <c r="BF164" s="93">
        <v>269696</v>
      </c>
      <c r="BG164" s="100">
        <f t="shared" si="247"/>
        <v>89898.666666666672</v>
      </c>
      <c r="BH164" s="144">
        <v>0</v>
      </c>
      <c r="BI164" s="60">
        <v>0</v>
      </c>
      <c r="BJ164" s="80" t="str">
        <f t="shared" si="248"/>
        <v>-</v>
      </c>
      <c r="BK164" s="93">
        <v>0</v>
      </c>
      <c r="BL164" s="100" t="str">
        <f t="shared" si="249"/>
        <v>-</v>
      </c>
      <c r="BM164" s="60">
        <v>0</v>
      </c>
      <c r="BN164" s="80" t="str">
        <f t="shared" si="250"/>
        <v>-</v>
      </c>
      <c r="BO164" s="93">
        <v>0</v>
      </c>
      <c r="BP164" s="100" t="str">
        <f t="shared" si="251"/>
        <v>-</v>
      </c>
      <c r="BQ164" s="98">
        <f t="shared" si="252"/>
        <v>183</v>
      </c>
      <c r="BR164" s="60">
        <f t="shared" si="253"/>
        <v>182</v>
      </c>
      <c r="BS164" s="80">
        <f t="shared" si="254"/>
        <v>0.99453551912568305</v>
      </c>
      <c r="BT164" s="93">
        <f t="shared" si="255"/>
        <v>109418610</v>
      </c>
      <c r="BU164" s="100">
        <f t="shared" si="256"/>
        <v>601201.15384615387</v>
      </c>
      <c r="BV164" s="60">
        <f t="shared" si="257"/>
        <v>156</v>
      </c>
      <c r="BW164" s="80">
        <f t="shared" si="258"/>
        <v>0.85245901639344257</v>
      </c>
      <c r="BX164" s="93">
        <f t="shared" si="259"/>
        <v>18036065</v>
      </c>
      <c r="BY164" s="100">
        <f t="shared" si="260"/>
        <v>115615.80128205128</v>
      </c>
      <c r="BZ164" s="82"/>
      <c r="CA164" s="113">
        <v>155</v>
      </c>
      <c r="CB164" s="105">
        <v>154</v>
      </c>
      <c r="CC164" s="86">
        <v>0.99354838709677418</v>
      </c>
      <c r="CD164" s="105">
        <v>62534000</v>
      </c>
      <c r="CE164" s="105">
        <v>406064.93506493507</v>
      </c>
      <c r="CF164" s="105">
        <v>135</v>
      </c>
      <c r="CG164" s="86">
        <v>0.87096774193548387</v>
      </c>
      <c r="CH164" s="105">
        <v>13470353</v>
      </c>
      <c r="CI164" s="105">
        <v>99780.392592592587</v>
      </c>
      <c r="CK164" s="86">
        <f t="shared" si="263"/>
        <v>0.14207650273224048</v>
      </c>
      <c r="CL164" s="86">
        <f t="shared" si="264"/>
        <v>5.464480874316946E-3</v>
      </c>
      <c r="CM164" s="86">
        <f t="shared" si="265"/>
        <v>0.1225806451612903</v>
      </c>
      <c r="CN164" s="86">
        <f t="shared" si="266"/>
        <v>6.4516129032258229E-3</v>
      </c>
    </row>
    <row r="165" spans="1:92" s="15" customFormat="1" ht="13.5" customHeight="1">
      <c r="A165" s="63"/>
      <c r="B165" s="346"/>
      <c r="C165" s="343"/>
      <c r="D165" s="81"/>
      <c r="E165" s="71" t="s">
        <v>160</v>
      </c>
      <c r="F165" s="168">
        <v>3</v>
      </c>
      <c r="G165" s="62">
        <v>3</v>
      </c>
      <c r="H165" s="79">
        <f t="shared" si="224"/>
        <v>1</v>
      </c>
      <c r="I165" s="101">
        <v>3411640</v>
      </c>
      <c r="J165" s="102">
        <f t="shared" si="225"/>
        <v>1137213.3333333333</v>
      </c>
      <c r="K165" s="62">
        <v>3</v>
      </c>
      <c r="L165" s="79">
        <f t="shared" si="226"/>
        <v>1</v>
      </c>
      <c r="M165" s="101">
        <v>343291</v>
      </c>
      <c r="N165" s="102">
        <f t="shared" si="227"/>
        <v>114430.33333333333</v>
      </c>
      <c r="O165" s="168">
        <v>3</v>
      </c>
      <c r="P165" s="62">
        <v>3</v>
      </c>
      <c r="Q165" s="79">
        <f t="shared" si="228"/>
        <v>1</v>
      </c>
      <c r="R165" s="101">
        <v>2067340</v>
      </c>
      <c r="S165" s="102">
        <f t="shared" si="229"/>
        <v>689113.33333333337</v>
      </c>
      <c r="T165" s="62">
        <v>1</v>
      </c>
      <c r="U165" s="79">
        <f t="shared" si="230"/>
        <v>0.33333333333333331</v>
      </c>
      <c r="V165" s="101">
        <v>1257301</v>
      </c>
      <c r="W165" s="102">
        <f t="shared" si="231"/>
        <v>1257301</v>
      </c>
      <c r="X165" s="168">
        <v>88</v>
      </c>
      <c r="Y165" s="62">
        <v>87</v>
      </c>
      <c r="Z165" s="79">
        <f t="shared" si="232"/>
        <v>0.98863636363636365</v>
      </c>
      <c r="AA165" s="101">
        <v>47523830</v>
      </c>
      <c r="AB165" s="102">
        <f t="shared" si="233"/>
        <v>546250.91954022984</v>
      </c>
      <c r="AC165" s="62">
        <v>77</v>
      </c>
      <c r="AD165" s="79">
        <f t="shared" si="234"/>
        <v>0.875</v>
      </c>
      <c r="AE165" s="101">
        <v>8007531</v>
      </c>
      <c r="AF165" s="102">
        <f t="shared" si="235"/>
        <v>103993.90909090909</v>
      </c>
      <c r="AG165" s="168">
        <v>39</v>
      </c>
      <c r="AH165" s="62">
        <v>39</v>
      </c>
      <c r="AI165" s="79">
        <f t="shared" si="236"/>
        <v>1</v>
      </c>
      <c r="AJ165" s="101">
        <v>31274100</v>
      </c>
      <c r="AK165" s="102">
        <f t="shared" si="237"/>
        <v>801900</v>
      </c>
      <c r="AL165" s="62">
        <v>32</v>
      </c>
      <c r="AM165" s="79">
        <f t="shared" si="238"/>
        <v>0.82051282051282048</v>
      </c>
      <c r="AN165" s="101">
        <v>3812279</v>
      </c>
      <c r="AO165" s="102">
        <f t="shared" si="239"/>
        <v>119133.71875</v>
      </c>
      <c r="AP165" s="168">
        <v>6</v>
      </c>
      <c r="AQ165" s="62">
        <v>6</v>
      </c>
      <c r="AR165" s="79">
        <f t="shared" si="240"/>
        <v>1</v>
      </c>
      <c r="AS165" s="101">
        <v>3956140</v>
      </c>
      <c r="AT165" s="102">
        <f t="shared" si="241"/>
        <v>659356.66666666663</v>
      </c>
      <c r="AU165" s="62">
        <v>6</v>
      </c>
      <c r="AV165" s="79">
        <f t="shared" si="242"/>
        <v>1</v>
      </c>
      <c r="AW165" s="101">
        <v>380026</v>
      </c>
      <c r="AX165" s="102">
        <f t="shared" si="243"/>
        <v>63337.666666666664</v>
      </c>
      <c r="AY165" s="168">
        <v>1</v>
      </c>
      <c r="AZ165" s="62">
        <v>1</v>
      </c>
      <c r="BA165" s="79">
        <f t="shared" si="244"/>
        <v>1</v>
      </c>
      <c r="BB165" s="101">
        <v>2716590</v>
      </c>
      <c r="BC165" s="102">
        <f t="shared" si="245"/>
        <v>2716590</v>
      </c>
      <c r="BD165" s="62">
        <v>1</v>
      </c>
      <c r="BE165" s="79">
        <f t="shared" si="246"/>
        <v>1</v>
      </c>
      <c r="BF165" s="101">
        <v>78333</v>
      </c>
      <c r="BG165" s="102">
        <f t="shared" si="247"/>
        <v>78333</v>
      </c>
      <c r="BH165" s="168">
        <v>0</v>
      </c>
      <c r="BI165" s="62">
        <v>0</v>
      </c>
      <c r="BJ165" s="79" t="str">
        <f t="shared" si="248"/>
        <v>-</v>
      </c>
      <c r="BK165" s="101">
        <v>0</v>
      </c>
      <c r="BL165" s="102" t="str">
        <f t="shared" si="249"/>
        <v>-</v>
      </c>
      <c r="BM165" s="62">
        <v>0</v>
      </c>
      <c r="BN165" s="79" t="str">
        <f t="shared" si="250"/>
        <v>-</v>
      </c>
      <c r="BO165" s="101">
        <v>0</v>
      </c>
      <c r="BP165" s="102" t="str">
        <f t="shared" si="251"/>
        <v>-</v>
      </c>
      <c r="BQ165" s="99">
        <f t="shared" si="252"/>
        <v>140</v>
      </c>
      <c r="BR165" s="62">
        <f t="shared" si="253"/>
        <v>139</v>
      </c>
      <c r="BS165" s="79">
        <f t="shared" si="254"/>
        <v>0.99285714285714288</v>
      </c>
      <c r="BT165" s="101">
        <f t="shared" si="255"/>
        <v>90949640</v>
      </c>
      <c r="BU165" s="102">
        <f t="shared" si="256"/>
        <v>654313.95683453232</v>
      </c>
      <c r="BV165" s="62">
        <f t="shared" si="257"/>
        <v>120</v>
      </c>
      <c r="BW165" s="79">
        <f t="shared" si="258"/>
        <v>0.8571428571428571</v>
      </c>
      <c r="BX165" s="101">
        <f t="shared" si="259"/>
        <v>13878761</v>
      </c>
      <c r="BY165" s="102">
        <f t="shared" si="260"/>
        <v>115656.34166666666</v>
      </c>
      <c r="BZ165" s="82"/>
      <c r="CA165" s="113">
        <v>121</v>
      </c>
      <c r="CB165" s="105">
        <v>121</v>
      </c>
      <c r="CC165" s="86">
        <v>1</v>
      </c>
      <c r="CD165" s="105">
        <v>49442800</v>
      </c>
      <c r="CE165" s="105">
        <v>408618.18181818182</v>
      </c>
      <c r="CF165" s="105">
        <v>104</v>
      </c>
      <c r="CG165" s="86">
        <v>0.85950413223140498</v>
      </c>
      <c r="CH165" s="105">
        <v>9978972</v>
      </c>
      <c r="CI165" s="105">
        <v>95951.653846153844</v>
      </c>
      <c r="CK165" s="86">
        <f t="shared" si="263"/>
        <v>0.13571428571428579</v>
      </c>
      <c r="CL165" s="86">
        <f t="shared" si="264"/>
        <v>7.1428571428571175E-3</v>
      </c>
      <c r="CM165" s="86">
        <f t="shared" si="265"/>
        <v>0.14049586776859502</v>
      </c>
      <c r="CN165" s="86">
        <f t="shared" si="266"/>
        <v>0</v>
      </c>
    </row>
    <row r="166" spans="1:92" s="15" customFormat="1" ht="13.5" customHeight="1">
      <c r="A166" s="63"/>
      <c r="B166" s="346"/>
      <c r="C166" s="343"/>
      <c r="D166" s="81"/>
      <c r="E166" s="198" t="s">
        <v>161</v>
      </c>
      <c r="F166" s="213">
        <v>0</v>
      </c>
      <c r="G166" s="214">
        <v>0</v>
      </c>
      <c r="H166" s="215" t="str">
        <f t="shared" ref="H166:H242" si="267">IFERROR(G166/F166,"-")</f>
        <v>-</v>
      </c>
      <c r="I166" s="216">
        <v>0</v>
      </c>
      <c r="J166" s="217" t="str">
        <f t="shared" ref="J166:J242" si="268">IFERROR(I166/G166,"-")</f>
        <v>-</v>
      </c>
      <c r="K166" s="214">
        <v>0</v>
      </c>
      <c r="L166" s="215" t="str">
        <f t="shared" ref="L166:L242" si="269">IFERROR(K166/F166,"-")</f>
        <v>-</v>
      </c>
      <c r="M166" s="216">
        <v>0</v>
      </c>
      <c r="N166" s="217" t="str">
        <f t="shared" ref="N166:N242" si="270">IFERROR(M166/K166,"-")</f>
        <v>-</v>
      </c>
      <c r="O166" s="213">
        <v>0</v>
      </c>
      <c r="P166" s="214">
        <v>0</v>
      </c>
      <c r="Q166" s="215" t="str">
        <f t="shared" ref="Q166:Q242" si="271">IFERROR(P166/O166,"-")</f>
        <v>-</v>
      </c>
      <c r="R166" s="216">
        <v>0</v>
      </c>
      <c r="S166" s="217" t="str">
        <f t="shared" ref="S166:S242" si="272">IFERROR(R166/P166,"-")</f>
        <v>-</v>
      </c>
      <c r="T166" s="214">
        <v>0</v>
      </c>
      <c r="U166" s="215" t="str">
        <f t="shared" ref="U166:U242" si="273">IFERROR(T166/O166,"-")</f>
        <v>-</v>
      </c>
      <c r="V166" s="216">
        <v>0</v>
      </c>
      <c r="W166" s="217" t="str">
        <f t="shared" ref="W166:W242" si="274">IFERROR(V166/T166,"-")</f>
        <v>-</v>
      </c>
      <c r="X166" s="213">
        <v>20</v>
      </c>
      <c r="Y166" s="214">
        <v>20</v>
      </c>
      <c r="Z166" s="215">
        <f t="shared" ref="Z166:Z242" si="275">IFERROR(Y166/X166,"-")</f>
        <v>1</v>
      </c>
      <c r="AA166" s="216">
        <v>4615840</v>
      </c>
      <c r="AB166" s="217">
        <f t="shared" ref="AB166:AB242" si="276">IFERROR(AA166/Y166,"-")</f>
        <v>230792</v>
      </c>
      <c r="AC166" s="214">
        <v>16</v>
      </c>
      <c r="AD166" s="215">
        <f t="shared" ref="AD166:AD242" si="277">IFERROR(AC166/X166,"-")</f>
        <v>0.8</v>
      </c>
      <c r="AE166" s="216">
        <v>1545891</v>
      </c>
      <c r="AF166" s="217">
        <f t="shared" ref="AF166:AF242" si="278">IFERROR(AE166/AC166,"-")</f>
        <v>96618.1875</v>
      </c>
      <c r="AG166" s="213">
        <v>14</v>
      </c>
      <c r="AH166" s="214">
        <v>14</v>
      </c>
      <c r="AI166" s="215">
        <f t="shared" ref="AI166:AI242" si="279">IFERROR(AH166/AG166,"-")</f>
        <v>1</v>
      </c>
      <c r="AJ166" s="216">
        <v>9789480</v>
      </c>
      <c r="AK166" s="217">
        <f t="shared" ref="AK166:AK242" si="280">IFERROR(AJ166/AH166,"-")</f>
        <v>699248.57142857148</v>
      </c>
      <c r="AL166" s="214">
        <v>12</v>
      </c>
      <c r="AM166" s="215">
        <f t="shared" ref="AM166:AM242" si="281">IFERROR(AL166/AG166,"-")</f>
        <v>0.8571428571428571</v>
      </c>
      <c r="AN166" s="216">
        <v>1649528</v>
      </c>
      <c r="AO166" s="217">
        <f t="shared" ref="AO166:AO242" si="282">IFERROR(AN166/AL166,"-")</f>
        <v>137460.66666666666</v>
      </c>
      <c r="AP166" s="213">
        <v>6</v>
      </c>
      <c r="AQ166" s="214">
        <v>6</v>
      </c>
      <c r="AR166" s="215">
        <f t="shared" ref="AR166:AR242" si="283">IFERROR(AQ166/AP166,"-")</f>
        <v>1</v>
      </c>
      <c r="AS166" s="216">
        <v>2800040</v>
      </c>
      <c r="AT166" s="217">
        <f t="shared" ref="AT166:AT242" si="284">IFERROR(AS166/AQ166,"-")</f>
        <v>466673.33333333331</v>
      </c>
      <c r="AU166" s="214">
        <v>5</v>
      </c>
      <c r="AV166" s="215">
        <f t="shared" ref="AV166:AV242" si="285">IFERROR(AU166/AP166,"-")</f>
        <v>0.83333333333333337</v>
      </c>
      <c r="AW166" s="216">
        <v>590855</v>
      </c>
      <c r="AX166" s="217">
        <f t="shared" ref="AX166:AX242" si="286">IFERROR(AW166/AU166,"-")</f>
        <v>118171</v>
      </c>
      <c r="AY166" s="213">
        <v>2</v>
      </c>
      <c r="AZ166" s="214">
        <v>2</v>
      </c>
      <c r="BA166" s="215">
        <f t="shared" ref="BA166:BA242" si="287">IFERROR(AZ166/AY166,"-")</f>
        <v>1</v>
      </c>
      <c r="BB166" s="216">
        <v>364280</v>
      </c>
      <c r="BC166" s="217">
        <f t="shared" ref="BC166:BC242" si="288">IFERROR(BB166/AZ166,"-")</f>
        <v>182140</v>
      </c>
      <c r="BD166" s="214">
        <v>2</v>
      </c>
      <c r="BE166" s="215">
        <f t="shared" ref="BE166:BE242" si="289">IFERROR(BD166/AY166,"-")</f>
        <v>1</v>
      </c>
      <c r="BF166" s="216">
        <v>191363</v>
      </c>
      <c r="BG166" s="217">
        <f t="shared" ref="BG166:BG242" si="290">IFERROR(BF166/BD166,"-")</f>
        <v>95681.5</v>
      </c>
      <c r="BH166" s="213">
        <v>0</v>
      </c>
      <c r="BI166" s="214">
        <v>0</v>
      </c>
      <c r="BJ166" s="215" t="str">
        <f t="shared" ref="BJ166:BJ242" si="291">IFERROR(BI166/BH166,"-")</f>
        <v>-</v>
      </c>
      <c r="BK166" s="216">
        <v>0</v>
      </c>
      <c r="BL166" s="217" t="str">
        <f t="shared" ref="BL166:BL242" si="292">IFERROR(BK166/BI166,"-")</f>
        <v>-</v>
      </c>
      <c r="BM166" s="214">
        <v>0</v>
      </c>
      <c r="BN166" s="215" t="str">
        <f t="shared" ref="BN166:BN242" si="293">IFERROR(BM166/BH166,"-")</f>
        <v>-</v>
      </c>
      <c r="BO166" s="216">
        <v>0</v>
      </c>
      <c r="BP166" s="217" t="str">
        <f t="shared" ref="BP166:BP242" si="294">IFERROR(BO166/BM166,"-")</f>
        <v>-</v>
      </c>
      <c r="BQ166" s="218">
        <f t="shared" ref="BQ166:BQ242" si="295">SUM(F166,O166,X166,AG166,AP166,AY166,BH166)</f>
        <v>42</v>
      </c>
      <c r="BR166" s="214">
        <f t="shared" ref="BR166:BR242" si="296">SUM(G166,P166,Y166,AH166,AQ166,AZ166,BI166)</f>
        <v>42</v>
      </c>
      <c r="BS166" s="215">
        <f t="shared" ref="BS166:BS242" si="297">IFERROR(BR166/BQ166,"-")</f>
        <v>1</v>
      </c>
      <c r="BT166" s="216">
        <f t="shared" ref="BT166:BT242" si="298">SUM(I166,R166,AA166,AJ166,AS166,BB166,BK166)</f>
        <v>17569640</v>
      </c>
      <c r="BU166" s="217">
        <f t="shared" ref="BU166:BU242" si="299">IFERROR(BT166/BR166,"-")</f>
        <v>418324.76190476189</v>
      </c>
      <c r="BV166" s="214">
        <f t="shared" ref="BV166:BV242" si="300">SUM(K166,T166,AC166,AL166,AU166,BD166,BM166)</f>
        <v>35</v>
      </c>
      <c r="BW166" s="215">
        <f t="shared" ref="BW166:BW242" si="301">IFERROR(BV166/BQ166,"-")</f>
        <v>0.83333333333333337</v>
      </c>
      <c r="BX166" s="216">
        <f t="shared" ref="BX166:BX242" si="302">SUM(M166,V166,AE166,AN166,AW166,BF166,BO166)</f>
        <v>3977637</v>
      </c>
      <c r="BY166" s="217">
        <f t="shared" ref="BY166:BY242" si="303">IFERROR(BX166/BV166,"-")</f>
        <v>113646.77142857143</v>
      </c>
      <c r="BZ166" s="82"/>
      <c r="CA166" s="113">
        <v>34</v>
      </c>
      <c r="CB166" s="105">
        <v>33</v>
      </c>
      <c r="CC166" s="86">
        <v>0.97058823529411764</v>
      </c>
      <c r="CD166" s="105">
        <v>13091200</v>
      </c>
      <c r="CE166" s="105">
        <v>396703.03030303027</v>
      </c>
      <c r="CF166" s="105">
        <v>31</v>
      </c>
      <c r="CG166" s="86">
        <v>0.91176470588235292</v>
      </c>
      <c r="CH166" s="105">
        <v>3491381</v>
      </c>
      <c r="CI166" s="105">
        <v>112625.19354838709</v>
      </c>
      <c r="CK166" s="86">
        <f t="shared" si="263"/>
        <v>0.16666666666666663</v>
      </c>
      <c r="CL166" s="86">
        <f t="shared" si="264"/>
        <v>0</v>
      </c>
      <c r="CM166" s="86">
        <f t="shared" si="265"/>
        <v>5.8823529411764719E-2</v>
      </c>
      <c r="CN166" s="86">
        <f t="shared" si="266"/>
        <v>2.9411764705882359E-2</v>
      </c>
    </row>
    <row r="167" spans="1:92" s="15" customFormat="1" ht="13.5" customHeight="1">
      <c r="A167" s="63"/>
      <c r="B167" s="346"/>
      <c r="C167" s="343"/>
      <c r="D167" s="210"/>
      <c r="E167" s="72" t="s">
        <v>211</v>
      </c>
      <c r="F167" s="211">
        <v>0</v>
      </c>
      <c r="G167" s="126">
        <v>0</v>
      </c>
      <c r="H167" s="124" t="str">
        <f>IFERROR(G167/F167,"-")</f>
        <v>-</v>
      </c>
      <c r="I167" s="127">
        <v>0</v>
      </c>
      <c r="J167" s="125" t="str">
        <f>IFERROR(I167/G167,"-")</f>
        <v>-</v>
      </c>
      <c r="K167" s="126">
        <v>0</v>
      </c>
      <c r="L167" s="124" t="str">
        <f>IFERROR(K167/F167,"-")</f>
        <v>-</v>
      </c>
      <c r="M167" s="127">
        <v>0</v>
      </c>
      <c r="N167" s="125" t="str">
        <f>IFERROR(M167/K167,"-")</f>
        <v>-</v>
      </c>
      <c r="O167" s="211">
        <v>0</v>
      </c>
      <c r="P167" s="126">
        <v>0</v>
      </c>
      <c r="Q167" s="124" t="str">
        <f>IFERROR(P167/O167,"-")</f>
        <v>-</v>
      </c>
      <c r="R167" s="127">
        <v>0</v>
      </c>
      <c r="S167" s="125" t="str">
        <f>IFERROR(R167/P167,"-")</f>
        <v>-</v>
      </c>
      <c r="T167" s="126">
        <v>0</v>
      </c>
      <c r="U167" s="124" t="str">
        <f>IFERROR(T167/O167,"-")</f>
        <v>-</v>
      </c>
      <c r="V167" s="127">
        <v>0</v>
      </c>
      <c r="W167" s="125" t="str">
        <f>IFERROR(V167/T167,"-")</f>
        <v>-</v>
      </c>
      <c r="X167" s="211">
        <v>0</v>
      </c>
      <c r="Y167" s="126">
        <v>0</v>
      </c>
      <c r="Z167" s="124" t="str">
        <f>IFERROR(Y167/X167,"-")</f>
        <v>-</v>
      </c>
      <c r="AA167" s="127">
        <v>0</v>
      </c>
      <c r="AB167" s="125" t="str">
        <f>IFERROR(AA167/Y167,"-")</f>
        <v>-</v>
      </c>
      <c r="AC167" s="126">
        <v>0</v>
      </c>
      <c r="AD167" s="124" t="str">
        <f>IFERROR(AC167/X167,"-")</f>
        <v>-</v>
      </c>
      <c r="AE167" s="127">
        <v>0</v>
      </c>
      <c r="AF167" s="125" t="str">
        <f>IFERROR(AE167/AC167,"-")</f>
        <v>-</v>
      </c>
      <c r="AG167" s="211">
        <v>1</v>
      </c>
      <c r="AH167" s="126">
        <v>1</v>
      </c>
      <c r="AI167" s="124">
        <f>IFERROR(AH167/AG167,"-")</f>
        <v>1</v>
      </c>
      <c r="AJ167" s="127">
        <v>899330</v>
      </c>
      <c r="AK167" s="125">
        <f>IFERROR(AJ167/AH167,"-")</f>
        <v>899330</v>
      </c>
      <c r="AL167" s="126">
        <v>1</v>
      </c>
      <c r="AM167" s="124">
        <f>IFERROR(AL167/AG167,"-")</f>
        <v>1</v>
      </c>
      <c r="AN167" s="127">
        <v>179667</v>
      </c>
      <c r="AO167" s="125">
        <f>IFERROR(AN167/AL167,"-")</f>
        <v>179667</v>
      </c>
      <c r="AP167" s="211">
        <v>0</v>
      </c>
      <c r="AQ167" s="126">
        <v>0</v>
      </c>
      <c r="AR167" s="124" t="str">
        <f>IFERROR(AQ167/AP167,"-")</f>
        <v>-</v>
      </c>
      <c r="AS167" s="127">
        <v>0</v>
      </c>
      <c r="AT167" s="125" t="str">
        <f>IFERROR(AS167/AQ167,"-")</f>
        <v>-</v>
      </c>
      <c r="AU167" s="126">
        <v>0</v>
      </c>
      <c r="AV167" s="124" t="str">
        <f>IFERROR(AU167/AP167,"-")</f>
        <v>-</v>
      </c>
      <c r="AW167" s="127">
        <v>0</v>
      </c>
      <c r="AX167" s="125" t="str">
        <f>IFERROR(AW167/AU167,"-")</f>
        <v>-</v>
      </c>
      <c r="AY167" s="211">
        <v>0</v>
      </c>
      <c r="AZ167" s="126">
        <v>0</v>
      </c>
      <c r="BA167" s="124" t="str">
        <f>IFERROR(AZ167/AY167,"-")</f>
        <v>-</v>
      </c>
      <c r="BB167" s="127">
        <v>0</v>
      </c>
      <c r="BC167" s="125" t="str">
        <f>IFERROR(BB167/AZ167,"-")</f>
        <v>-</v>
      </c>
      <c r="BD167" s="126">
        <v>0</v>
      </c>
      <c r="BE167" s="124" t="str">
        <f>IFERROR(BD167/AY167,"-")</f>
        <v>-</v>
      </c>
      <c r="BF167" s="127">
        <v>0</v>
      </c>
      <c r="BG167" s="125" t="str">
        <f>IFERROR(BF167/BD167,"-")</f>
        <v>-</v>
      </c>
      <c r="BH167" s="211">
        <v>0</v>
      </c>
      <c r="BI167" s="126">
        <v>0</v>
      </c>
      <c r="BJ167" s="124" t="str">
        <f>IFERROR(BI167/BH167,"-")</f>
        <v>-</v>
      </c>
      <c r="BK167" s="127">
        <v>0</v>
      </c>
      <c r="BL167" s="125" t="str">
        <f>IFERROR(BK167/BI167,"-")</f>
        <v>-</v>
      </c>
      <c r="BM167" s="126">
        <v>0</v>
      </c>
      <c r="BN167" s="124" t="str">
        <f>IFERROR(BM167/BH167,"-")</f>
        <v>-</v>
      </c>
      <c r="BO167" s="127">
        <v>0</v>
      </c>
      <c r="BP167" s="125" t="str">
        <f>IFERROR(BO167/BM167,"-")</f>
        <v>-</v>
      </c>
      <c r="BQ167" s="212">
        <f t="shared" si="295"/>
        <v>1</v>
      </c>
      <c r="BR167" s="126">
        <f t="shared" si="296"/>
        <v>1</v>
      </c>
      <c r="BS167" s="124">
        <f>IFERROR(BR167/BQ167,"-")</f>
        <v>1</v>
      </c>
      <c r="BT167" s="127">
        <f>SUM(I167,R167,AA167,AJ167,AS167,BB167,BK167)</f>
        <v>899330</v>
      </c>
      <c r="BU167" s="125">
        <f>IFERROR(BT167/BR167,"-")</f>
        <v>899330</v>
      </c>
      <c r="BV167" s="126">
        <f>SUM(K167,T167,AC167,AL167,AU167,BD167,BM167)</f>
        <v>1</v>
      </c>
      <c r="BW167" s="124">
        <f>IFERROR(BV167/BQ167,"-")</f>
        <v>1</v>
      </c>
      <c r="BX167" s="127">
        <f>SUM(M167,V167,AE167,AN167,AW167,BF167,BO167)</f>
        <v>179667</v>
      </c>
      <c r="BY167" s="125">
        <f>IFERROR(BX167/BV167,"-")</f>
        <v>179667</v>
      </c>
      <c r="BZ167" s="82"/>
      <c r="CA167" s="113">
        <v>0</v>
      </c>
      <c r="CB167" s="105">
        <v>0</v>
      </c>
      <c r="CC167" s="86" t="s">
        <v>240</v>
      </c>
      <c r="CD167" s="105">
        <v>0</v>
      </c>
      <c r="CE167" s="105" t="s">
        <v>240</v>
      </c>
      <c r="CF167" s="105">
        <v>0</v>
      </c>
      <c r="CG167" s="86" t="s">
        <v>240</v>
      </c>
      <c r="CH167" s="105">
        <v>0</v>
      </c>
      <c r="CI167" s="105" t="s">
        <v>240</v>
      </c>
      <c r="CK167" s="86">
        <f t="shared" si="263"/>
        <v>0</v>
      </c>
      <c r="CL167" s="86">
        <f t="shared" si="264"/>
        <v>0</v>
      </c>
      <c r="CM167" s="86" t="str">
        <f t="shared" si="265"/>
        <v>-</v>
      </c>
      <c r="CN167" s="86" t="str">
        <f t="shared" si="266"/>
        <v>-</v>
      </c>
    </row>
    <row r="168" spans="1:92" s="15" customFormat="1" ht="13.5" customHeight="1">
      <c r="A168" s="63"/>
      <c r="B168" s="347"/>
      <c r="C168" s="344"/>
      <c r="D168" s="338" t="s">
        <v>204</v>
      </c>
      <c r="E168" s="339"/>
      <c r="F168" s="144">
        <v>62</v>
      </c>
      <c r="G168" s="60">
        <v>58</v>
      </c>
      <c r="H168" s="80">
        <f t="shared" si="267"/>
        <v>0.93548387096774188</v>
      </c>
      <c r="I168" s="93">
        <v>116631590</v>
      </c>
      <c r="J168" s="100">
        <f t="shared" si="268"/>
        <v>2010889.4827586208</v>
      </c>
      <c r="K168" s="60">
        <v>50</v>
      </c>
      <c r="L168" s="80">
        <f t="shared" si="269"/>
        <v>0.80645161290322576</v>
      </c>
      <c r="M168" s="93">
        <v>37206742</v>
      </c>
      <c r="N168" s="100">
        <f t="shared" si="270"/>
        <v>744134.84</v>
      </c>
      <c r="O168" s="144">
        <v>152</v>
      </c>
      <c r="P168" s="60">
        <v>145</v>
      </c>
      <c r="Q168" s="80">
        <f t="shared" si="271"/>
        <v>0.95394736842105265</v>
      </c>
      <c r="R168" s="93">
        <v>325730300</v>
      </c>
      <c r="S168" s="100">
        <f t="shared" si="272"/>
        <v>2246415.8620689656</v>
      </c>
      <c r="T168" s="60">
        <v>130</v>
      </c>
      <c r="U168" s="80">
        <f t="shared" si="273"/>
        <v>0.85526315789473684</v>
      </c>
      <c r="V168" s="93">
        <v>102357718</v>
      </c>
      <c r="W168" s="100">
        <f t="shared" si="274"/>
        <v>787367.0615384616</v>
      </c>
      <c r="X168" s="144">
        <v>5703</v>
      </c>
      <c r="Y168" s="60">
        <v>5230</v>
      </c>
      <c r="Z168" s="80">
        <f t="shared" si="275"/>
        <v>0.91706119586182711</v>
      </c>
      <c r="AA168" s="93">
        <v>3807196120</v>
      </c>
      <c r="AB168" s="100">
        <f t="shared" si="276"/>
        <v>727953.3690248566</v>
      </c>
      <c r="AC168" s="60">
        <v>4512</v>
      </c>
      <c r="AD168" s="80">
        <f t="shared" si="277"/>
        <v>0.79116254602840608</v>
      </c>
      <c r="AE168" s="93">
        <v>845226673</v>
      </c>
      <c r="AF168" s="100">
        <f t="shared" si="278"/>
        <v>187328.60660460993</v>
      </c>
      <c r="AG168" s="144">
        <v>4878</v>
      </c>
      <c r="AH168" s="60">
        <v>4584</v>
      </c>
      <c r="AI168" s="80">
        <f t="shared" si="279"/>
        <v>0.93972939729397298</v>
      </c>
      <c r="AJ168" s="93">
        <v>4394779700</v>
      </c>
      <c r="AK168" s="100">
        <f t="shared" si="280"/>
        <v>958721.57504362997</v>
      </c>
      <c r="AL168" s="60">
        <v>4129</v>
      </c>
      <c r="AM168" s="80">
        <f t="shared" si="281"/>
        <v>0.84645346453464532</v>
      </c>
      <c r="AN168" s="93">
        <v>873974058</v>
      </c>
      <c r="AO168" s="100">
        <f t="shared" si="282"/>
        <v>211667.24582223297</v>
      </c>
      <c r="AP168" s="144">
        <v>3544</v>
      </c>
      <c r="AQ168" s="60">
        <v>3353</v>
      </c>
      <c r="AR168" s="80">
        <f t="shared" si="283"/>
        <v>0.94610609480812646</v>
      </c>
      <c r="AS168" s="93">
        <v>3631637880</v>
      </c>
      <c r="AT168" s="100">
        <f t="shared" si="284"/>
        <v>1083101.0677005667</v>
      </c>
      <c r="AU168" s="60">
        <v>3075</v>
      </c>
      <c r="AV168" s="80">
        <f t="shared" si="285"/>
        <v>0.8676636568848759</v>
      </c>
      <c r="AW168" s="93">
        <v>641735952</v>
      </c>
      <c r="AX168" s="100">
        <f t="shared" si="286"/>
        <v>208694.61853658536</v>
      </c>
      <c r="AY168" s="144">
        <v>1861</v>
      </c>
      <c r="AZ168" s="60">
        <v>1698</v>
      </c>
      <c r="BA168" s="80">
        <f t="shared" si="287"/>
        <v>0.91241268135411069</v>
      </c>
      <c r="BB168" s="93">
        <v>1936954600</v>
      </c>
      <c r="BC168" s="100">
        <f t="shared" si="288"/>
        <v>1140727.0906949353</v>
      </c>
      <c r="BD168" s="60">
        <v>1539</v>
      </c>
      <c r="BE168" s="80">
        <f t="shared" si="289"/>
        <v>0.82697474476088129</v>
      </c>
      <c r="BF168" s="93">
        <v>312659312</v>
      </c>
      <c r="BG168" s="100">
        <f t="shared" si="290"/>
        <v>203157.44769330733</v>
      </c>
      <c r="BH168" s="144">
        <v>720</v>
      </c>
      <c r="BI168" s="60">
        <v>619</v>
      </c>
      <c r="BJ168" s="80">
        <f t="shared" si="291"/>
        <v>0.85972222222222228</v>
      </c>
      <c r="BK168" s="93">
        <v>760214900</v>
      </c>
      <c r="BL168" s="100">
        <f t="shared" si="292"/>
        <v>1228133.9256865913</v>
      </c>
      <c r="BM168" s="60">
        <v>529</v>
      </c>
      <c r="BN168" s="80">
        <f t="shared" si="293"/>
        <v>0.73472222222222228</v>
      </c>
      <c r="BO168" s="93">
        <v>120607222</v>
      </c>
      <c r="BP168" s="100">
        <f t="shared" si="294"/>
        <v>227990.96786389413</v>
      </c>
      <c r="BQ168" s="98">
        <f t="shared" si="295"/>
        <v>16920</v>
      </c>
      <c r="BR168" s="60">
        <f t="shared" si="296"/>
        <v>15687</v>
      </c>
      <c r="BS168" s="80">
        <f t="shared" si="297"/>
        <v>0.92712765957446808</v>
      </c>
      <c r="BT168" s="93">
        <f t="shared" si="298"/>
        <v>14973145090</v>
      </c>
      <c r="BU168" s="100">
        <f t="shared" si="299"/>
        <v>954493.85414674575</v>
      </c>
      <c r="BV168" s="60">
        <f t="shared" si="300"/>
        <v>13964</v>
      </c>
      <c r="BW168" s="80">
        <f t="shared" si="301"/>
        <v>0.8252955082742317</v>
      </c>
      <c r="BX168" s="93">
        <f t="shared" si="302"/>
        <v>2933767677</v>
      </c>
      <c r="BY168" s="100">
        <f t="shared" si="303"/>
        <v>210095.07855915211</v>
      </c>
      <c r="BZ168" s="82"/>
      <c r="CA168" s="113">
        <v>16571</v>
      </c>
      <c r="CB168" s="105">
        <v>15486</v>
      </c>
      <c r="CC168" s="86">
        <v>0.93452416872850164</v>
      </c>
      <c r="CD168" s="105">
        <v>14868398070</v>
      </c>
      <c r="CE168" s="105">
        <v>960118.69236729946</v>
      </c>
      <c r="CF168" s="105">
        <v>13762</v>
      </c>
      <c r="CG168" s="86">
        <v>0.83048699535332815</v>
      </c>
      <c r="CH168" s="105">
        <v>3217039333</v>
      </c>
      <c r="CI168" s="105">
        <v>233762.48604853946</v>
      </c>
      <c r="CK168" s="86">
        <f t="shared" si="263"/>
        <v>0.10183215130023637</v>
      </c>
      <c r="CL168" s="86">
        <f t="shared" si="264"/>
        <v>7.2872340425531923E-2</v>
      </c>
      <c r="CM168" s="86">
        <f t="shared" si="265"/>
        <v>0.10403717337517349</v>
      </c>
      <c r="CN168" s="86">
        <f t="shared" si="266"/>
        <v>6.5475831271498364E-2</v>
      </c>
    </row>
    <row r="169" spans="1:92" s="15" customFormat="1" ht="13.5" customHeight="1">
      <c r="A169" s="63"/>
      <c r="B169" s="345">
        <v>28</v>
      </c>
      <c r="C169" s="342" t="s">
        <v>37</v>
      </c>
      <c r="D169" s="331" t="s">
        <v>153</v>
      </c>
      <c r="E169" s="320"/>
      <c r="F169" s="144">
        <v>9</v>
      </c>
      <c r="G169" s="60">
        <v>9</v>
      </c>
      <c r="H169" s="80">
        <f t="shared" si="267"/>
        <v>1</v>
      </c>
      <c r="I169" s="93">
        <v>2537400</v>
      </c>
      <c r="J169" s="100">
        <f t="shared" si="268"/>
        <v>281933.33333333331</v>
      </c>
      <c r="K169" s="60">
        <v>8</v>
      </c>
      <c r="L169" s="80">
        <f t="shared" si="269"/>
        <v>0.88888888888888884</v>
      </c>
      <c r="M169" s="93">
        <v>350476</v>
      </c>
      <c r="N169" s="100">
        <f t="shared" si="270"/>
        <v>43809.5</v>
      </c>
      <c r="O169" s="144">
        <v>14</v>
      </c>
      <c r="P169" s="60">
        <v>14</v>
      </c>
      <c r="Q169" s="80">
        <f t="shared" si="271"/>
        <v>1</v>
      </c>
      <c r="R169" s="93">
        <v>12141490</v>
      </c>
      <c r="S169" s="100">
        <f t="shared" si="272"/>
        <v>867249.28571428568</v>
      </c>
      <c r="T169" s="60">
        <v>13</v>
      </c>
      <c r="U169" s="80">
        <f t="shared" si="273"/>
        <v>0.9285714285714286</v>
      </c>
      <c r="V169" s="93">
        <v>6787573</v>
      </c>
      <c r="W169" s="100">
        <f t="shared" si="274"/>
        <v>522121</v>
      </c>
      <c r="X169" s="144">
        <v>1341</v>
      </c>
      <c r="Y169" s="60">
        <v>1317</v>
      </c>
      <c r="Z169" s="80">
        <f t="shared" si="275"/>
        <v>0.98210290827740487</v>
      </c>
      <c r="AA169" s="93">
        <v>547358830</v>
      </c>
      <c r="AB169" s="100">
        <f t="shared" si="276"/>
        <v>415610.34927866363</v>
      </c>
      <c r="AC169" s="60">
        <v>1140</v>
      </c>
      <c r="AD169" s="80">
        <f t="shared" si="277"/>
        <v>0.85011185682326618</v>
      </c>
      <c r="AE169" s="93">
        <v>106996167</v>
      </c>
      <c r="AF169" s="100">
        <f t="shared" si="278"/>
        <v>93856.28684210527</v>
      </c>
      <c r="AG169" s="144">
        <v>914</v>
      </c>
      <c r="AH169" s="60">
        <v>906</v>
      </c>
      <c r="AI169" s="80">
        <f t="shared" si="279"/>
        <v>0.99124726477024072</v>
      </c>
      <c r="AJ169" s="93">
        <v>418038010</v>
      </c>
      <c r="AK169" s="100">
        <f t="shared" si="280"/>
        <v>461410.60706401768</v>
      </c>
      <c r="AL169" s="60">
        <v>780</v>
      </c>
      <c r="AM169" s="80">
        <f t="shared" si="281"/>
        <v>0.85339168490153172</v>
      </c>
      <c r="AN169" s="93">
        <v>83942991</v>
      </c>
      <c r="AO169" s="100">
        <f t="shared" si="282"/>
        <v>107619.21923076923</v>
      </c>
      <c r="AP169" s="144">
        <v>291</v>
      </c>
      <c r="AQ169" s="60">
        <v>289</v>
      </c>
      <c r="AR169" s="80">
        <f t="shared" si="283"/>
        <v>0.99312714776632305</v>
      </c>
      <c r="AS169" s="93">
        <v>143223260</v>
      </c>
      <c r="AT169" s="100">
        <f t="shared" si="284"/>
        <v>495582.21453287196</v>
      </c>
      <c r="AU169" s="60">
        <v>260</v>
      </c>
      <c r="AV169" s="80">
        <f t="shared" si="285"/>
        <v>0.89347079037800692</v>
      </c>
      <c r="AW169" s="93">
        <v>29680658</v>
      </c>
      <c r="AX169" s="100">
        <f t="shared" si="286"/>
        <v>114156.37692307692</v>
      </c>
      <c r="AY169" s="144">
        <v>62</v>
      </c>
      <c r="AZ169" s="60">
        <v>61</v>
      </c>
      <c r="BA169" s="80">
        <f t="shared" si="287"/>
        <v>0.9838709677419355</v>
      </c>
      <c r="BB169" s="93">
        <v>28864970</v>
      </c>
      <c r="BC169" s="100">
        <f t="shared" si="288"/>
        <v>473196.2295081967</v>
      </c>
      <c r="BD169" s="60">
        <v>56</v>
      </c>
      <c r="BE169" s="80">
        <f t="shared" si="289"/>
        <v>0.90322580645161288</v>
      </c>
      <c r="BF169" s="93">
        <v>4950878</v>
      </c>
      <c r="BG169" s="100">
        <f t="shared" si="290"/>
        <v>88408.53571428571</v>
      </c>
      <c r="BH169" s="144">
        <v>17</v>
      </c>
      <c r="BI169" s="60">
        <v>17</v>
      </c>
      <c r="BJ169" s="80">
        <f t="shared" si="291"/>
        <v>1</v>
      </c>
      <c r="BK169" s="93">
        <v>12054440</v>
      </c>
      <c r="BL169" s="100">
        <f t="shared" si="292"/>
        <v>709084.70588235289</v>
      </c>
      <c r="BM169" s="60">
        <v>16</v>
      </c>
      <c r="BN169" s="80">
        <f t="shared" si="293"/>
        <v>0.94117647058823528</v>
      </c>
      <c r="BO169" s="93">
        <v>1627194</v>
      </c>
      <c r="BP169" s="100">
        <f t="shared" si="294"/>
        <v>101699.625</v>
      </c>
      <c r="BQ169" s="98">
        <f t="shared" si="295"/>
        <v>2648</v>
      </c>
      <c r="BR169" s="60">
        <f t="shared" si="296"/>
        <v>2613</v>
      </c>
      <c r="BS169" s="80">
        <f t="shared" si="297"/>
        <v>0.98678247734138969</v>
      </c>
      <c r="BT169" s="93">
        <f t="shared" si="298"/>
        <v>1164218400</v>
      </c>
      <c r="BU169" s="100">
        <f t="shared" si="299"/>
        <v>445548.56486796786</v>
      </c>
      <c r="BV169" s="60">
        <f t="shared" si="300"/>
        <v>2273</v>
      </c>
      <c r="BW169" s="80">
        <f t="shared" si="301"/>
        <v>0.8583836858006042</v>
      </c>
      <c r="BX169" s="93">
        <f t="shared" si="302"/>
        <v>234335937</v>
      </c>
      <c r="BY169" s="100">
        <f t="shared" si="303"/>
        <v>103095.44082710074</v>
      </c>
      <c r="BZ169" s="82"/>
      <c r="CA169" s="113">
        <v>2508</v>
      </c>
      <c r="CB169" s="105">
        <v>2462</v>
      </c>
      <c r="CC169" s="86">
        <v>0.98165869218500801</v>
      </c>
      <c r="CD169" s="105">
        <v>1156332720</v>
      </c>
      <c r="CE169" s="105">
        <v>469672.10398050363</v>
      </c>
      <c r="CF169" s="105">
        <v>2133</v>
      </c>
      <c r="CG169" s="86">
        <v>0.8504784688995215</v>
      </c>
      <c r="CH169" s="105">
        <v>238305999</v>
      </c>
      <c r="CI169" s="105">
        <v>111723.39381153305</v>
      </c>
      <c r="CK169" s="86">
        <f t="shared" si="263"/>
        <v>0.12839879154078548</v>
      </c>
      <c r="CL169" s="86">
        <f t="shared" si="264"/>
        <v>1.3217522658610315E-2</v>
      </c>
      <c r="CM169" s="86">
        <f t="shared" si="265"/>
        <v>0.13118022328548651</v>
      </c>
      <c r="CN169" s="86">
        <f t="shared" si="266"/>
        <v>1.8341307814991992E-2</v>
      </c>
    </row>
    <row r="170" spans="1:92" s="15" customFormat="1" ht="13.5" customHeight="1">
      <c r="A170" s="63"/>
      <c r="B170" s="346"/>
      <c r="C170" s="343"/>
      <c r="D170" s="319" t="s">
        <v>164</v>
      </c>
      <c r="E170" s="320"/>
      <c r="F170" s="144">
        <v>2</v>
      </c>
      <c r="G170" s="60">
        <v>2</v>
      </c>
      <c r="H170" s="80">
        <f t="shared" si="267"/>
        <v>1</v>
      </c>
      <c r="I170" s="93">
        <v>878880</v>
      </c>
      <c r="J170" s="100">
        <f t="shared" si="268"/>
        <v>439440</v>
      </c>
      <c r="K170" s="60">
        <v>2</v>
      </c>
      <c r="L170" s="80">
        <f t="shared" si="269"/>
        <v>1</v>
      </c>
      <c r="M170" s="93">
        <v>70935</v>
      </c>
      <c r="N170" s="100">
        <f t="shared" si="270"/>
        <v>35467.5</v>
      </c>
      <c r="O170" s="144">
        <v>0</v>
      </c>
      <c r="P170" s="60">
        <v>0</v>
      </c>
      <c r="Q170" s="80" t="str">
        <f t="shared" si="271"/>
        <v>-</v>
      </c>
      <c r="R170" s="93">
        <v>0</v>
      </c>
      <c r="S170" s="100" t="str">
        <f t="shared" si="272"/>
        <v>-</v>
      </c>
      <c r="T170" s="60">
        <v>0</v>
      </c>
      <c r="U170" s="80" t="str">
        <f t="shared" si="273"/>
        <v>-</v>
      </c>
      <c r="V170" s="93">
        <v>0</v>
      </c>
      <c r="W170" s="100" t="str">
        <f t="shared" si="274"/>
        <v>-</v>
      </c>
      <c r="X170" s="144">
        <v>94</v>
      </c>
      <c r="Y170" s="60">
        <v>93</v>
      </c>
      <c r="Z170" s="80">
        <f t="shared" si="275"/>
        <v>0.98936170212765961</v>
      </c>
      <c r="AA170" s="93">
        <v>69088240</v>
      </c>
      <c r="AB170" s="100">
        <f t="shared" si="276"/>
        <v>742884.30107526877</v>
      </c>
      <c r="AC170" s="60">
        <v>77</v>
      </c>
      <c r="AD170" s="80">
        <f t="shared" si="277"/>
        <v>0.81914893617021278</v>
      </c>
      <c r="AE170" s="93">
        <v>7759440</v>
      </c>
      <c r="AF170" s="100">
        <f t="shared" si="278"/>
        <v>100771.94805194806</v>
      </c>
      <c r="AG170" s="144">
        <v>42</v>
      </c>
      <c r="AH170" s="60">
        <v>42</v>
      </c>
      <c r="AI170" s="80">
        <f t="shared" si="279"/>
        <v>1</v>
      </c>
      <c r="AJ170" s="93">
        <v>35927630</v>
      </c>
      <c r="AK170" s="100">
        <f t="shared" si="280"/>
        <v>855419.76190476189</v>
      </c>
      <c r="AL170" s="60">
        <v>36</v>
      </c>
      <c r="AM170" s="80">
        <f t="shared" si="281"/>
        <v>0.8571428571428571</v>
      </c>
      <c r="AN170" s="93">
        <v>6462799</v>
      </c>
      <c r="AO170" s="100">
        <f t="shared" si="282"/>
        <v>179522.19444444444</v>
      </c>
      <c r="AP170" s="144">
        <v>4</v>
      </c>
      <c r="AQ170" s="60">
        <v>4</v>
      </c>
      <c r="AR170" s="80">
        <f t="shared" si="283"/>
        <v>1</v>
      </c>
      <c r="AS170" s="93">
        <v>1531360</v>
      </c>
      <c r="AT170" s="100">
        <f t="shared" si="284"/>
        <v>382840</v>
      </c>
      <c r="AU170" s="60">
        <v>4</v>
      </c>
      <c r="AV170" s="80">
        <f t="shared" si="285"/>
        <v>1</v>
      </c>
      <c r="AW170" s="93">
        <v>196966</v>
      </c>
      <c r="AX170" s="100">
        <f t="shared" si="286"/>
        <v>49241.5</v>
      </c>
      <c r="AY170" s="144">
        <v>0</v>
      </c>
      <c r="AZ170" s="60">
        <v>0</v>
      </c>
      <c r="BA170" s="80" t="str">
        <f t="shared" si="287"/>
        <v>-</v>
      </c>
      <c r="BB170" s="93">
        <v>0</v>
      </c>
      <c r="BC170" s="100" t="str">
        <f t="shared" si="288"/>
        <v>-</v>
      </c>
      <c r="BD170" s="60">
        <v>0</v>
      </c>
      <c r="BE170" s="80" t="str">
        <f t="shared" si="289"/>
        <v>-</v>
      </c>
      <c r="BF170" s="93">
        <v>0</v>
      </c>
      <c r="BG170" s="100" t="str">
        <f t="shared" si="290"/>
        <v>-</v>
      </c>
      <c r="BH170" s="144">
        <v>0</v>
      </c>
      <c r="BI170" s="60">
        <v>0</v>
      </c>
      <c r="BJ170" s="80" t="str">
        <f t="shared" si="291"/>
        <v>-</v>
      </c>
      <c r="BK170" s="93">
        <v>0</v>
      </c>
      <c r="BL170" s="100" t="str">
        <f t="shared" si="292"/>
        <v>-</v>
      </c>
      <c r="BM170" s="60">
        <v>0</v>
      </c>
      <c r="BN170" s="80" t="str">
        <f t="shared" si="293"/>
        <v>-</v>
      </c>
      <c r="BO170" s="93">
        <v>0</v>
      </c>
      <c r="BP170" s="100" t="str">
        <f t="shared" si="294"/>
        <v>-</v>
      </c>
      <c r="BQ170" s="98">
        <f t="shared" si="295"/>
        <v>142</v>
      </c>
      <c r="BR170" s="60">
        <f t="shared" si="296"/>
        <v>141</v>
      </c>
      <c r="BS170" s="80">
        <f t="shared" si="297"/>
        <v>0.99295774647887325</v>
      </c>
      <c r="BT170" s="93">
        <f t="shared" si="298"/>
        <v>107426110</v>
      </c>
      <c r="BU170" s="100">
        <f t="shared" si="299"/>
        <v>761887.30496453901</v>
      </c>
      <c r="BV170" s="60">
        <f t="shared" si="300"/>
        <v>119</v>
      </c>
      <c r="BW170" s="80">
        <f t="shared" si="301"/>
        <v>0.8380281690140845</v>
      </c>
      <c r="BX170" s="93">
        <f t="shared" si="302"/>
        <v>14490140</v>
      </c>
      <c r="BY170" s="100">
        <f t="shared" si="303"/>
        <v>121765.88235294117</v>
      </c>
      <c r="BZ170" s="82"/>
      <c r="CA170" s="113">
        <v>138</v>
      </c>
      <c r="CB170" s="105">
        <v>136</v>
      </c>
      <c r="CC170" s="86">
        <v>0.98550724637681164</v>
      </c>
      <c r="CD170" s="105">
        <v>80912810</v>
      </c>
      <c r="CE170" s="105">
        <v>594947.1323529412</v>
      </c>
      <c r="CF170" s="105">
        <v>108</v>
      </c>
      <c r="CG170" s="86">
        <v>0.78260869565217395</v>
      </c>
      <c r="CH170" s="105">
        <v>17779968</v>
      </c>
      <c r="CI170" s="105">
        <v>164629.33333333334</v>
      </c>
      <c r="CK170" s="86">
        <f t="shared" si="263"/>
        <v>0.15492957746478875</v>
      </c>
      <c r="CL170" s="86">
        <f t="shared" si="264"/>
        <v>7.0422535211267512E-3</v>
      </c>
      <c r="CM170" s="86">
        <f t="shared" si="265"/>
        <v>0.20289855072463769</v>
      </c>
      <c r="CN170" s="86">
        <f t="shared" si="266"/>
        <v>1.4492753623188359E-2</v>
      </c>
    </row>
    <row r="171" spans="1:92" s="15" customFormat="1" ht="13.5" customHeight="1">
      <c r="A171" s="63"/>
      <c r="B171" s="346"/>
      <c r="C171" s="343"/>
      <c r="D171" s="81"/>
      <c r="E171" s="71" t="s">
        <v>160</v>
      </c>
      <c r="F171" s="168">
        <v>2</v>
      </c>
      <c r="G171" s="62">
        <v>2</v>
      </c>
      <c r="H171" s="79">
        <f t="shared" si="267"/>
        <v>1</v>
      </c>
      <c r="I171" s="101">
        <v>878880</v>
      </c>
      <c r="J171" s="102">
        <f t="shared" si="268"/>
        <v>439440</v>
      </c>
      <c r="K171" s="62">
        <v>2</v>
      </c>
      <c r="L171" s="79">
        <f t="shared" si="269"/>
        <v>1</v>
      </c>
      <c r="M171" s="101">
        <v>70935</v>
      </c>
      <c r="N171" s="102">
        <f t="shared" si="270"/>
        <v>35467.5</v>
      </c>
      <c r="O171" s="168">
        <v>0</v>
      </c>
      <c r="P171" s="62">
        <v>0</v>
      </c>
      <c r="Q171" s="79" t="str">
        <f t="shared" si="271"/>
        <v>-</v>
      </c>
      <c r="R171" s="101">
        <v>0</v>
      </c>
      <c r="S171" s="102" t="str">
        <f t="shared" si="272"/>
        <v>-</v>
      </c>
      <c r="T171" s="62">
        <v>0</v>
      </c>
      <c r="U171" s="79" t="str">
        <f t="shared" si="273"/>
        <v>-</v>
      </c>
      <c r="V171" s="101">
        <v>0</v>
      </c>
      <c r="W171" s="102" t="str">
        <f t="shared" si="274"/>
        <v>-</v>
      </c>
      <c r="X171" s="168">
        <v>81</v>
      </c>
      <c r="Y171" s="62">
        <v>80</v>
      </c>
      <c r="Z171" s="79">
        <f t="shared" si="275"/>
        <v>0.98765432098765427</v>
      </c>
      <c r="AA171" s="101">
        <v>62011500</v>
      </c>
      <c r="AB171" s="102">
        <f t="shared" si="276"/>
        <v>775143.75</v>
      </c>
      <c r="AC171" s="62">
        <v>64</v>
      </c>
      <c r="AD171" s="79">
        <f t="shared" si="277"/>
        <v>0.79012345679012341</v>
      </c>
      <c r="AE171" s="101">
        <v>6286697</v>
      </c>
      <c r="AF171" s="102">
        <f t="shared" si="278"/>
        <v>98229.640625</v>
      </c>
      <c r="AG171" s="168">
        <v>34</v>
      </c>
      <c r="AH171" s="62">
        <v>34</v>
      </c>
      <c r="AI171" s="79">
        <f t="shared" si="279"/>
        <v>1</v>
      </c>
      <c r="AJ171" s="101">
        <v>29337720</v>
      </c>
      <c r="AK171" s="102">
        <f t="shared" si="280"/>
        <v>862874.1176470588</v>
      </c>
      <c r="AL171" s="62">
        <v>29</v>
      </c>
      <c r="AM171" s="79">
        <f t="shared" si="281"/>
        <v>0.8529411764705882</v>
      </c>
      <c r="AN171" s="101">
        <v>5144154</v>
      </c>
      <c r="AO171" s="102">
        <f t="shared" si="282"/>
        <v>177384.62068965516</v>
      </c>
      <c r="AP171" s="168">
        <v>3</v>
      </c>
      <c r="AQ171" s="62">
        <v>3</v>
      </c>
      <c r="AR171" s="79">
        <f t="shared" si="283"/>
        <v>1</v>
      </c>
      <c r="AS171" s="101">
        <v>697930</v>
      </c>
      <c r="AT171" s="102">
        <f t="shared" si="284"/>
        <v>232643.33333333334</v>
      </c>
      <c r="AU171" s="62">
        <v>3</v>
      </c>
      <c r="AV171" s="79">
        <f t="shared" si="285"/>
        <v>1</v>
      </c>
      <c r="AW171" s="101">
        <v>93264</v>
      </c>
      <c r="AX171" s="102">
        <f t="shared" si="286"/>
        <v>31088</v>
      </c>
      <c r="AY171" s="168">
        <v>0</v>
      </c>
      <c r="AZ171" s="62">
        <v>0</v>
      </c>
      <c r="BA171" s="79" t="str">
        <f t="shared" si="287"/>
        <v>-</v>
      </c>
      <c r="BB171" s="101">
        <v>0</v>
      </c>
      <c r="BC171" s="102" t="str">
        <f t="shared" si="288"/>
        <v>-</v>
      </c>
      <c r="BD171" s="62">
        <v>0</v>
      </c>
      <c r="BE171" s="79" t="str">
        <f t="shared" si="289"/>
        <v>-</v>
      </c>
      <c r="BF171" s="101">
        <v>0</v>
      </c>
      <c r="BG171" s="102" t="str">
        <f t="shared" si="290"/>
        <v>-</v>
      </c>
      <c r="BH171" s="168">
        <v>0</v>
      </c>
      <c r="BI171" s="62">
        <v>0</v>
      </c>
      <c r="BJ171" s="79" t="str">
        <f t="shared" si="291"/>
        <v>-</v>
      </c>
      <c r="BK171" s="101">
        <v>0</v>
      </c>
      <c r="BL171" s="102" t="str">
        <f t="shared" si="292"/>
        <v>-</v>
      </c>
      <c r="BM171" s="62">
        <v>0</v>
      </c>
      <c r="BN171" s="79" t="str">
        <f t="shared" si="293"/>
        <v>-</v>
      </c>
      <c r="BO171" s="101">
        <v>0</v>
      </c>
      <c r="BP171" s="102" t="str">
        <f t="shared" si="294"/>
        <v>-</v>
      </c>
      <c r="BQ171" s="99">
        <f t="shared" si="295"/>
        <v>120</v>
      </c>
      <c r="BR171" s="62">
        <f t="shared" si="296"/>
        <v>119</v>
      </c>
      <c r="BS171" s="79">
        <f t="shared" si="297"/>
        <v>0.9916666666666667</v>
      </c>
      <c r="BT171" s="101">
        <f t="shared" si="298"/>
        <v>92926030</v>
      </c>
      <c r="BU171" s="102">
        <f t="shared" si="299"/>
        <v>780891.00840336131</v>
      </c>
      <c r="BV171" s="62">
        <f t="shared" si="300"/>
        <v>98</v>
      </c>
      <c r="BW171" s="79">
        <f t="shared" si="301"/>
        <v>0.81666666666666665</v>
      </c>
      <c r="BX171" s="101">
        <f t="shared" si="302"/>
        <v>11595050</v>
      </c>
      <c r="BY171" s="102">
        <f t="shared" si="303"/>
        <v>118316.83673469388</v>
      </c>
      <c r="BZ171" s="82"/>
      <c r="CA171" s="113">
        <v>110</v>
      </c>
      <c r="CB171" s="105">
        <v>108</v>
      </c>
      <c r="CC171" s="86">
        <v>0.98181818181818181</v>
      </c>
      <c r="CD171" s="105">
        <v>68358210</v>
      </c>
      <c r="CE171" s="105">
        <v>632946.38888888888</v>
      </c>
      <c r="CF171" s="105">
        <v>84</v>
      </c>
      <c r="CG171" s="86">
        <v>0.76363636363636367</v>
      </c>
      <c r="CH171" s="105">
        <v>15477087</v>
      </c>
      <c r="CI171" s="105">
        <v>184251.03571428571</v>
      </c>
      <c r="CK171" s="86">
        <f t="shared" si="263"/>
        <v>0.17500000000000004</v>
      </c>
      <c r="CL171" s="86">
        <f t="shared" si="264"/>
        <v>8.3333333333333037E-3</v>
      </c>
      <c r="CM171" s="86">
        <f t="shared" si="265"/>
        <v>0.21818181818181814</v>
      </c>
      <c r="CN171" s="86">
        <f t="shared" si="266"/>
        <v>1.8181818181818188E-2</v>
      </c>
    </row>
    <row r="172" spans="1:92" s="15" customFormat="1" ht="13.5" customHeight="1">
      <c r="A172" s="63"/>
      <c r="B172" s="346"/>
      <c r="C172" s="343"/>
      <c r="D172" s="81"/>
      <c r="E172" s="198" t="s">
        <v>161</v>
      </c>
      <c r="F172" s="213">
        <v>0</v>
      </c>
      <c r="G172" s="214">
        <v>0</v>
      </c>
      <c r="H172" s="215" t="str">
        <f t="shared" si="267"/>
        <v>-</v>
      </c>
      <c r="I172" s="216">
        <v>0</v>
      </c>
      <c r="J172" s="217" t="str">
        <f t="shared" si="268"/>
        <v>-</v>
      </c>
      <c r="K172" s="214">
        <v>0</v>
      </c>
      <c r="L172" s="215" t="str">
        <f t="shared" si="269"/>
        <v>-</v>
      </c>
      <c r="M172" s="216">
        <v>0</v>
      </c>
      <c r="N172" s="217" t="str">
        <f t="shared" si="270"/>
        <v>-</v>
      </c>
      <c r="O172" s="213">
        <v>0</v>
      </c>
      <c r="P172" s="214">
        <v>0</v>
      </c>
      <c r="Q172" s="215" t="str">
        <f t="shared" si="271"/>
        <v>-</v>
      </c>
      <c r="R172" s="216">
        <v>0</v>
      </c>
      <c r="S172" s="217" t="str">
        <f t="shared" si="272"/>
        <v>-</v>
      </c>
      <c r="T172" s="214">
        <v>0</v>
      </c>
      <c r="U172" s="215" t="str">
        <f t="shared" si="273"/>
        <v>-</v>
      </c>
      <c r="V172" s="216">
        <v>0</v>
      </c>
      <c r="W172" s="217" t="str">
        <f t="shared" si="274"/>
        <v>-</v>
      </c>
      <c r="X172" s="213">
        <v>13</v>
      </c>
      <c r="Y172" s="214">
        <v>13</v>
      </c>
      <c r="Z172" s="215">
        <f t="shared" si="275"/>
        <v>1</v>
      </c>
      <c r="AA172" s="216">
        <v>7076740</v>
      </c>
      <c r="AB172" s="217">
        <f t="shared" si="276"/>
        <v>544364.61538461538</v>
      </c>
      <c r="AC172" s="214">
        <v>13</v>
      </c>
      <c r="AD172" s="215">
        <f t="shared" si="277"/>
        <v>1</v>
      </c>
      <c r="AE172" s="216">
        <v>1472743</v>
      </c>
      <c r="AF172" s="217">
        <f t="shared" si="278"/>
        <v>113287.92307692308</v>
      </c>
      <c r="AG172" s="213">
        <v>8</v>
      </c>
      <c r="AH172" s="214">
        <v>8</v>
      </c>
      <c r="AI172" s="215">
        <f t="shared" si="279"/>
        <v>1</v>
      </c>
      <c r="AJ172" s="216">
        <v>6589910</v>
      </c>
      <c r="AK172" s="217">
        <f t="shared" si="280"/>
        <v>823738.75</v>
      </c>
      <c r="AL172" s="214">
        <v>7</v>
      </c>
      <c r="AM172" s="215">
        <f t="shared" si="281"/>
        <v>0.875</v>
      </c>
      <c r="AN172" s="216">
        <v>1318645</v>
      </c>
      <c r="AO172" s="217">
        <f t="shared" si="282"/>
        <v>188377.85714285713</v>
      </c>
      <c r="AP172" s="213">
        <v>1</v>
      </c>
      <c r="AQ172" s="214">
        <v>1</v>
      </c>
      <c r="AR172" s="215">
        <f t="shared" si="283"/>
        <v>1</v>
      </c>
      <c r="AS172" s="216">
        <v>833430</v>
      </c>
      <c r="AT172" s="217">
        <f t="shared" si="284"/>
        <v>833430</v>
      </c>
      <c r="AU172" s="214">
        <v>1</v>
      </c>
      <c r="AV172" s="215">
        <f t="shared" si="285"/>
        <v>1</v>
      </c>
      <c r="AW172" s="216">
        <v>103702</v>
      </c>
      <c r="AX172" s="217">
        <f t="shared" si="286"/>
        <v>103702</v>
      </c>
      <c r="AY172" s="213">
        <v>0</v>
      </c>
      <c r="AZ172" s="214">
        <v>0</v>
      </c>
      <c r="BA172" s="215" t="str">
        <f t="shared" si="287"/>
        <v>-</v>
      </c>
      <c r="BB172" s="216">
        <v>0</v>
      </c>
      <c r="BC172" s="217" t="str">
        <f t="shared" si="288"/>
        <v>-</v>
      </c>
      <c r="BD172" s="214">
        <v>0</v>
      </c>
      <c r="BE172" s="215" t="str">
        <f t="shared" si="289"/>
        <v>-</v>
      </c>
      <c r="BF172" s="216">
        <v>0</v>
      </c>
      <c r="BG172" s="217" t="str">
        <f t="shared" si="290"/>
        <v>-</v>
      </c>
      <c r="BH172" s="213">
        <v>0</v>
      </c>
      <c r="BI172" s="214">
        <v>0</v>
      </c>
      <c r="BJ172" s="215" t="str">
        <f t="shared" si="291"/>
        <v>-</v>
      </c>
      <c r="BK172" s="216">
        <v>0</v>
      </c>
      <c r="BL172" s="217" t="str">
        <f t="shared" si="292"/>
        <v>-</v>
      </c>
      <c r="BM172" s="214">
        <v>0</v>
      </c>
      <c r="BN172" s="215" t="str">
        <f t="shared" si="293"/>
        <v>-</v>
      </c>
      <c r="BO172" s="216">
        <v>0</v>
      </c>
      <c r="BP172" s="217" t="str">
        <f t="shared" si="294"/>
        <v>-</v>
      </c>
      <c r="BQ172" s="218">
        <f t="shared" si="295"/>
        <v>22</v>
      </c>
      <c r="BR172" s="214">
        <f t="shared" si="296"/>
        <v>22</v>
      </c>
      <c r="BS172" s="215">
        <f t="shared" si="297"/>
        <v>1</v>
      </c>
      <c r="BT172" s="216">
        <f t="shared" si="298"/>
        <v>14500080</v>
      </c>
      <c r="BU172" s="217">
        <f t="shared" si="299"/>
        <v>659094.54545454541</v>
      </c>
      <c r="BV172" s="214">
        <f t="shared" si="300"/>
        <v>21</v>
      </c>
      <c r="BW172" s="215">
        <f t="shared" si="301"/>
        <v>0.95454545454545459</v>
      </c>
      <c r="BX172" s="216">
        <f t="shared" si="302"/>
        <v>2895090</v>
      </c>
      <c r="BY172" s="217">
        <f t="shared" si="303"/>
        <v>137861.42857142858</v>
      </c>
      <c r="BZ172" s="82"/>
      <c r="CA172" s="113">
        <v>28</v>
      </c>
      <c r="CB172" s="105">
        <v>28</v>
      </c>
      <c r="CC172" s="86">
        <v>1</v>
      </c>
      <c r="CD172" s="105">
        <v>12554600</v>
      </c>
      <c r="CE172" s="105">
        <v>448378.57142857142</v>
      </c>
      <c r="CF172" s="105">
        <v>24</v>
      </c>
      <c r="CG172" s="86">
        <v>0.8571428571428571</v>
      </c>
      <c r="CH172" s="105">
        <v>2302881</v>
      </c>
      <c r="CI172" s="105">
        <v>95953.375</v>
      </c>
      <c r="CK172" s="86">
        <f t="shared" si="263"/>
        <v>4.5454545454545414E-2</v>
      </c>
      <c r="CL172" s="86">
        <f t="shared" si="264"/>
        <v>0</v>
      </c>
      <c r="CM172" s="86">
        <f t="shared" si="265"/>
        <v>0.1428571428571429</v>
      </c>
      <c r="CN172" s="86">
        <f t="shared" si="266"/>
        <v>0</v>
      </c>
    </row>
    <row r="173" spans="1:92" s="15" customFormat="1" ht="13.5" customHeight="1">
      <c r="A173" s="63"/>
      <c r="B173" s="346"/>
      <c r="C173" s="343"/>
      <c r="D173" s="210"/>
      <c r="E173" s="72" t="s">
        <v>211</v>
      </c>
      <c r="F173" s="211">
        <v>0</v>
      </c>
      <c r="G173" s="126">
        <v>0</v>
      </c>
      <c r="H173" s="124" t="str">
        <f>IFERROR(G173/F173,"-")</f>
        <v>-</v>
      </c>
      <c r="I173" s="127">
        <v>0</v>
      </c>
      <c r="J173" s="125" t="str">
        <f>IFERROR(I173/G173,"-")</f>
        <v>-</v>
      </c>
      <c r="K173" s="126">
        <v>0</v>
      </c>
      <c r="L173" s="124" t="str">
        <f>IFERROR(K173/F173,"-")</f>
        <v>-</v>
      </c>
      <c r="M173" s="127">
        <v>0</v>
      </c>
      <c r="N173" s="125" t="str">
        <f>IFERROR(M173/K173,"-")</f>
        <v>-</v>
      </c>
      <c r="O173" s="211">
        <v>0</v>
      </c>
      <c r="P173" s="126">
        <v>0</v>
      </c>
      <c r="Q173" s="124" t="str">
        <f>IFERROR(P173/O173,"-")</f>
        <v>-</v>
      </c>
      <c r="R173" s="127">
        <v>0</v>
      </c>
      <c r="S173" s="125" t="str">
        <f>IFERROR(R173/P173,"-")</f>
        <v>-</v>
      </c>
      <c r="T173" s="126">
        <v>0</v>
      </c>
      <c r="U173" s="124" t="str">
        <f>IFERROR(T173/O173,"-")</f>
        <v>-</v>
      </c>
      <c r="V173" s="127">
        <v>0</v>
      </c>
      <c r="W173" s="125" t="str">
        <f>IFERROR(V173/T173,"-")</f>
        <v>-</v>
      </c>
      <c r="X173" s="211">
        <v>0</v>
      </c>
      <c r="Y173" s="126">
        <v>0</v>
      </c>
      <c r="Z173" s="124" t="str">
        <f>IFERROR(Y173/X173,"-")</f>
        <v>-</v>
      </c>
      <c r="AA173" s="127">
        <v>0</v>
      </c>
      <c r="AB173" s="125" t="str">
        <f>IFERROR(AA173/Y173,"-")</f>
        <v>-</v>
      </c>
      <c r="AC173" s="126">
        <v>0</v>
      </c>
      <c r="AD173" s="124" t="str">
        <f>IFERROR(AC173/X173,"-")</f>
        <v>-</v>
      </c>
      <c r="AE173" s="127">
        <v>0</v>
      </c>
      <c r="AF173" s="125" t="str">
        <f>IFERROR(AE173/AC173,"-")</f>
        <v>-</v>
      </c>
      <c r="AG173" s="211">
        <v>0</v>
      </c>
      <c r="AH173" s="126">
        <v>0</v>
      </c>
      <c r="AI173" s="124" t="str">
        <f>IFERROR(AH173/AG173,"-")</f>
        <v>-</v>
      </c>
      <c r="AJ173" s="127">
        <v>0</v>
      </c>
      <c r="AK173" s="125" t="str">
        <f>IFERROR(AJ173/AH173,"-")</f>
        <v>-</v>
      </c>
      <c r="AL173" s="126">
        <v>0</v>
      </c>
      <c r="AM173" s="124" t="str">
        <f>IFERROR(AL173/AG173,"-")</f>
        <v>-</v>
      </c>
      <c r="AN173" s="127">
        <v>0</v>
      </c>
      <c r="AO173" s="125" t="str">
        <f>IFERROR(AN173/AL173,"-")</f>
        <v>-</v>
      </c>
      <c r="AP173" s="211">
        <v>0</v>
      </c>
      <c r="AQ173" s="126">
        <v>0</v>
      </c>
      <c r="AR173" s="124" t="str">
        <f>IFERROR(AQ173/AP173,"-")</f>
        <v>-</v>
      </c>
      <c r="AS173" s="127">
        <v>0</v>
      </c>
      <c r="AT173" s="125" t="str">
        <f>IFERROR(AS173/AQ173,"-")</f>
        <v>-</v>
      </c>
      <c r="AU173" s="126">
        <v>0</v>
      </c>
      <c r="AV173" s="124" t="str">
        <f>IFERROR(AU173/AP173,"-")</f>
        <v>-</v>
      </c>
      <c r="AW173" s="127">
        <v>0</v>
      </c>
      <c r="AX173" s="125" t="str">
        <f>IFERROR(AW173/AU173,"-")</f>
        <v>-</v>
      </c>
      <c r="AY173" s="211">
        <v>0</v>
      </c>
      <c r="AZ173" s="126">
        <v>0</v>
      </c>
      <c r="BA173" s="124" t="str">
        <f>IFERROR(AZ173/AY173,"-")</f>
        <v>-</v>
      </c>
      <c r="BB173" s="127">
        <v>0</v>
      </c>
      <c r="BC173" s="125" t="str">
        <f>IFERROR(BB173/AZ173,"-")</f>
        <v>-</v>
      </c>
      <c r="BD173" s="126">
        <v>0</v>
      </c>
      <c r="BE173" s="124" t="str">
        <f>IFERROR(BD173/AY173,"-")</f>
        <v>-</v>
      </c>
      <c r="BF173" s="127">
        <v>0</v>
      </c>
      <c r="BG173" s="125" t="str">
        <f>IFERROR(BF173/BD173,"-")</f>
        <v>-</v>
      </c>
      <c r="BH173" s="211">
        <v>0</v>
      </c>
      <c r="BI173" s="126">
        <v>0</v>
      </c>
      <c r="BJ173" s="124" t="str">
        <f>IFERROR(BI173/BH173,"-")</f>
        <v>-</v>
      </c>
      <c r="BK173" s="127">
        <v>0</v>
      </c>
      <c r="BL173" s="125" t="str">
        <f>IFERROR(BK173/BI173,"-")</f>
        <v>-</v>
      </c>
      <c r="BM173" s="126">
        <v>0</v>
      </c>
      <c r="BN173" s="124" t="str">
        <f>IFERROR(BM173/BH173,"-")</f>
        <v>-</v>
      </c>
      <c r="BO173" s="127">
        <v>0</v>
      </c>
      <c r="BP173" s="125" t="str">
        <f>IFERROR(BO173/BM173,"-")</f>
        <v>-</v>
      </c>
      <c r="BQ173" s="212">
        <f t="shared" si="295"/>
        <v>0</v>
      </c>
      <c r="BR173" s="126">
        <f t="shared" si="296"/>
        <v>0</v>
      </c>
      <c r="BS173" s="124" t="str">
        <f>IFERROR(BR173/BQ173,"-")</f>
        <v>-</v>
      </c>
      <c r="BT173" s="127">
        <f>SUM(I173,R173,AA173,AJ173,AS173,BB173,BK173)</f>
        <v>0</v>
      </c>
      <c r="BU173" s="125" t="str">
        <f>IFERROR(BT173/BR173,"-")</f>
        <v>-</v>
      </c>
      <c r="BV173" s="126">
        <f>SUM(K173,T173,AC173,AL173,AU173,BD173,BM173)</f>
        <v>0</v>
      </c>
      <c r="BW173" s="124" t="str">
        <f>IFERROR(BV173/BQ173,"-")</f>
        <v>-</v>
      </c>
      <c r="BX173" s="127">
        <f>SUM(M173,V173,AE173,AN173,AW173,BF173,BO173)</f>
        <v>0</v>
      </c>
      <c r="BY173" s="125" t="str">
        <f>IFERROR(BX173/BV173,"-")</f>
        <v>-</v>
      </c>
      <c r="BZ173" s="82"/>
      <c r="CA173" s="113">
        <v>0</v>
      </c>
      <c r="CB173" s="105">
        <v>0</v>
      </c>
      <c r="CC173" s="86" t="s">
        <v>240</v>
      </c>
      <c r="CD173" s="105">
        <v>0</v>
      </c>
      <c r="CE173" s="105" t="s">
        <v>240</v>
      </c>
      <c r="CF173" s="105">
        <v>0</v>
      </c>
      <c r="CG173" s="86" t="s">
        <v>240</v>
      </c>
      <c r="CH173" s="105">
        <v>0</v>
      </c>
      <c r="CI173" s="105" t="s">
        <v>240</v>
      </c>
      <c r="CK173" s="86" t="str">
        <f t="shared" si="263"/>
        <v>-</v>
      </c>
      <c r="CL173" s="86" t="str">
        <f t="shared" si="264"/>
        <v>-</v>
      </c>
      <c r="CM173" s="86" t="str">
        <f t="shared" si="265"/>
        <v>-</v>
      </c>
      <c r="CN173" s="86" t="str">
        <f t="shared" si="266"/>
        <v>-</v>
      </c>
    </row>
    <row r="174" spans="1:92" s="15" customFormat="1" ht="13.5" customHeight="1">
      <c r="A174" s="63"/>
      <c r="B174" s="347"/>
      <c r="C174" s="344"/>
      <c r="D174" s="338" t="s">
        <v>204</v>
      </c>
      <c r="E174" s="339"/>
      <c r="F174" s="144">
        <v>48</v>
      </c>
      <c r="G174" s="60">
        <v>46</v>
      </c>
      <c r="H174" s="80">
        <f t="shared" si="267"/>
        <v>0.95833333333333337</v>
      </c>
      <c r="I174" s="93">
        <v>50768130</v>
      </c>
      <c r="J174" s="100">
        <f t="shared" si="268"/>
        <v>1103655</v>
      </c>
      <c r="K174" s="60">
        <v>41</v>
      </c>
      <c r="L174" s="80">
        <f t="shared" si="269"/>
        <v>0.85416666666666663</v>
      </c>
      <c r="M174" s="93">
        <v>20275977</v>
      </c>
      <c r="N174" s="100">
        <f t="shared" si="270"/>
        <v>494536.02439024393</v>
      </c>
      <c r="O174" s="144">
        <v>142</v>
      </c>
      <c r="P174" s="60">
        <v>134</v>
      </c>
      <c r="Q174" s="80">
        <f t="shared" si="271"/>
        <v>0.94366197183098588</v>
      </c>
      <c r="R174" s="93">
        <v>227205890</v>
      </c>
      <c r="S174" s="100">
        <f t="shared" si="272"/>
        <v>1695566.343283582</v>
      </c>
      <c r="T174" s="60">
        <v>119</v>
      </c>
      <c r="U174" s="80">
        <f t="shared" si="273"/>
        <v>0.8380281690140845</v>
      </c>
      <c r="V174" s="93">
        <v>101625475</v>
      </c>
      <c r="W174" s="100">
        <f t="shared" si="274"/>
        <v>853995.5882352941</v>
      </c>
      <c r="X174" s="144">
        <v>5363</v>
      </c>
      <c r="Y174" s="60">
        <v>4984</v>
      </c>
      <c r="Z174" s="80">
        <f t="shared" si="275"/>
        <v>0.92933059854559019</v>
      </c>
      <c r="AA174" s="93">
        <v>3842210630</v>
      </c>
      <c r="AB174" s="100">
        <f t="shared" si="276"/>
        <v>770909.03491171752</v>
      </c>
      <c r="AC174" s="60">
        <v>4367</v>
      </c>
      <c r="AD174" s="80">
        <f t="shared" si="277"/>
        <v>0.81428305053141903</v>
      </c>
      <c r="AE174" s="93">
        <v>934010460</v>
      </c>
      <c r="AF174" s="100">
        <f t="shared" si="278"/>
        <v>213879.19853446301</v>
      </c>
      <c r="AG174" s="144">
        <v>4368</v>
      </c>
      <c r="AH174" s="60">
        <v>4174</v>
      </c>
      <c r="AI174" s="80">
        <f t="shared" si="279"/>
        <v>0.95558608058608063</v>
      </c>
      <c r="AJ174" s="93">
        <v>3970862710</v>
      </c>
      <c r="AK174" s="100">
        <f t="shared" si="280"/>
        <v>951332.70483948255</v>
      </c>
      <c r="AL174" s="60">
        <v>3793</v>
      </c>
      <c r="AM174" s="80">
        <f t="shared" si="281"/>
        <v>0.86836080586080588</v>
      </c>
      <c r="AN174" s="93">
        <v>826480513</v>
      </c>
      <c r="AO174" s="100">
        <f t="shared" si="282"/>
        <v>217896.25968890061</v>
      </c>
      <c r="AP174" s="144">
        <v>2510</v>
      </c>
      <c r="AQ174" s="60">
        <v>2400</v>
      </c>
      <c r="AR174" s="80">
        <f t="shared" si="283"/>
        <v>0.95617529880478092</v>
      </c>
      <c r="AS174" s="93">
        <v>2645238470</v>
      </c>
      <c r="AT174" s="100">
        <f t="shared" si="284"/>
        <v>1102182.6958333333</v>
      </c>
      <c r="AU174" s="60">
        <v>2174</v>
      </c>
      <c r="AV174" s="80">
        <f t="shared" si="285"/>
        <v>0.86613545816733073</v>
      </c>
      <c r="AW174" s="93">
        <v>497707598</v>
      </c>
      <c r="AX174" s="100">
        <f t="shared" si="286"/>
        <v>228936.33762649493</v>
      </c>
      <c r="AY174" s="144">
        <v>1140</v>
      </c>
      <c r="AZ174" s="60">
        <v>1040</v>
      </c>
      <c r="BA174" s="80">
        <f t="shared" si="287"/>
        <v>0.91228070175438591</v>
      </c>
      <c r="BB174" s="93">
        <v>1266469440</v>
      </c>
      <c r="BC174" s="100">
        <f t="shared" si="288"/>
        <v>1217759.076923077</v>
      </c>
      <c r="BD174" s="60">
        <v>949</v>
      </c>
      <c r="BE174" s="80">
        <f t="shared" si="289"/>
        <v>0.83245614035087723</v>
      </c>
      <c r="BF174" s="93">
        <v>220276274</v>
      </c>
      <c r="BG174" s="100">
        <f t="shared" si="290"/>
        <v>232114.09272918862</v>
      </c>
      <c r="BH174" s="144">
        <v>451</v>
      </c>
      <c r="BI174" s="60">
        <v>366</v>
      </c>
      <c r="BJ174" s="80">
        <f t="shared" si="291"/>
        <v>0.81152993348115299</v>
      </c>
      <c r="BK174" s="93">
        <v>466207750</v>
      </c>
      <c r="BL174" s="100">
        <f t="shared" si="292"/>
        <v>1273791.6666666667</v>
      </c>
      <c r="BM174" s="60">
        <v>311</v>
      </c>
      <c r="BN174" s="80">
        <f t="shared" si="293"/>
        <v>0.68957871396895787</v>
      </c>
      <c r="BO174" s="93">
        <v>71036005</v>
      </c>
      <c r="BP174" s="100">
        <f t="shared" si="294"/>
        <v>228411.59163987139</v>
      </c>
      <c r="BQ174" s="98">
        <f t="shared" si="295"/>
        <v>14022</v>
      </c>
      <c r="BR174" s="60">
        <f t="shared" si="296"/>
        <v>13144</v>
      </c>
      <c r="BS174" s="80">
        <f t="shared" si="297"/>
        <v>0.93738411068321215</v>
      </c>
      <c r="BT174" s="93">
        <f t="shared" si="298"/>
        <v>12468963020</v>
      </c>
      <c r="BU174" s="100">
        <f t="shared" si="299"/>
        <v>948642.956482045</v>
      </c>
      <c r="BV174" s="60">
        <f t="shared" si="300"/>
        <v>11754</v>
      </c>
      <c r="BW174" s="80">
        <f t="shared" si="301"/>
        <v>0.83825417201540442</v>
      </c>
      <c r="BX174" s="93">
        <f t="shared" si="302"/>
        <v>2671412302</v>
      </c>
      <c r="BY174" s="100">
        <f t="shared" si="303"/>
        <v>227276.86761953379</v>
      </c>
      <c r="BZ174" s="82"/>
      <c r="CA174" s="113">
        <v>13410</v>
      </c>
      <c r="CB174" s="105">
        <v>12589</v>
      </c>
      <c r="CC174" s="86">
        <v>0.93877703206562269</v>
      </c>
      <c r="CD174" s="105">
        <v>11914113590</v>
      </c>
      <c r="CE174" s="105">
        <v>946390.7848121376</v>
      </c>
      <c r="CF174" s="105">
        <v>11164</v>
      </c>
      <c r="CG174" s="86">
        <v>0.83251304996271436</v>
      </c>
      <c r="CH174" s="105">
        <v>2660438013</v>
      </c>
      <c r="CI174" s="105">
        <v>238305.08894661412</v>
      </c>
      <c r="CK174" s="86">
        <f t="shared" si="263"/>
        <v>9.9129938667807727E-2</v>
      </c>
      <c r="CL174" s="86">
        <f t="shared" si="264"/>
        <v>6.2615889316787854E-2</v>
      </c>
      <c r="CM174" s="86">
        <f t="shared" si="265"/>
        <v>0.10626398210290833</v>
      </c>
      <c r="CN174" s="86">
        <f t="shared" si="266"/>
        <v>6.1222967934377315E-2</v>
      </c>
    </row>
    <row r="175" spans="1:92" s="15" customFormat="1" ht="13.5" customHeight="1">
      <c r="A175" s="63"/>
      <c r="B175" s="345">
        <v>29</v>
      </c>
      <c r="C175" s="342" t="s">
        <v>38</v>
      </c>
      <c r="D175" s="331" t="s">
        <v>153</v>
      </c>
      <c r="E175" s="320"/>
      <c r="F175" s="144">
        <v>6</v>
      </c>
      <c r="G175" s="60">
        <v>6</v>
      </c>
      <c r="H175" s="80">
        <f t="shared" si="267"/>
        <v>1</v>
      </c>
      <c r="I175" s="93">
        <v>2031690</v>
      </c>
      <c r="J175" s="100">
        <f t="shared" si="268"/>
        <v>338615</v>
      </c>
      <c r="K175" s="60">
        <v>6</v>
      </c>
      <c r="L175" s="80">
        <f t="shared" si="269"/>
        <v>1</v>
      </c>
      <c r="M175" s="93">
        <v>689836</v>
      </c>
      <c r="N175" s="100">
        <f t="shared" si="270"/>
        <v>114972.66666666667</v>
      </c>
      <c r="O175" s="144">
        <v>7</v>
      </c>
      <c r="P175" s="60">
        <v>7</v>
      </c>
      <c r="Q175" s="80">
        <f t="shared" si="271"/>
        <v>1</v>
      </c>
      <c r="R175" s="93">
        <v>2810040</v>
      </c>
      <c r="S175" s="100">
        <f t="shared" si="272"/>
        <v>401434.28571428574</v>
      </c>
      <c r="T175" s="60">
        <v>6</v>
      </c>
      <c r="U175" s="80">
        <f t="shared" si="273"/>
        <v>0.8571428571428571</v>
      </c>
      <c r="V175" s="93">
        <v>359908</v>
      </c>
      <c r="W175" s="100">
        <f t="shared" si="274"/>
        <v>59984.666666666664</v>
      </c>
      <c r="X175" s="144">
        <v>1120</v>
      </c>
      <c r="Y175" s="60">
        <v>1099</v>
      </c>
      <c r="Z175" s="80">
        <f t="shared" si="275"/>
        <v>0.98124999999999996</v>
      </c>
      <c r="AA175" s="93">
        <v>435548100</v>
      </c>
      <c r="AB175" s="100">
        <f t="shared" si="276"/>
        <v>396313.10282074613</v>
      </c>
      <c r="AC175" s="60">
        <v>933</v>
      </c>
      <c r="AD175" s="80">
        <f t="shared" si="277"/>
        <v>0.83303571428571432</v>
      </c>
      <c r="AE175" s="93">
        <v>81059565</v>
      </c>
      <c r="AF175" s="100">
        <f t="shared" si="278"/>
        <v>86880.562700964627</v>
      </c>
      <c r="AG175" s="144">
        <v>941</v>
      </c>
      <c r="AH175" s="60">
        <v>930</v>
      </c>
      <c r="AI175" s="80">
        <f t="shared" si="279"/>
        <v>0.98831030818278431</v>
      </c>
      <c r="AJ175" s="93">
        <v>465444300</v>
      </c>
      <c r="AK175" s="100">
        <f t="shared" si="280"/>
        <v>500477.74193548388</v>
      </c>
      <c r="AL175" s="60">
        <v>840</v>
      </c>
      <c r="AM175" s="80">
        <f t="shared" si="281"/>
        <v>0.89266737513283745</v>
      </c>
      <c r="AN175" s="93">
        <v>89425851</v>
      </c>
      <c r="AO175" s="100">
        <f t="shared" si="282"/>
        <v>106459.34642857143</v>
      </c>
      <c r="AP175" s="144">
        <v>391</v>
      </c>
      <c r="AQ175" s="60">
        <v>387</v>
      </c>
      <c r="AR175" s="80">
        <f t="shared" si="283"/>
        <v>0.98976982097186705</v>
      </c>
      <c r="AS175" s="93">
        <v>284225880</v>
      </c>
      <c r="AT175" s="100">
        <f t="shared" si="284"/>
        <v>734433.79844961246</v>
      </c>
      <c r="AU175" s="60">
        <v>361</v>
      </c>
      <c r="AV175" s="80">
        <f t="shared" si="285"/>
        <v>0.92327365728900257</v>
      </c>
      <c r="AW175" s="93">
        <v>62255201</v>
      </c>
      <c r="AX175" s="100">
        <f t="shared" si="286"/>
        <v>172452.08033240997</v>
      </c>
      <c r="AY175" s="144">
        <v>105</v>
      </c>
      <c r="AZ175" s="60">
        <v>104</v>
      </c>
      <c r="BA175" s="80">
        <f t="shared" si="287"/>
        <v>0.99047619047619051</v>
      </c>
      <c r="BB175" s="93">
        <v>79749730</v>
      </c>
      <c r="BC175" s="100">
        <f t="shared" si="288"/>
        <v>766824.32692307688</v>
      </c>
      <c r="BD175" s="60">
        <v>98</v>
      </c>
      <c r="BE175" s="80">
        <f t="shared" si="289"/>
        <v>0.93333333333333335</v>
      </c>
      <c r="BF175" s="93">
        <v>15050704</v>
      </c>
      <c r="BG175" s="100">
        <f t="shared" si="290"/>
        <v>153578.61224489796</v>
      </c>
      <c r="BH175" s="144">
        <v>19</v>
      </c>
      <c r="BI175" s="60">
        <v>19</v>
      </c>
      <c r="BJ175" s="80">
        <f t="shared" si="291"/>
        <v>1</v>
      </c>
      <c r="BK175" s="93">
        <v>12085840</v>
      </c>
      <c r="BL175" s="100">
        <f t="shared" si="292"/>
        <v>636096.84210526315</v>
      </c>
      <c r="BM175" s="60">
        <v>19</v>
      </c>
      <c r="BN175" s="80">
        <f t="shared" si="293"/>
        <v>1</v>
      </c>
      <c r="BO175" s="93">
        <v>2458679</v>
      </c>
      <c r="BP175" s="100">
        <f t="shared" si="294"/>
        <v>129404.15789473684</v>
      </c>
      <c r="BQ175" s="98">
        <f t="shared" si="295"/>
        <v>2589</v>
      </c>
      <c r="BR175" s="60">
        <f t="shared" si="296"/>
        <v>2552</v>
      </c>
      <c r="BS175" s="80">
        <f t="shared" si="297"/>
        <v>0.98570876786404016</v>
      </c>
      <c r="BT175" s="93">
        <f t="shared" si="298"/>
        <v>1281895580</v>
      </c>
      <c r="BU175" s="100">
        <f t="shared" si="299"/>
        <v>502310.18025078368</v>
      </c>
      <c r="BV175" s="60">
        <f t="shared" si="300"/>
        <v>2263</v>
      </c>
      <c r="BW175" s="80">
        <f t="shared" si="301"/>
        <v>0.87408265739667823</v>
      </c>
      <c r="BX175" s="93">
        <f t="shared" si="302"/>
        <v>251299744</v>
      </c>
      <c r="BY175" s="100">
        <f t="shared" si="303"/>
        <v>111047.16924436588</v>
      </c>
      <c r="BZ175" s="82"/>
      <c r="CA175" s="113">
        <v>2403</v>
      </c>
      <c r="CB175" s="105">
        <v>2365</v>
      </c>
      <c r="CC175" s="86">
        <v>0.98418643362463587</v>
      </c>
      <c r="CD175" s="105">
        <v>1173646200</v>
      </c>
      <c r="CE175" s="105">
        <v>496256.32135306555</v>
      </c>
      <c r="CF175" s="105">
        <v>2066</v>
      </c>
      <c r="CG175" s="86">
        <v>0.85975863503953387</v>
      </c>
      <c r="CH175" s="105">
        <v>231879447</v>
      </c>
      <c r="CI175" s="105">
        <v>112235.93756050339</v>
      </c>
      <c r="CK175" s="86">
        <f t="shared" si="263"/>
        <v>0.11162611046736193</v>
      </c>
      <c r="CL175" s="86">
        <f t="shared" si="264"/>
        <v>1.4291232135959842E-2</v>
      </c>
      <c r="CM175" s="86">
        <f t="shared" si="265"/>
        <v>0.124427798585102</v>
      </c>
      <c r="CN175" s="86">
        <f t="shared" si="266"/>
        <v>1.581356637536413E-2</v>
      </c>
    </row>
    <row r="176" spans="1:92" s="15" customFormat="1" ht="13.5" customHeight="1">
      <c r="A176" s="63"/>
      <c r="B176" s="346"/>
      <c r="C176" s="343"/>
      <c r="D176" s="319" t="s">
        <v>164</v>
      </c>
      <c r="E176" s="320"/>
      <c r="F176" s="144">
        <v>0</v>
      </c>
      <c r="G176" s="60">
        <v>0</v>
      </c>
      <c r="H176" s="80" t="str">
        <f t="shared" si="267"/>
        <v>-</v>
      </c>
      <c r="I176" s="93">
        <v>0</v>
      </c>
      <c r="J176" s="100" t="str">
        <f t="shared" si="268"/>
        <v>-</v>
      </c>
      <c r="K176" s="60">
        <v>0</v>
      </c>
      <c r="L176" s="80" t="str">
        <f t="shared" si="269"/>
        <v>-</v>
      </c>
      <c r="M176" s="93">
        <v>0</v>
      </c>
      <c r="N176" s="100" t="str">
        <f t="shared" si="270"/>
        <v>-</v>
      </c>
      <c r="O176" s="144">
        <v>1</v>
      </c>
      <c r="P176" s="60">
        <v>1</v>
      </c>
      <c r="Q176" s="80">
        <f t="shared" si="271"/>
        <v>1</v>
      </c>
      <c r="R176" s="93">
        <v>1494960</v>
      </c>
      <c r="S176" s="100">
        <f t="shared" si="272"/>
        <v>1494960</v>
      </c>
      <c r="T176" s="60">
        <v>1</v>
      </c>
      <c r="U176" s="80">
        <f t="shared" si="273"/>
        <v>1</v>
      </c>
      <c r="V176" s="93">
        <v>95583</v>
      </c>
      <c r="W176" s="100">
        <f t="shared" si="274"/>
        <v>95583</v>
      </c>
      <c r="X176" s="144">
        <v>68</v>
      </c>
      <c r="Y176" s="60">
        <v>67</v>
      </c>
      <c r="Z176" s="80">
        <f t="shared" si="275"/>
        <v>0.98529411764705888</v>
      </c>
      <c r="AA176" s="93">
        <v>29824180</v>
      </c>
      <c r="AB176" s="100">
        <f t="shared" si="276"/>
        <v>445137.01492537314</v>
      </c>
      <c r="AC176" s="60">
        <v>55</v>
      </c>
      <c r="AD176" s="80">
        <f t="shared" si="277"/>
        <v>0.80882352941176472</v>
      </c>
      <c r="AE176" s="93">
        <v>3923118</v>
      </c>
      <c r="AF176" s="100">
        <f t="shared" si="278"/>
        <v>71329.418181818182</v>
      </c>
      <c r="AG176" s="144">
        <v>47</v>
      </c>
      <c r="AH176" s="60">
        <v>47</v>
      </c>
      <c r="AI176" s="80">
        <f t="shared" si="279"/>
        <v>1</v>
      </c>
      <c r="AJ176" s="93">
        <v>29054930</v>
      </c>
      <c r="AK176" s="100">
        <f t="shared" si="280"/>
        <v>618190</v>
      </c>
      <c r="AL176" s="60">
        <v>40</v>
      </c>
      <c r="AM176" s="80">
        <f t="shared" si="281"/>
        <v>0.85106382978723405</v>
      </c>
      <c r="AN176" s="93">
        <v>6937461</v>
      </c>
      <c r="AO176" s="100">
        <f t="shared" si="282"/>
        <v>173436.52499999999</v>
      </c>
      <c r="AP176" s="144">
        <v>6</v>
      </c>
      <c r="AQ176" s="60">
        <v>6</v>
      </c>
      <c r="AR176" s="80">
        <f t="shared" si="283"/>
        <v>1</v>
      </c>
      <c r="AS176" s="93">
        <v>2744430</v>
      </c>
      <c r="AT176" s="100">
        <f t="shared" si="284"/>
        <v>457405</v>
      </c>
      <c r="AU176" s="60">
        <v>6</v>
      </c>
      <c r="AV176" s="80">
        <f t="shared" si="285"/>
        <v>1</v>
      </c>
      <c r="AW176" s="93">
        <v>461213</v>
      </c>
      <c r="AX176" s="100">
        <f t="shared" si="286"/>
        <v>76868.833333333328</v>
      </c>
      <c r="AY176" s="144">
        <v>2</v>
      </c>
      <c r="AZ176" s="60">
        <v>1</v>
      </c>
      <c r="BA176" s="80">
        <f t="shared" si="287"/>
        <v>0.5</v>
      </c>
      <c r="BB176" s="93">
        <v>453290</v>
      </c>
      <c r="BC176" s="100">
        <f t="shared" si="288"/>
        <v>453290</v>
      </c>
      <c r="BD176" s="60">
        <v>1</v>
      </c>
      <c r="BE176" s="80">
        <f t="shared" si="289"/>
        <v>0.5</v>
      </c>
      <c r="BF176" s="93">
        <v>188771</v>
      </c>
      <c r="BG176" s="100">
        <f t="shared" si="290"/>
        <v>188771</v>
      </c>
      <c r="BH176" s="144">
        <v>0</v>
      </c>
      <c r="BI176" s="60">
        <v>0</v>
      </c>
      <c r="BJ176" s="80" t="str">
        <f t="shared" si="291"/>
        <v>-</v>
      </c>
      <c r="BK176" s="93">
        <v>0</v>
      </c>
      <c r="BL176" s="100" t="str">
        <f t="shared" si="292"/>
        <v>-</v>
      </c>
      <c r="BM176" s="60">
        <v>0</v>
      </c>
      <c r="BN176" s="80" t="str">
        <f t="shared" si="293"/>
        <v>-</v>
      </c>
      <c r="BO176" s="93">
        <v>0</v>
      </c>
      <c r="BP176" s="100" t="str">
        <f t="shared" si="294"/>
        <v>-</v>
      </c>
      <c r="BQ176" s="98">
        <f t="shared" si="295"/>
        <v>124</v>
      </c>
      <c r="BR176" s="60">
        <f t="shared" si="296"/>
        <v>122</v>
      </c>
      <c r="BS176" s="80">
        <f t="shared" si="297"/>
        <v>0.9838709677419355</v>
      </c>
      <c r="BT176" s="93">
        <f t="shared" si="298"/>
        <v>63571790</v>
      </c>
      <c r="BU176" s="100">
        <f t="shared" si="299"/>
        <v>521080.24590163934</v>
      </c>
      <c r="BV176" s="60">
        <f t="shared" si="300"/>
        <v>103</v>
      </c>
      <c r="BW176" s="80">
        <f t="shared" si="301"/>
        <v>0.83064516129032262</v>
      </c>
      <c r="BX176" s="93">
        <f t="shared" si="302"/>
        <v>11606146</v>
      </c>
      <c r="BY176" s="100">
        <f t="shared" si="303"/>
        <v>112681.02912621359</v>
      </c>
      <c r="BZ176" s="82"/>
      <c r="CA176" s="113">
        <v>111</v>
      </c>
      <c r="CB176" s="105">
        <v>109</v>
      </c>
      <c r="CC176" s="86">
        <v>0.98198198198198194</v>
      </c>
      <c r="CD176" s="105">
        <v>48579170</v>
      </c>
      <c r="CE176" s="105">
        <v>445680.45871559635</v>
      </c>
      <c r="CF176" s="105">
        <v>95</v>
      </c>
      <c r="CG176" s="86">
        <v>0.85585585585585588</v>
      </c>
      <c r="CH176" s="105">
        <v>9802404</v>
      </c>
      <c r="CI176" s="105">
        <v>103183.2</v>
      </c>
      <c r="CK176" s="86">
        <f t="shared" si="263"/>
        <v>0.15322580645161288</v>
      </c>
      <c r="CL176" s="86">
        <f t="shared" si="264"/>
        <v>1.6129032258064502E-2</v>
      </c>
      <c r="CM176" s="86">
        <f t="shared" si="265"/>
        <v>0.12612612612612606</v>
      </c>
      <c r="CN176" s="86">
        <f t="shared" si="266"/>
        <v>1.8018018018018056E-2</v>
      </c>
    </row>
    <row r="177" spans="1:92" s="15" customFormat="1" ht="13.5" customHeight="1">
      <c r="A177" s="63"/>
      <c r="B177" s="346"/>
      <c r="C177" s="343"/>
      <c r="D177" s="81"/>
      <c r="E177" s="71" t="s">
        <v>160</v>
      </c>
      <c r="F177" s="168">
        <v>0</v>
      </c>
      <c r="G177" s="62">
        <v>0</v>
      </c>
      <c r="H177" s="79" t="str">
        <f t="shared" si="267"/>
        <v>-</v>
      </c>
      <c r="I177" s="101">
        <v>0</v>
      </c>
      <c r="J177" s="102" t="str">
        <f t="shared" si="268"/>
        <v>-</v>
      </c>
      <c r="K177" s="62">
        <v>0</v>
      </c>
      <c r="L177" s="79" t="str">
        <f t="shared" si="269"/>
        <v>-</v>
      </c>
      <c r="M177" s="101">
        <v>0</v>
      </c>
      <c r="N177" s="102" t="str">
        <f t="shared" si="270"/>
        <v>-</v>
      </c>
      <c r="O177" s="168">
        <v>1</v>
      </c>
      <c r="P177" s="62">
        <v>1</v>
      </c>
      <c r="Q177" s="79">
        <f t="shared" si="271"/>
        <v>1</v>
      </c>
      <c r="R177" s="101">
        <v>1494960</v>
      </c>
      <c r="S177" s="102">
        <f t="shared" si="272"/>
        <v>1494960</v>
      </c>
      <c r="T177" s="62">
        <v>1</v>
      </c>
      <c r="U177" s="79">
        <f t="shared" si="273"/>
        <v>1</v>
      </c>
      <c r="V177" s="101">
        <v>95583</v>
      </c>
      <c r="W177" s="102">
        <f t="shared" si="274"/>
        <v>95583</v>
      </c>
      <c r="X177" s="168">
        <v>44</v>
      </c>
      <c r="Y177" s="62">
        <v>44</v>
      </c>
      <c r="Z177" s="79">
        <f t="shared" si="275"/>
        <v>1</v>
      </c>
      <c r="AA177" s="101">
        <v>19414700</v>
      </c>
      <c r="AB177" s="102">
        <f t="shared" si="276"/>
        <v>441243.18181818182</v>
      </c>
      <c r="AC177" s="62">
        <v>36</v>
      </c>
      <c r="AD177" s="79">
        <f t="shared" si="277"/>
        <v>0.81818181818181823</v>
      </c>
      <c r="AE177" s="101">
        <v>2127562</v>
      </c>
      <c r="AF177" s="102">
        <f t="shared" si="278"/>
        <v>59098.944444444445</v>
      </c>
      <c r="AG177" s="168">
        <v>39</v>
      </c>
      <c r="AH177" s="62">
        <v>39</v>
      </c>
      <c r="AI177" s="79">
        <f t="shared" si="279"/>
        <v>1</v>
      </c>
      <c r="AJ177" s="101">
        <v>20003230</v>
      </c>
      <c r="AK177" s="102">
        <f t="shared" si="280"/>
        <v>512903.33333333331</v>
      </c>
      <c r="AL177" s="62">
        <v>33</v>
      </c>
      <c r="AM177" s="79">
        <f t="shared" si="281"/>
        <v>0.84615384615384615</v>
      </c>
      <c r="AN177" s="101">
        <v>2745157</v>
      </c>
      <c r="AO177" s="102">
        <f t="shared" si="282"/>
        <v>83186.57575757576</v>
      </c>
      <c r="AP177" s="168">
        <v>6</v>
      </c>
      <c r="AQ177" s="62">
        <v>6</v>
      </c>
      <c r="AR177" s="79">
        <f t="shared" si="283"/>
        <v>1</v>
      </c>
      <c r="AS177" s="101">
        <v>2744430</v>
      </c>
      <c r="AT177" s="102">
        <f t="shared" si="284"/>
        <v>457405</v>
      </c>
      <c r="AU177" s="62">
        <v>6</v>
      </c>
      <c r="AV177" s="79">
        <f t="shared" si="285"/>
        <v>1</v>
      </c>
      <c r="AW177" s="101">
        <v>461213</v>
      </c>
      <c r="AX177" s="102">
        <f t="shared" si="286"/>
        <v>76868.833333333328</v>
      </c>
      <c r="AY177" s="168">
        <v>2</v>
      </c>
      <c r="AZ177" s="62">
        <v>1</v>
      </c>
      <c r="BA177" s="79">
        <f t="shared" si="287"/>
        <v>0.5</v>
      </c>
      <c r="BB177" s="101">
        <v>453290</v>
      </c>
      <c r="BC177" s="102">
        <f t="shared" si="288"/>
        <v>453290</v>
      </c>
      <c r="BD177" s="62">
        <v>1</v>
      </c>
      <c r="BE177" s="79">
        <f t="shared" si="289"/>
        <v>0.5</v>
      </c>
      <c r="BF177" s="101">
        <v>188771</v>
      </c>
      <c r="BG177" s="102">
        <f t="shared" si="290"/>
        <v>188771</v>
      </c>
      <c r="BH177" s="168">
        <v>0</v>
      </c>
      <c r="BI177" s="62">
        <v>0</v>
      </c>
      <c r="BJ177" s="79" t="str">
        <f t="shared" si="291"/>
        <v>-</v>
      </c>
      <c r="BK177" s="101">
        <v>0</v>
      </c>
      <c r="BL177" s="102" t="str">
        <f t="shared" si="292"/>
        <v>-</v>
      </c>
      <c r="BM177" s="62">
        <v>0</v>
      </c>
      <c r="BN177" s="79" t="str">
        <f t="shared" si="293"/>
        <v>-</v>
      </c>
      <c r="BO177" s="101">
        <v>0</v>
      </c>
      <c r="BP177" s="102" t="str">
        <f t="shared" si="294"/>
        <v>-</v>
      </c>
      <c r="BQ177" s="99">
        <f t="shared" si="295"/>
        <v>92</v>
      </c>
      <c r="BR177" s="62">
        <f t="shared" si="296"/>
        <v>91</v>
      </c>
      <c r="BS177" s="79">
        <f t="shared" si="297"/>
        <v>0.98913043478260865</v>
      </c>
      <c r="BT177" s="101">
        <f t="shared" si="298"/>
        <v>44110610</v>
      </c>
      <c r="BU177" s="102">
        <f t="shared" si="299"/>
        <v>484731.97802197799</v>
      </c>
      <c r="BV177" s="62">
        <f t="shared" si="300"/>
        <v>77</v>
      </c>
      <c r="BW177" s="79">
        <f t="shared" si="301"/>
        <v>0.83695652173913049</v>
      </c>
      <c r="BX177" s="101">
        <f t="shared" si="302"/>
        <v>5618286</v>
      </c>
      <c r="BY177" s="102">
        <f t="shared" si="303"/>
        <v>72964.753246753244</v>
      </c>
      <c r="BZ177" s="82"/>
      <c r="CA177" s="113">
        <v>82</v>
      </c>
      <c r="CB177" s="105">
        <v>80</v>
      </c>
      <c r="CC177" s="86">
        <v>0.97560975609756095</v>
      </c>
      <c r="CD177" s="105">
        <v>37476870</v>
      </c>
      <c r="CE177" s="105">
        <v>468460.875</v>
      </c>
      <c r="CF177" s="105">
        <v>72</v>
      </c>
      <c r="CG177" s="86">
        <v>0.87804878048780488</v>
      </c>
      <c r="CH177" s="105">
        <v>8241026</v>
      </c>
      <c r="CI177" s="105">
        <v>114458.69444444444</v>
      </c>
      <c r="CK177" s="86">
        <f t="shared" si="263"/>
        <v>0.15217391304347816</v>
      </c>
      <c r="CL177" s="86">
        <f t="shared" si="264"/>
        <v>1.0869565217391353E-2</v>
      </c>
      <c r="CM177" s="86">
        <f t="shared" si="265"/>
        <v>9.7560975609756073E-2</v>
      </c>
      <c r="CN177" s="86">
        <f t="shared" si="266"/>
        <v>2.4390243902439046E-2</v>
      </c>
    </row>
    <row r="178" spans="1:92" s="15" customFormat="1" ht="13.5" customHeight="1">
      <c r="A178" s="63"/>
      <c r="B178" s="346"/>
      <c r="C178" s="343"/>
      <c r="D178" s="81"/>
      <c r="E178" s="198" t="s">
        <v>161</v>
      </c>
      <c r="F178" s="213">
        <v>0</v>
      </c>
      <c r="G178" s="214">
        <v>0</v>
      </c>
      <c r="H178" s="215" t="str">
        <f t="shared" si="267"/>
        <v>-</v>
      </c>
      <c r="I178" s="216">
        <v>0</v>
      </c>
      <c r="J178" s="217" t="str">
        <f t="shared" si="268"/>
        <v>-</v>
      </c>
      <c r="K178" s="214">
        <v>0</v>
      </c>
      <c r="L178" s="215" t="str">
        <f t="shared" si="269"/>
        <v>-</v>
      </c>
      <c r="M178" s="216">
        <v>0</v>
      </c>
      <c r="N178" s="217" t="str">
        <f t="shared" si="270"/>
        <v>-</v>
      </c>
      <c r="O178" s="213">
        <v>0</v>
      </c>
      <c r="P178" s="214">
        <v>0</v>
      </c>
      <c r="Q178" s="215" t="str">
        <f t="shared" si="271"/>
        <v>-</v>
      </c>
      <c r="R178" s="216">
        <v>0</v>
      </c>
      <c r="S178" s="217" t="str">
        <f t="shared" si="272"/>
        <v>-</v>
      </c>
      <c r="T178" s="214">
        <v>0</v>
      </c>
      <c r="U178" s="215" t="str">
        <f t="shared" si="273"/>
        <v>-</v>
      </c>
      <c r="V178" s="216">
        <v>0</v>
      </c>
      <c r="W178" s="217" t="str">
        <f t="shared" si="274"/>
        <v>-</v>
      </c>
      <c r="X178" s="213">
        <v>24</v>
      </c>
      <c r="Y178" s="214">
        <v>23</v>
      </c>
      <c r="Z178" s="215">
        <f t="shared" si="275"/>
        <v>0.95833333333333337</v>
      </c>
      <c r="AA178" s="216">
        <v>10409480</v>
      </c>
      <c r="AB178" s="217">
        <f t="shared" si="276"/>
        <v>452586.08695652173</v>
      </c>
      <c r="AC178" s="214">
        <v>19</v>
      </c>
      <c r="AD178" s="215">
        <f t="shared" si="277"/>
        <v>0.79166666666666663</v>
      </c>
      <c r="AE178" s="216">
        <v>1795556</v>
      </c>
      <c r="AF178" s="217">
        <f t="shared" si="278"/>
        <v>94502.947368421053</v>
      </c>
      <c r="AG178" s="213">
        <v>8</v>
      </c>
      <c r="AH178" s="214">
        <v>8</v>
      </c>
      <c r="AI178" s="215">
        <f t="shared" si="279"/>
        <v>1</v>
      </c>
      <c r="AJ178" s="216">
        <v>9051700</v>
      </c>
      <c r="AK178" s="217">
        <f t="shared" si="280"/>
        <v>1131462.5</v>
      </c>
      <c r="AL178" s="214">
        <v>7</v>
      </c>
      <c r="AM178" s="215">
        <f t="shared" si="281"/>
        <v>0.875</v>
      </c>
      <c r="AN178" s="216">
        <v>4192304</v>
      </c>
      <c r="AO178" s="217">
        <f t="shared" si="282"/>
        <v>598900.57142857148</v>
      </c>
      <c r="AP178" s="213">
        <v>0</v>
      </c>
      <c r="AQ178" s="214">
        <v>0</v>
      </c>
      <c r="AR178" s="215" t="str">
        <f t="shared" si="283"/>
        <v>-</v>
      </c>
      <c r="AS178" s="216">
        <v>0</v>
      </c>
      <c r="AT178" s="217" t="str">
        <f t="shared" si="284"/>
        <v>-</v>
      </c>
      <c r="AU178" s="214">
        <v>0</v>
      </c>
      <c r="AV178" s="215" t="str">
        <f t="shared" si="285"/>
        <v>-</v>
      </c>
      <c r="AW178" s="216">
        <v>0</v>
      </c>
      <c r="AX178" s="217" t="str">
        <f t="shared" si="286"/>
        <v>-</v>
      </c>
      <c r="AY178" s="213">
        <v>0</v>
      </c>
      <c r="AZ178" s="214">
        <v>0</v>
      </c>
      <c r="BA178" s="215" t="str">
        <f t="shared" si="287"/>
        <v>-</v>
      </c>
      <c r="BB178" s="216">
        <v>0</v>
      </c>
      <c r="BC178" s="217" t="str">
        <f t="shared" si="288"/>
        <v>-</v>
      </c>
      <c r="BD178" s="214">
        <v>0</v>
      </c>
      <c r="BE178" s="215" t="str">
        <f t="shared" si="289"/>
        <v>-</v>
      </c>
      <c r="BF178" s="216">
        <v>0</v>
      </c>
      <c r="BG178" s="217" t="str">
        <f t="shared" si="290"/>
        <v>-</v>
      </c>
      <c r="BH178" s="213">
        <v>0</v>
      </c>
      <c r="BI178" s="214">
        <v>0</v>
      </c>
      <c r="BJ178" s="215" t="str">
        <f t="shared" si="291"/>
        <v>-</v>
      </c>
      <c r="BK178" s="216">
        <v>0</v>
      </c>
      <c r="BL178" s="217" t="str">
        <f t="shared" si="292"/>
        <v>-</v>
      </c>
      <c r="BM178" s="214">
        <v>0</v>
      </c>
      <c r="BN178" s="215" t="str">
        <f t="shared" si="293"/>
        <v>-</v>
      </c>
      <c r="BO178" s="216">
        <v>0</v>
      </c>
      <c r="BP178" s="217" t="str">
        <f t="shared" si="294"/>
        <v>-</v>
      </c>
      <c r="BQ178" s="218">
        <f t="shared" si="295"/>
        <v>32</v>
      </c>
      <c r="BR178" s="214">
        <f t="shared" si="296"/>
        <v>31</v>
      </c>
      <c r="BS178" s="215">
        <f t="shared" si="297"/>
        <v>0.96875</v>
      </c>
      <c r="BT178" s="216">
        <f t="shared" si="298"/>
        <v>19461180</v>
      </c>
      <c r="BU178" s="217">
        <f t="shared" si="299"/>
        <v>627780</v>
      </c>
      <c r="BV178" s="214">
        <f t="shared" si="300"/>
        <v>26</v>
      </c>
      <c r="BW178" s="215">
        <f t="shared" si="301"/>
        <v>0.8125</v>
      </c>
      <c r="BX178" s="216">
        <f t="shared" si="302"/>
        <v>5987860</v>
      </c>
      <c r="BY178" s="217">
        <f t="shared" si="303"/>
        <v>230302.30769230769</v>
      </c>
      <c r="BZ178" s="82"/>
      <c r="CA178" s="113">
        <v>29</v>
      </c>
      <c r="CB178" s="105">
        <v>29</v>
      </c>
      <c r="CC178" s="86">
        <v>1</v>
      </c>
      <c r="CD178" s="105">
        <v>11102300</v>
      </c>
      <c r="CE178" s="105">
        <v>382837.93103448278</v>
      </c>
      <c r="CF178" s="105">
        <v>23</v>
      </c>
      <c r="CG178" s="86">
        <v>0.7931034482758621</v>
      </c>
      <c r="CH178" s="105">
        <v>1561378</v>
      </c>
      <c r="CI178" s="105">
        <v>67886</v>
      </c>
      <c r="CK178" s="86">
        <f t="shared" si="263"/>
        <v>0.15625</v>
      </c>
      <c r="CL178" s="86">
        <f t="shared" si="264"/>
        <v>3.125E-2</v>
      </c>
      <c r="CM178" s="86">
        <f t="shared" si="265"/>
        <v>0.2068965517241379</v>
      </c>
      <c r="CN178" s="86">
        <f t="shared" si="266"/>
        <v>0</v>
      </c>
    </row>
    <row r="179" spans="1:92" s="15" customFormat="1" ht="13.5" customHeight="1">
      <c r="A179" s="63"/>
      <c r="B179" s="346"/>
      <c r="C179" s="343"/>
      <c r="D179" s="210"/>
      <c r="E179" s="72" t="s">
        <v>211</v>
      </c>
      <c r="F179" s="211">
        <v>0</v>
      </c>
      <c r="G179" s="126">
        <v>0</v>
      </c>
      <c r="H179" s="124" t="str">
        <f>IFERROR(G179/F179,"-")</f>
        <v>-</v>
      </c>
      <c r="I179" s="127">
        <v>0</v>
      </c>
      <c r="J179" s="125" t="str">
        <f>IFERROR(I179/G179,"-")</f>
        <v>-</v>
      </c>
      <c r="K179" s="126">
        <v>0</v>
      </c>
      <c r="L179" s="124" t="str">
        <f>IFERROR(K179/F179,"-")</f>
        <v>-</v>
      </c>
      <c r="M179" s="127">
        <v>0</v>
      </c>
      <c r="N179" s="125" t="str">
        <f>IFERROR(M179/K179,"-")</f>
        <v>-</v>
      </c>
      <c r="O179" s="211">
        <v>0</v>
      </c>
      <c r="P179" s="126">
        <v>0</v>
      </c>
      <c r="Q179" s="124" t="str">
        <f>IFERROR(P179/O179,"-")</f>
        <v>-</v>
      </c>
      <c r="R179" s="127">
        <v>0</v>
      </c>
      <c r="S179" s="125" t="str">
        <f>IFERROR(R179/P179,"-")</f>
        <v>-</v>
      </c>
      <c r="T179" s="126">
        <v>0</v>
      </c>
      <c r="U179" s="124" t="str">
        <f>IFERROR(T179/O179,"-")</f>
        <v>-</v>
      </c>
      <c r="V179" s="127">
        <v>0</v>
      </c>
      <c r="W179" s="125" t="str">
        <f>IFERROR(V179/T179,"-")</f>
        <v>-</v>
      </c>
      <c r="X179" s="211">
        <v>0</v>
      </c>
      <c r="Y179" s="126">
        <v>0</v>
      </c>
      <c r="Z179" s="124" t="str">
        <f>IFERROR(Y179/X179,"-")</f>
        <v>-</v>
      </c>
      <c r="AA179" s="127">
        <v>0</v>
      </c>
      <c r="AB179" s="125" t="str">
        <f>IFERROR(AA179/Y179,"-")</f>
        <v>-</v>
      </c>
      <c r="AC179" s="126">
        <v>0</v>
      </c>
      <c r="AD179" s="124" t="str">
        <f>IFERROR(AC179/X179,"-")</f>
        <v>-</v>
      </c>
      <c r="AE179" s="127">
        <v>0</v>
      </c>
      <c r="AF179" s="125" t="str">
        <f>IFERROR(AE179/AC179,"-")</f>
        <v>-</v>
      </c>
      <c r="AG179" s="211">
        <v>0</v>
      </c>
      <c r="AH179" s="126">
        <v>0</v>
      </c>
      <c r="AI179" s="124" t="str">
        <f>IFERROR(AH179/AG179,"-")</f>
        <v>-</v>
      </c>
      <c r="AJ179" s="127">
        <v>0</v>
      </c>
      <c r="AK179" s="125" t="str">
        <f>IFERROR(AJ179/AH179,"-")</f>
        <v>-</v>
      </c>
      <c r="AL179" s="126">
        <v>0</v>
      </c>
      <c r="AM179" s="124" t="str">
        <f>IFERROR(AL179/AG179,"-")</f>
        <v>-</v>
      </c>
      <c r="AN179" s="127">
        <v>0</v>
      </c>
      <c r="AO179" s="125" t="str">
        <f>IFERROR(AN179/AL179,"-")</f>
        <v>-</v>
      </c>
      <c r="AP179" s="211">
        <v>0</v>
      </c>
      <c r="AQ179" s="126">
        <v>0</v>
      </c>
      <c r="AR179" s="124" t="str">
        <f>IFERROR(AQ179/AP179,"-")</f>
        <v>-</v>
      </c>
      <c r="AS179" s="127">
        <v>0</v>
      </c>
      <c r="AT179" s="125" t="str">
        <f>IFERROR(AS179/AQ179,"-")</f>
        <v>-</v>
      </c>
      <c r="AU179" s="126">
        <v>0</v>
      </c>
      <c r="AV179" s="124" t="str">
        <f>IFERROR(AU179/AP179,"-")</f>
        <v>-</v>
      </c>
      <c r="AW179" s="127">
        <v>0</v>
      </c>
      <c r="AX179" s="125" t="str">
        <f>IFERROR(AW179/AU179,"-")</f>
        <v>-</v>
      </c>
      <c r="AY179" s="211">
        <v>0</v>
      </c>
      <c r="AZ179" s="126">
        <v>0</v>
      </c>
      <c r="BA179" s="124" t="str">
        <f>IFERROR(AZ179/AY179,"-")</f>
        <v>-</v>
      </c>
      <c r="BB179" s="127">
        <v>0</v>
      </c>
      <c r="BC179" s="125" t="str">
        <f>IFERROR(BB179/AZ179,"-")</f>
        <v>-</v>
      </c>
      <c r="BD179" s="126">
        <v>0</v>
      </c>
      <c r="BE179" s="124" t="str">
        <f>IFERROR(BD179/AY179,"-")</f>
        <v>-</v>
      </c>
      <c r="BF179" s="127">
        <v>0</v>
      </c>
      <c r="BG179" s="125" t="str">
        <f>IFERROR(BF179/BD179,"-")</f>
        <v>-</v>
      </c>
      <c r="BH179" s="211">
        <v>0</v>
      </c>
      <c r="BI179" s="126">
        <v>0</v>
      </c>
      <c r="BJ179" s="124" t="str">
        <f>IFERROR(BI179/BH179,"-")</f>
        <v>-</v>
      </c>
      <c r="BK179" s="127">
        <v>0</v>
      </c>
      <c r="BL179" s="125" t="str">
        <f>IFERROR(BK179/BI179,"-")</f>
        <v>-</v>
      </c>
      <c r="BM179" s="126">
        <v>0</v>
      </c>
      <c r="BN179" s="124" t="str">
        <f>IFERROR(BM179/BH179,"-")</f>
        <v>-</v>
      </c>
      <c r="BO179" s="127">
        <v>0</v>
      </c>
      <c r="BP179" s="125" t="str">
        <f>IFERROR(BO179/BM179,"-")</f>
        <v>-</v>
      </c>
      <c r="BQ179" s="212">
        <f t="shared" si="295"/>
        <v>0</v>
      </c>
      <c r="BR179" s="126">
        <f t="shared" si="296"/>
        <v>0</v>
      </c>
      <c r="BS179" s="124" t="str">
        <f>IFERROR(BR179/BQ179,"-")</f>
        <v>-</v>
      </c>
      <c r="BT179" s="127">
        <f>SUM(I179,R179,AA179,AJ179,AS179,BB179,BK179)</f>
        <v>0</v>
      </c>
      <c r="BU179" s="125" t="str">
        <f>IFERROR(BT179/BR179,"-")</f>
        <v>-</v>
      </c>
      <c r="BV179" s="126">
        <f>SUM(K179,T179,AC179,AL179,AU179,BD179,BM179)</f>
        <v>0</v>
      </c>
      <c r="BW179" s="124" t="str">
        <f>IFERROR(BV179/BQ179,"-")</f>
        <v>-</v>
      </c>
      <c r="BX179" s="127">
        <f>SUM(M179,V179,AE179,AN179,AW179,BF179,BO179)</f>
        <v>0</v>
      </c>
      <c r="BY179" s="125" t="str">
        <f>IFERROR(BX179/BV179,"-")</f>
        <v>-</v>
      </c>
      <c r="BZ179" s="82"/>
      <c r="CA179" s="113">
        <v>0</v>
      </c>
      <c r="CB179" s="105">
        <v>0</v>
      </c>
      <c r="CC179" s="86" t="s">
        <v>240</v>
      </c>
      <c r="CD179" s="105">
        <v>0</v>
      </c>
      <c r="CE179" s="105" t="s">
        <v>240</v>
      </c>
      <c r="CF179" s="105">
        <v>0</v>
      </c>
      <c r="CG179" s="86" t="s">
        <v>240</v>
      </c>
      <c r="CH179" s="105">
        <v>0</v>
      </c>
      <c r="CI179" s="105" t="s">
        <v>240</v>
      </c>
      <c r="CK179" s="86" t="str">
        <f t="shared" si="263"/>
        <v>-</v>
      </c>
      <c r="CL179" s="86" t="str">
        <f t="shared" si="264"/>
        <v>-</v>
      </c>
      <c r="CM179" s="86" t="str">
        <f t="shared" si="265"/>
        <v>-</v>
      </c>
      <c r="CN179" s="86" t="str">
        <f t="shared" si="266"/>
        <v>-</v>
      </c>
    </row>
    <row r="180" spans="1:92" s="15" customFormat="1" ht="13.5" customHeight="1">
      <c r="A180" s="63"/>
      <c r="B180" s="347"/>
      <c r="C180" s="344"/>
      <c r="D180" s="338" t="s">
        <v>204</v>
      </c>
      <c r="E180" s="339"/>
      <c r="F180" s="144">
        <v>35</v>
      </c>
      <c r="G180" s="60">
        <v>34</v>
      </c>
      <c r="H180" s="80">
        <f t="shared" si="267"/>
        <v>0.97142857142857142</v>
      </c>
      <c r="I180" s="93">
        <v>60356110</v>
      </c>
      <c r="J180" s="100">
        <f t="shared" si="268"/>
        <v>1775179.705882353</v>
      </c>
      <c r="K180" s="60">
        <v>28</v>
      </c>
      <c r="L180" s="80">
        <f t="shared" si="269"/>
        <v>0.8</v>
      </c>
      <c r="M180" s="93">
        <v>24008500</v>
      </c>
      <c r="N180" s="100">
        <f t="shared" si="270"/>
        <v>857446.42857142852</v>
      </c>
      <c r="O180" s="144">
        <v>105</v>
      </c>
      <c r="P180" s="60">
        <v>102</v>
      </c>
      <c r="Q180" s="80">
        <f t="shared" si="271"/>
        <v>0.97142857142857142</v>
      </c>
      <c r="R180" s="93">
        <v>257385000</v>
      </c>
      <c r="S180" s="100">
        <f t="shared" si="272"/>
        <v>2523382.3529411764</v>
      </c>
      <c r="T180" s="60">
        <v>90</v>
      </c>
      <c r="U180" s="80">
        <f t="shared" si="273"/>
        <v>0.8571428571428571</v>
      </c>
      <c r="V180" s="93">
        <v>102711726</v>
      </c>
      <c r="W180" s="100">
        <f t="shared" si="274"/>
        <v>1141241.3999999999</v>
      </c>
      <c r="X180" s="144">
        <v>4079</v>
      </c>
      <c r="Y180" s="60">
        <v>3794</v>
      </c>
      <c r="Z180" s="80">
        <f t="shared" si="275"/>
        <v>0.93012993380730569</v>
      </c>
      <c r="AA180" s="93">
        <v>2673001120</v>
      </c>
      <c r="AB180" s="100">
        <f t="shared" si="276"/>
        <v>704533.76910911966</v>
      </c>
      <c r="AC180" s="60">
        <v>3247</v>
      </c>
      <c r="AD180" s="80">
        <f t="shared" si="277"/>
        <v>0.79602843834273107</v>
      </c>
      <c r="AE180" s="93">
        <v>564161786</v>
      </c>
      <c r="AF180" s="100">
        <f t="shared" si="278"/>
        <v>173748.62519248537</v>
      </c>
      <c r="AG180" s="144">
        <v>3522</v>
      </c>
      <c r="AH180" s="60">
        <v>3352</v>
      </c>
      <c r="AI180" s="80">
        <f t="shared" si="279"/>
        <v>0.95173197047132307</v>
      </c>
      <c r="AJ180" s="93">
        <v>3147332370</v>
      </c>
      <c r="AK180" s="100">
        <f t="shared" si="280"/>
        <v>938941.63782816229</v>
      </c>
      <c r="AL180" s="60">
        <v>3010</v>
      </c>
      <c r="AM180" s="80">
        <f t="shared" si="281"/>
        <v>0.85462805224304372</v>
      </c>
      <c r="AN180" s="93">
        <v>628609748</v>
      </c>
      <c r="AO180" s="100">
        <f t="shared" si="282"/>
        <v>208840.44784053156</v>
      </c>
      <c r="AP180" s="144">
        <v>2311</v>
      </c>
      <c r="AQ180" s="60">
        <v>2208</v>
      </c>
      <c r="AR180" s="80">
        <f t="shared" si="283"/>
        <v>0.95543054954565121</v>
      </c>
      <c r="AS180" s="93">
        <v>2249137380</v>
      </c>
      <c r="AT180" s="100">
        <f t="shared" si="284"/>
        <v>1018631.0597826086</v>
      </c>
      <c r="AU180" s="60">
        <v>2022</v>
      </c>
      <c r="AV180" s="80">
        <f t="shared" si="285"/>
        <v>0.87494591086109907</v>
      </c>
      <c r="AW180" s="93">
        <v>457953683</v>
      </c>
      <c r="AX180" s="100">
        <f t="shared" si="286"/>
        <v>226485.5009891197</v>
      </c>
      <c r="AY180" s="144">
        <v>1126</v>
      </c>
      <c r="AZ180" s="60">
        <v>1018</v>
      </c>
      <c r="BA180" s="80">
        <f t="shared" si="287"/>
        <v>0.9040852575488455</v>
      </c>
      <c r="BB180" s="93">
        <v>1115373140</v>
      </c>
      <c r="BC180" s="100">
        <f t="shared" si="288"/>
        <v>1095651.4145383104</v>
      </c>
      <c r="BD180" s="60">
        <v>938</v>
      </c>
      <c r="BE180" s="80">
        <f t="shared" si="289"/>
        <v>0.8330373001776199</v>
      </c>
      <c r="BF180" s="93">
        <v>192069306</v>
      </c>
      <c r="BG180" s="100">
        <f t="shared" si="290"/>
        <v>204764.7185501066</v>
      </c>
      <c r="BH180" s="144">
        <v>409</v>
      </c>
      <c r="BI180" s="60">
        <v>342</v>
      </c>
      <c r="BJ180" s="80">
        <f t="shared" si="291"/>
        <v>0.83618581907090461</v>
      </c>
      <c r="BK180" s="93">
        <v>429974700</v>
      </c>
      <c r="BL180" s="100">
        <f t="shared" si="292"/>
        <v>1257235.9649122807</v>
      </c>
      <c r="BM180" s="60">
        <v>306</v>
      </c>
      <c r="BN180" s="80">
        <f t="shared" si="293"/>
        <v>0.74816625916870416</v>
      </c>
      <c r="BO180" s="93">
        <v>62493295</v>
      </c>
      <c r="BP180" s="100">
        <f t="shared" si="294"/>
        <v>204226.454248366</v>
      </c>
      <c r="BQ180" s="98">
        <f t="shared" si="295"/>
        <v>11587</v>
      </c>
      <c r="BR180" s="60">
        <f t="shared" si="296"/>
        <v>10850</v>
      </c>
      <c r="BS180" s="80">
        <f t="shared" si="297"/>
        <v>0.93639423491844309</v>
      </c>
      <c r="BT180" s="93">
        <f t="shared" si="298"/>
        <v>9932559820</v>
      </c>
      <c r="BU180" s="100">
        <f t="shared" si="299"/>
        <v>915443.30138248845</v>
      </c>
      <c r="BV180" s="60">
        <f t="shared" si="300"/>
        <v>9641</v>
      </c>
      <c r="BW180" s="80">
        <f t="shared" si="301"/>
        <v>0.83205316302753085</v>
      </c>
      <c r="BX180" s="93">
        <f t="shared" si="302"/>
        <v>2032008044</v>
      </c>
      <c r="BY180" s="100">
        <f t="shared" si="303"/>
        <v>210767.35234934135</v>
      </c>
      <c r="BZ180" s="82"/>
      <c r="CA180" s="113">
        <v>11387</v>
      </c>
      <c r="CB180" s="105">
        <v>10651</v>
      </c>
      <c r="CC180" s="86">
        <v>0.93536488978659871</v>
      </c>
      <c r="CD180" s="105">
        <v>10021350650</v>
      </c>
      <c r="CE180" s="105">
        <v>940883.54614590178</v>
      </c>
      <c r="CF180" s="105">
        <v>9465</v>
      </c>
      <c r="CG180" s="86">
        <v>0.83121103012206898</v>
      </c>
      <c r="CH180" s="105">
        <v>2154073816</v>
      </c>
      <c r="CI180" s="105">
        <v>227583.076175383</v>
      </c>
      <c r="CK180" s="86">
        <f t="shared" si="263"/>
        <v>0.10434107189091224</v>
      </c>
      <c r="CL180" s="86">
        <f t="shared" si="264"/>
        <v>6.3605765081556909E-2</v>
      </c>
      <c r="CM180" s="86">
        <f t="shared" si="265"/>
        <v>0.10415385966452972</v>
      </c>
      <c r="CN180" s="86">
        <f t="shared" si="266"/>
        <v>6.4635110213401292E-2</v>
      </c>
    </row>
    <row r="181" spans="1:92" s="15" customFormat="1" ht="13.5" customHeight="1">
      <c r="A181" s="63"/>
      <c r="B181" s="345">
        <v>30</v>
      </c>
      <c r="C181" s="342" t="s">
        <v>39</v>
      </c>
      <c r="D181" s="331" t="s">
        <v>153</v>
      </c>
      <c r="E181" s="320"/>
      <c r="F181" s="144">
        <v>3</v>
      </c>
      <c r="G181" s="60">
        <v>3</v>
      </c>
      <c r="H181" s="80">
        <f t="shared" si="267"/>
        <v>1</v>
      </c>
      <c r="I181" s="93">
        <v>2171440</v>
      </c>
      <c r="J181" s="100">
        <f t="shared" si="268"/>
        <v>723813.33333333337</v>
      </c>
      <c r="K181" s="60">
        <v>2</v>
      </c>
      <c r="L181" s="80">
        <f t="shared" si="269"/>
        <v>0.66666666666666663</v>
      </c>
      <c r="M181" s="93">
        <v>289086</v>
      </c>
      <c r="N181" s="100">
        <f t="shared" si="270"/>
        <v>144543</v>
      </c>
      <c r="O181" s="144">
        <v>12</v>
      </c>
      <c r="P181" s="60">
        <v>12</v>
      </c>
      <c r="Q181" s="80">
        <f t="shared" si="271"/>
        <v>1</v>
      </c>
      <c r="R181" s="93">
        <v>14906820</v>
      </c>
      <c r="S181" s="100">
        <f t="shared" si="272"/>
        <v>1242235</v>
      </c>
      <c r="T181" s="60">
        <v>11</v>
      </c>
      <c r="U181" s="80">
        <f t="shared" si="273"/>
        <v>0.91666666666666663</v>
      </c>
      <c r="V181" s="93">
        <v>813544</v>
      </c>
      <c r="W181" s="100">
        <f t="shared" si="274"/>
        <v>73958.545454545456</v>
      </c>
      <c r="X181" s="144">
        <v>1462</v>
      </c>
      <c r="Y181" s="60">
        <v>1439</v>
      </c>
      <c r="Z181" s="80">
        <f t="shared" si="275"/>
        <v>0.98426812585499313</v>
      </c>
      <c r="AA181" s="93">
        <v>558857160</v>
      </c>
      <c r="AB181" s="100">
        <f t="shared" si="276"/>
        <v>388364.94788047252</v>
      </c>
      <c r="AC181" s="60">
        <v>1248</v>
      </c>
      <c r="AD181" s="80">
        <f t="shared" si="277"/>
        <v>0.853625170998632</v>
      </c>
      <c r="AE181" s="93">
        <v>120334292</v>
      </c>
      <c r="AF181" s="100">
        <f t="shared" si="278"/>
        <v>96421.708333333328</v>
      </c>
      <c r="AG181" s="144">
        <v>1056</v>
      </c>
      <c r="AH181" s="60">
        <v>1049</v>
      </c>
      <c r="AI181" s="80">
        <f t="shared" si="279"/>
        <v>0.99337121212121215</v>
      </c>
      <c r="AJ181" s="93">
        <v>492912390</v>
      </c>
      <c r="AK181" s="100">
        <f t="shared" si="280"/>
        <v>469887.88369876071</v>
      </c>
      <c r="AL181" s="60">
        <v>924</v>
      </c>
      <c r="AM181" s="80">
        <f t="shared" si="281"/>
        <v>0.875</v>
      </c>
      <c r="AN181" s="93">
        <v>93342924</v>
      </c>
      <c r="AO181" s="100">
        <f t="shared" si="282"/>
        <v>101020.48051948052</v>
      </c>
      <c r="AP181" s="144">
        <v>538</v>
      </c>
      <c r="AQ181" s="60">
        <v>536</v>
      </c>
      <c r="AR181" s="80">
        <f t="shared" si="283"/>
        <v>0.99628252788104088</v>
      </c>
      <c r="AS181" s="93">
        <v>320708950</v>
      </c>
      <c r="AT181" s="100">
        <f t="shared" si="284"/>
        <v>598337.59328358213</v>
      </c>
      <c r="AU181" s="60">
        <v>489</v>
      </c>
      <c r="AV181" s="80">
        <f t="shared" si="285"/>
        <v>0.90892193308550184</v>
      </c>
      <c r="AW181" s="93">
        <v>59045671</v>
      </c>
      <c r="AX181" s="100">
        <f t="shared" si="286"/>
        <v>120747.79345603273</v>
      </c>
      <c r="AY181" s="144">
        <v>128</v>
      </c>
      <c r="AZ181" s="60">
        <v>128</v>
      </c>
      <c r="BA181" s="80">
        <f t="shared" si="287"/>
        <v>1</v>
      </c>
      <c r="BB181" s="93">
        <v>78487360</v>
      </c>
      <c r="BC181" s="100">
        <f t="shared" si="288"/>
        <v>613182.5</v>
      </c>
      <c r="BD181" s="60">
        <v>115</v>
      </c>
      <c r="BE181" s="80">
        <f t="shared" si="289"/>
        <v>0.8984375</v>
      </c>
      <c r="BF181" s="93">
        <v>12562856</v>
      </c>
      <c r="BG181" s="100">
        <f t="shared" si="290"/>
        <v>109242.22608695652</v>
      </c>
      <c r="BH181" s="144">
        <v>26</v>
      </c>
      <c r="BI181" s="60">
        <v>26</v>
      </c>
      <c r="BJ181" s="80">
        <f t="shared" si="291"/>
        <v>1</v>
      </c>
      <c r="BK181" s="93">
        <v>15281340</v>
      </c>
      <c r="BL181" s="100">
        <f t="shared" si="292"/>
        <v>587743.84615384613</v>
      </c>
      <c r="BM181" s="60">
        <v>24</v>
      </c>
      <c r="BN181" s="80">
        <f t="shared" si="293"/>
        <v>0.92307692307692313</v>
      </c>
      <c r="BO181" s="93">
        <v>2437042</v>
      </c>
      <c r="BP181" s="100">
        <f t="shared" si="294"/>
        <v>101543.41666666667</v>
      </c>
      <c r="BQ181" s="98">
        <f t="shared" si="295"/>
        <v>3225</v>
      </c>
      <c r="BR181" s="60">
        <f t="shared" si="296"/>
        <v>3193</v>
      </c>
      <c r="BS181" s="80">
        <f t="shared" si="297"/>
        <v>0.99007751937984501</v>
      </c>
      <c r="BT181" s="93">
        <f t="shared" si="298"/>
        <v>1483325460</v>
      </c>
      <c r="BU181" s="100">
        <f t="shared" si="299"/>
        <v>464555.42123394925</v>
      </c>
      <c r="BV181" s="60">
        <f t="shared" si="300"/>
        <v>2813</v>
      </c>
      <c r="BW181" s="80">
        <f t="shared" si="301"/>
        <v>0.87224806201550387</v>
      </c>
      <c r="BX181" s="93">
        <f t="shared" si="302"/>
        <v>288825415</v>
      </c>
      <c r="BY181" s="100">
        <f t="shared" si="303"/>
        <v>102675.22751510843</v>
      </c>
      <c r="BZ181" s="82"/>
      <c r="CA181" s="113">
        <v>2869</v>
      </c>
      <c r="CB181" s="105">
        <v>2843</v>
      </c>
      <c r="CC181" s="86">
        <v>0.99093760892296967</v>
      </c>
      <c r="CD181" s="105">
        <v>1400280510</v>
      </c>
      <c r="CE181" s="105">
        <v>492536.23285262048</v>
      </c>
      <c r="CF181" s="105">
        <v>2438</v>
      </c>
      <c r="CG181" s="86">
        <v>0.84977344022307422</v>
      </c>
      <c r="CH181" s="105">
        <v>286412938</v>
      </c>
      <c r="CI181" s="105">
        <v>117478.64561115668</v>
      </c>
      <c r="CK181" s="86">
        <f t="shared" si="263"/>
        <v>0.11782945736434114</v>
      </c>
      <c r="CL181" s="86">
        <f t="shared" si="264"/>
        <v>9.9224806201549942E-3</v>
      </c>
      <c r="CM181" s="86">
        <f t="shared" si="265"/>
        <v>0.14116416869989545</v>
      </c>
      <c r="CN181" s="86">
        <f t="shared" si="266"/>
        <v>9.0623910770303295E-3</v>
      </c>
    </row>
    <row r="182" spans="1:92" s="15" customFormat="1" ht="13.5" customHeight="1">
      <c r="A182" s="63"/>
      <c r="B182" s="346"/>
      <c r="C182" s="343"/>
      <c r="D182" s="319" t="s">
        <v>164</v>
      </c>
      <c r="E182" s="320"/>
      <c r="F182" s="144">
        <v>0</v>
      </c>
      <c r="G182" s="60">
        <v>0</v>
      </c>
      <c r="H182" s="80" t="str">
        <f t="shared" si="267"/>
        <v>-</v>
      </c>
      <c r="I182" s="93">
        <v>0</v>
      </c>
      <c r="J182" s="100" t="str">
        <f t="shared" si="268"/>
        <v>-</v>
      </c>
      <c r="K182" s="60">
        <v>0</v>
      </c>
      <c r="L182" s="80" t="str">
        <f t="shared" si="269"/>
        <v>-</v>
      </c>
      <c r="M182" s="93">
        <v>0</v>
      </c>
      <c r="N182" s="100" t="str">
        <f t="shared" si="270"/>
        <v>-</v>
      </c>
      <c r="O182" s="144">
        <v>1</v>
      </c>
      <c r="P182" s="60">
        <v>1</v>
      </c>
      <c r="Q182" s="80">
        <f t="shared" si="271"/>
        <v>1</v>
      </c>
      <c r="R182" s="93">
        <v>937590</v>
      </c>
      <c r="S182" s="100">
        <f t="shared" si="272"/>
        <v>937590</v>
      </c>
      <c r="T182" s="60">
        <v>1</v>
      </c>
      <c r="U182" s="80">
        <f t="shared" si="273"/>
        <v>1</v>
      </c>
      <c r="V182" s="93">
        <v>98447</v>
      </c>
      <c r="W182" s="100">
        <f t="shared" si="274"/>
        <v>98447</v>
      </c>
      <c r="X182" s="144">
        <v>131</v>
      </c>
      <c r="Y182" s="60">
        <v>130</v>
      </c>
      <c r="Z182" s="80">
        <f t="shared" si="275"/>
        <v>0.99236641221374045</v>
      </c>
      <c r="AA182" s="93">
        <v>59424920</v>
      </c>
      <c r="AB182" s="100">
        <f t="shared" si="276"/>
        <v>457114.76923076925</v>
      </c>
      <c r="AC182" s="60">
        <v>105</v>
      </c>
      <c r="AD182" s="80">
        <f t="shared" si="277"/>
        <v>0.80152671755725191</v>
      </c>
      <c r="AE182" s="93">
        <v>9215249</v>
      </c>
      <c r="AF182" s="100">
        <f t="shared" si="278"/>
        <v>87764.276190476186</v>
      </c>
      <c r="AG182" s="144">
        <v>55</v>
      </c>
      <c r="AH182" s="60">
        <v>55</v>
      </c>
      <c r="AI182" s="80">
        <f t="shared" si="279"/>
        <v>1</v>
      </c>
      <c r="AJ182" s="93">
        <v>23122540</v>
      </c>
      <c r="AK182" s="100">
        <f t="shared" si="280"/>
        <v>420409.81818181818</v>
      </c>
      <c r="AL182" s="60">
        <v>46</v>
      </c>
      <c r="AM182" s="80">
        <f t="shared" si="281"/>
        <v>0.83636363636363631</v>
      </c>
      <c r="AN182" s="93">
        <v>3851883</v>
      </c>
      <c r="AO182" s="100">
        <f t="shared" si="282"/>
        <v>83736.586956521744</v>
      </c>
      <c r="AP182" s="144">
        <v>20</v>
      </c>
      <c r="AQ182" s="60">
        <v>20</v>
      </c>
      <c r="AR182" s="80">
        <f t="shared" si="283"/>
        <v>1</v>
      </c>
      <c r="AS182" s="93">
        <v>17522540</v>
      </c>
      <c r="AT182" s="100">
        <f t="shared" si="284"/>
        <v>876127</v>
      </c>
      <c r="AU182" s="60">
        <v>19</v>
      </c>
      <c r="AV182" s="80">
        <f t="shared" si="285"/>
        <v>0.95</v>
      </c>
      <c r="AW182" s="93">
        <v>3364485</v>
      </c>
      <c r="AX182" s="100">
        <f t="shared" si="286"/>
        <v>177078.15789473685</v>
      </c>
      <c r="AY182" s="144">
        <v>2</v>
      </c>
      <c r="AZ182" s="60">
        <v>2</v>
      </c>
      <c r="BA182" s="80">
        <f t="shared" si="287"/>
        <v>1</v>
      </c>
      <c r="BB182" s="93">
        <v>886270</v>
      </c>
      <c r="BC182" s="100">
        <f t="shared" si="288"/>
        <v>443135</v>
      </c>
      <c r="BD182" s="60">
        <v>1</v>
      </c>
      <c r="BE182" s="80">
        <f t="shared" si="289"/>
        <v>0.5</v>
      </c>
      <c r="BF182" s="93">
        <v>17382</v>
      </c>
      <c r="BG182" s="100">
        <f t="shared" si="290"/>
        <v>17382</v>
      </c>
      <c r="BH182" s="144">
        <v>0</v>
      </c>
      <c r="BI182" s="60">
        <v>0</v>
      </c>
      <c r="BJ182" s="80" t="str">
        <f t="shared" si="291"/>
        <v>-</v>
      </c>
      <c r="BK182" s="93">
        <v>0</v>
      </c>
      <c r="BL182" s="100" t="str">
        <f t="shared" si="292"/>
        <v>-</v>
      </c>
      <c r="BM182" s="60">
        <v>0</v>
      </c>
      <c r="BN182" s="80" t="str">
        <f t="shared" si="293"/>
        <v>-</v>
      </c>
      <c r="BO182" s="93">
        <v>0</v>
      </c>
      <c r="BP182" s="100" t="str">
        <f t="shared" si="294"/>
        <v>-</v>
      </c>
      <c r="BQ182" s="98">
        <f t="shared" si="295"/>
        <v>209</v>
      </c>
      <c r="BR182" s="60">
        <f t="shared" si="296"/>
        <v>208</v>
      </c>
      <c r="BS182" s="80">
        <f t="shared" si="297"/>
        <v>0.99521531100478466</v>
      </c>
      <c r="BT182" s="93">
        <f t="shared" si="298"/>
        <v>101893860</v>
      </c>
      <c r="BU182" s="100">
        <f t="shared" si="299"/>
        <v>489874.32692307694</v>
      </c>
      <c r="BV182" s="60">
        <f t="shared" si="300"/>
        <v>172</v>
      </c>
      <c r="BW182" s="80">
        <f t="shared" si="301"/>
        <v>0.82296650717703346</v>
      </c>
      <c r="BX182" s="93">
        <f t="shared" si="302"/>
        <v>16547446</v>
      </c>
      <c r="BY182" s="100">
        <f t="shared" si="303"/>
        <v>96206.08139534884</v>
      </c>
      <c r="BZ182" s="82"/>
      <c r="CA182" s="113">
        <v>192</v>
      </c>
      <c r="CB182" s="105">
        <v>192</v>
      </c>
      <c r="CC182" s="86">
        <v>1</v>
      </c>
      <c r="CD182" s="105">
        <v>79423400</v>
      </c>
      <c r="CE182" s="105">
        <v>413663.54166666669</v>
      </c>
      <c r="CF182" s="105">
        <v>150</v>
      </c>
      <c r="CG182" s="86">
        <v>0.78125</v>
      </c>
      <c r="CH182" s="105">
        <v>19225323</v>
      </c>
      <c r="CI182" s="105">
        <v>128168.82</v>
      </c>
      <c r="CK182" s="86">
        <f t="shared" si="263"/>
        <v>0.17224880382775121</v>
      </c>
      <c r="CL182" s="86">
        <f t="shared" si="264"/>
        <v>4.784688995215336E-3</v>
      </c>
      <c r="CM182" s="86">
        <f t="shared" si="265"/>
        <v>0.21875</v>
      </c>
      <c r="CN182" s="86">
        <f t="shared" si="266"/>
        <v>0</v>
      </c>
    </row>
    <row r="183" spans="1:92" s="15" customFormat="1" ht="13.5" customHeight="1">
      <c r="A183" s="63"/>
      <c r="B183" s="346"/>
      <c r="C183" s="343"/>
      <c r="D183" s="81"/>
      <c r="E183" s="71" t="s">
        <v>160</v>
      </c>
      <c r="F183" s="168">
        <v>0</v>
      </c>
      <c r="G183" s="62">
        <v>0</v>
      </c>
      <c r="H183" s="79" t="str">
        <f t="shared" si="267"/>
        <v>-</v>
      </c>
      <c r="I183" s="101">
        <v>0</v>
      </c>
      <c r="J183" s="102" t="str">
        <f t="shared" si="268"/>
        <v>-</v>
      </c>
      <c r="K183" s="62">
        <v>0</v>
      </c>
      <c r="L183" s="79" t="str">
        <f t="shared" si="269"/>
        <v>-</v>
      </c>
      <c r="M183" s="101">
        <v>0</v>
      </c>
      <c r="N183" s="102" t="str">
        <f t="shared" si="270"/>
        <v>-</v>
      </c>
      <c r="O183" s="168">
        <v>0</v>
      </c>
      <c r="P183" s="62">
        <v>0</v>
      </c>
      <c r="Q183" s="79" t="str">
        <f t="shared" si="271"/>
        <v>-</v>
      </c>
      <c r="R183" s="101">
        <v>0</v>
      </c>
      <c r="S183" s="102" t="str">
        <f t="shared" si="272"/>
        <v>-</v>
      </c>
      <c r="T183" s="62">
        <v>0</v>
      </c>
      <c r="U183" s="79" t="str">
        <f t="shared" si="273"/>
        <v>-</v>
      </c>
      <c r="V183" s="101">
        <v>0</v>
      </c>
      <c r="W183" s="102" t="str">
        <f t="shared" si="274"/>
        <v>-</v>
      </c>
      <c r="X183" s="168">
        <v>101</v>
      </c>
      <c r="Y183" s="62">
        <v>100</v>
      </c>
      <c r="Z183" s="79">
        <f t="shared" si="275"/>
        <v>0.99009900990099009</v>
      </c>
      <c r="AA183" s="101">
        <v>49598070</v>
      </c>
      <c r="AB183" s="102">
        <f t="shared" si="276"/>
        <v>495980.7</v>
      </c>
      <c r="AC183" s="62">
        <v>84</v>
      </c>
      <c r="AD183" s="79">
        <f t="shared" si="277"/>
        <v>0.83168316831683164</v>
      </c>
      <c r="AE183" s="101">
        <v>7978057</v>
      </c>
      <c r="AF183" s="102">
        <f t="shared" si="278"/>
        <v>94976.869047619053</v>
      </c>
      <c r="AG183" s="168">
        <v>46</v>
      </c>
      <c r="AH183" s="62">
        <v>46</v>
      </c>
      <c r="AI183" s="79">
        <f t="shared" si="279"/>
        <v>1</v>
      </c>
      <c r="AJ183" s="101">
        <v>19312320</v>
      </c>
      <c r="AK183" s="102">
        <f t="shared" si="280"/>
        <v>419833.04347826086</v>
      </c>
      <c r="AL183" s="62">
        <v>39</v>
      </c>
      <c r="AM183" s="79">
        <f t="shared" si="281"/>
        <v>0.84782608695652173</v>
      </c>
      <c r="AN183" s="101">
        <v>3166133</v>
      </c>
      <c r="AO183" s="102">
        <f t="shared" si="282"/>
        <v>81182.897435897437</v>
      </c>
      <c r="AP183" s="168">
        <v>17</v>
      </c>
      <c r="AQ183" s="62">
        <v>17</v>
      </c>
      <c r="AR183" s="79">
        <f t="shared" si="283"/>
        <v>1</v>
      </c>
      <c r="AS183" s="101">
        <v>16514070</v>
      </c>
      <c r="AT183" s="102">
        <f t="shared" si="284"/>
        <v>971415.8823529412</v>
      </c>
      <c r="AU183" s="62">
        <v>16</v>
      </c>
      <c r="AV183" s="79">
        <f t="shared" si="285"/>
        <v>0.94117647058823528</v>
      </c>
      <c r="AW183" s="101">
        <v>2998500</v>
      </c>
      <c r="AX183" s="102">
        <f t="shared" si="286"/>
        <v>187406.25</v>
      </c>
      <c r="AY183" s="168">
        <v>2</v>
      </c>
      <c r="AZ183" s="62">
        <v>2</v>
      </c>
      <c r="BA183" s="79">
        <f t="shared" si="287"/>
        <v>1</v>
      </c>
      <c r="BB183" s="101">
        <v>886270</v>
      </c>
      <c r="BC183" s="102">
        <f t="shared" si="288"/>
        <v>443135</v>
      </c>
      <c r="BD183" s="62">
        <v>1</v>
      </c>
      <c r="BE183" s="79">
        <f t="shared" si="289"/>
        <v>0.5</v>
      </c>
      <c r="BF183" s="101">
        <v>17382</v>
      </c>
      <c r="BG183" s="102">
        <f t="shared" si="290"/>
        <v>17382</v>
      </c>
      <c r="BH183" s="168">
        <v>0</v>
      </c>
      <c r="BI183" s="62">
        <v>0</v>
      </c>
      <c r="BJ183" s="79" t="str">
        <f t="shared" si="291"/>
        <v>-</v>
      </c>
      <c r="BK183" s="101">
        <v>0</v>
      </c>
      <c r="BL183" s="102" t="str">
        <f t="shared" si="292"/>
        <v>-</v>
      </c>
      <c r="BM183" s="62">
        <v>0</v>
      </c>
      <c r="BN183" s="79" t="str">
        <f t="shared" si="293"/>
        <v>-</v>
      </c>
      <c r="BO183" s="101">
        <v>0</v>
      </c>
      <c r="BP183" s="102" t="str">
        <f t="shared" si="294"/>
        <v>-</v>
      </c>
      <c r="BQ183" s="99">
        <f t="shared" si="295"/>
        <v>166</v>
      </c>
      <c r="BR183" s="62">
        <f t="shared" si="296"/>
        <v>165</v>
      </c>
      <c r="BS183" s="79">
        <f t="shared" si="297"/>
        <v>0.99397590361445787</v>
      </c>
      <c r="BT183" s="101">
        <f t="shared" si="298"/>
        <v>86310730</v>
      </c>
      <c r="BU183" s="102">
        <f t="shared" si="299"/>
        <v>523095.33333333331</v>
      </c>
      <c r="BV183" s="62">
        <f t="shared" si="300"/>
        <v>140</v>
      </c>
      <c r="BW183" s="79">
        <f t="shared" si="301"/>
        <v>0.84337349397590367</v>
      </c>
      <c r="BX183" s="101">
        <f t="shared" si="302"/>
        <v>14160072</v>
      </c>
      <c r="BY183" s="102">
        <f t="shared" si="303"/>
        <v>101143.37142857142</v>
      </c>
      <c r="BZ183" s="82"/>
      <c r="CA183" s="113">
        <v>142</v>
      </c>
      <c r="CB183" s="105">
        <v>142</v>
      </c>
      <c r="CC183" s="86">
        <v>1</v>
      </c>
      <c r="CD183" s="105">
        <v>62424670</v>
      </c>
      <c r="CE183" s="105">
        <v>439610.35211267608</v>
      </c>
      <c r="CF183" s="105">
        <v>111</v>
      </c>
      <c r="CG183" s="86">
        <v>0.78169014084507038</v>
      </c>
      <c r="CH183" s="105">
        <v>16216528</v>
      </c>
      <c r="CI183" s="105">
        <v>146094.84684684683</v>
      </c>
      <c r="CK183" s="86">
        <f t="shared" si="263"/>
        <v>0.1506024096385542</v>
      </c>
      <c r="CL183" s="86">
        <f t="shared" si="264"/>
        <v>6.0240963855421326E-3</v>
      </c>
      <c r="CM183" s="86">
        <f t="shared" si="265"/>
        <v>0.21830985915492962</v>
      </c>
      <c r="CN183" s="86">
        <f t="shared" si="266"/>
        <v>0</v>
      </c>
    </row>
    <row r="184" spans="1:92" s="15" customFormat="1" ht="13.5" customHeight="1">
      <c r="A184" s="63"/>
      <c r="B184" s="346"/>
      <c r="C184" s="343"/>
      <c r="D184" s="81"/>
      <c r="E184" s="198" t="s">
        <v>161</v>
      </c>
      <c r="F184" s="213">
        <v>0</v>
      </c>
      <c r="G184" s="214">
        <v>0</v>
      </c>
      <c r="H184" s="215" t="str">
        <f t="shared" si="267"/>
        <v>-</v>
      </c>
      <c r="I184" s="216">
        <v>0</v>
      </c>
      <c r="J184" s="217" t="str">
        <f t="shared" si="268"/>
        <v>-</v>
      </c>
      <c r="K184" s="214">
        <v>0</v>
      </c>
      <c r="L184" s="215" t="str">
        <f t="shared" si="269"/>
        <v>-</v>
      </c>
      <c r="M184" s="216">
        <v>0</v>
      </c>
      <c r="N184" s="217" t="str">
        <f t="shared" si="270"/>
        <v>-</v>
      </c>
      <c r="O184" s="213">
        <v>1</v>
      </c>
      <c r="P184" s="214">
        <v>1</v>
      </c>
      <c r="Q184" s="215">
        <f t="shared" si="271"/>
        <v>1</v>
      </c>
      <c r="R184" s="216">
        <v>937590</v>
      </c>
      <c r="S184" s="217">
        <f t="shared" si="272"/>
        <v>937590</v>
      </c>
      <c r="T184" s="214">
        <v>1</v>
      </c>
      <c r="U184" s="215">
        <f t="shared" si="273"/>
        <v>1</v>
      </c>
      <c r="V184" s="216">
        <v>98447</v>
      </c>
      <c r="W184" s="217">
        <f t="shared" si="274"/>
        <v>98447</v>
      </c>
      <c r="X184" s="213">
        <v>30</v>
      </c>
      <c r="Y184" s="214">
        <v>30</v>
      </c>
      <c r="Z184" s="215">
        <f t="shared" si="275"/>
        <v>1</v>
      </c>
      <c r="AA184" s="216">
        <v>9826850</v>
      </c>
      <c r="AB184" s="217">
        <f t="shared" si="276"/>
        <v>327561.66666666669</v>
      </c>
      <c r="AC184" s="214">
        <v>21</v>
      </c>
      <c r="AD184" s="215">
        <f t="shared" si="277"/>
        <v>0.7</v>
      </c>
      <c r="AE184" s="216">
        <v>1237192</v>
      </c>
      <c r="AF184" s="217">
        <f t="shared" si="278"/>
        <v>58913.904761904763</v>
      </c>
      <c r="AG184" s="213">
        <v>9</v>
      </c>
      <c r="AH184" s="214">
        <v>9</v>
      </c>
      <c r="AI184" s="215">
        <f t="shared" si="279"/>
        <v>1</v>
      </c>
      <c r="AJ184" s="216">
        <v>3810220</v>
      </c>
      <c r="AK184" s="217">
        <f t="shared" si="280"/>
        <v>423357.77777777775</v>
      </c>
      <c r="AL184" s="214">
        <v>7</v>
      </c>
      <c r="AM184" s="215">
        <f t="shared" si="281"/>
        <v>0.77777777777777779</v>
      </c>
      <c r="AN184" s="216">
        <v>685750</v>
      </c>
      <c r="AO184" s="217">
        <f t="shared" si="282"/>
        <v>97964.28571428571</v>
      </c>
      <c r="AP184" s="213">
        <v>3</v>
      </c>
      <c r="AQ184" s="214">
        <v>3</v>
      </c>
      <c r="AR184" s="215">
        <f t="shared" si="283"/>
        <v>1</v>
      </c>
      <c r="AS184" s="216">
        <v>1008470</v>
      </c>
      <c r="AT184" s="217">
        <f t="shared" si="284"/>
        <v>336156.66666666669</v>
      </c>
      <c r="AU184" s="214">
        <v>3</v>
      </c>
      <c r="AV184" s="215">
        <f t="shared" si="285"/>
        <v>1</v>
      </c>
      <c r="AW184" s="216">
        <v>365985</v>
      </c>
      <c r="AX184" s="217">
        <f t="shared" si="286"/>
        <v>121995</v>
      </c>
      <c r="AY184" s="213">
        <v>0</v>
      </c>
      <c r="AZ184" s="214">
        <v>0</v>
      </c>
      <c r="BA184" s="215" t="str">
        <f t="shared" si="287"/>
        <v>-</v>
      </c>
      <c r="BB184" s="216">
        <v>0</v>
      </c>
      <c r="BC184" s="217" t="str">
        <f t="shared" si="288"/>
        <v>-</v>
      </c>
      <c r="BD184" s="214">
        <v>0</v>
      </c>
      <c r="BE184" s="215" t="str">
        <f t="shared" si="289"/>
        <v>-</v>
      </c>
      <c r="BF184" s="216">
        <v>0</v>
      </c>
      <c r="BG184" s="217" t="str">
        <f t="shared" si="290"/>
        <v>-</v>
      </c>
      <c r="BH184" s="213">
        <v>0</v>
      </c>
      <c r="BI184" s="214">
        <v>0</v>
      </c>
      <c r="BJ184" s="215" t="str">
        <f t="shared" si="291"/>
        <v>-</v>
      </c>
      <c r="BK184" s="216">
        <v>0</v>
      </c>
      <c r="BL184" s="217" t="str">
        <f t="shared" si="292"/>
        <v>-</v>
      </c>
      <c r="BM184" s="214">
        <v>0</v>
      </c>
      <c r="BN184" s="215" t="str">
        <f t="shared" si="293"/>
        <v>-</v>
      </c>
      <c r="BO184" s="216">
        <v>0</v>
      </c>
      <c r="BP184" s="217" t="str">
        <f t="shared" si="294"/>
        <v>-</v>
      </c>
      <c r="BQ184" s="218">
        <f t="shared" si="295"/>
        <v>43</v>
      </c>
      <c r="BR184" s="214">
        <f t="shared" si="296"/>
        <v>43</v>
      </c>
      <c r="BS184" s="215">
        <f t="shared" si="297"/>
        <v>1</v>
      </c>
      <c r="BT184" s="216">
        <f t="shared" si="298"/>
        <v>15583130</v>
      </c>
      <c r="BU184" s="217">
        <f t="shared" si="299"/>
        <v>362398.37209302327</v>
      </c>
      <c r="BV184" s="214">
        <f t="shared" si="300"/>
        <v>32</v>
      </c>
      <c r="BW184" s="215">
        <f t="shared" si="301"/>
        <v>0.7441860465116279</v>
      </c>
      <c r="BX184" s="216">
        <f t="shared" si="302"/>
        <v>2387374</v>
      </c>
      <c r="BY184" s="217">
        <f t="shared" si="303"/>
        <v>74605.4375</v>
      </c>
      <c r="BZ184" s="82"/>
      <c r="CA184" s="113">
        <v>50</v>
      </c>
      <c r="CB184" s="105">
        <v>50</v>
      </c>
      <c r="CC184" s="86">
        <v>1</v>
      </c>
      <c r="CD184" s="105">
        <v>16998730</v>
      </c>
      <c r="CE184" s="105">
        <v>339974.6</v>
      </c>
      <c r="CF184" s="105">
        <v>39</v>
      </c>
      <c r="CG184" s="86">
        <v>0.78</v>
      </c>
      <c r="CH184" s="105">
        <v>3008795</v>
      </c>
      <c r="CI184" s="105">
        <v>77148.58974358975</v>
      </c>
      <c r="CK184" s="86">
        <f t="shared" si="263"/>
        <v>0.2558139534883721</v>
      </c>
      <c r="CL184" s="86">
        <f t="shared" si="264"/>
        <v>0</v>
      </c>
      <c r="CM184" s="86">
        <f t="shared" si="265"/>
        <v>0.21999999999999997</v>
      </c>
      <c r="CN184" s="86">
        <f t="shared" si="266"/>
        <v>0</v>
      </c>
    </row>
    <row r="185" spans="1:92" s="15" customFormat="1" ht="13.5" customHeight="1">
      <c r="A185" s="63"/>
      <c r="B185" s="346"/>
      <c r="C185" s="343"/>
      <c r="D185" s="210"/>
      <c r="E185" s="72" t="s">
        <v>211</v>
      </c>
      <c r="F185" s="211">
        <v>0</v>
      </c>
      <c r="G185" s="126">
        <v>0</v>
      </c>
      <c r="H185" s="124" t="str">
        <f>IFERROR(G185/F185,"-")</f>
        <v>-</v>
      </c>
      <c r="I185" s="127">
        <v>0</v>
      </c>
      <c r="J185" s="125" t="str">
        <f>IFERROR(I185/G185,"-")</f>
        <v>-</v>
      </c>
      <c r="K185" s="126">
        <v>0</v>
      </c>
      <c r="L185" s="124" t="str">
        <f>IFERROR(K185/F185,"-")</f>
        <v>-</v>
      </c>
      <c r="M185" s="127">
        <v>0</v>
      </c>
      <c r="N185" s="125" t="str">
        <f>IFERROR(M185/K185,"-")</f>
        <v>-</v>
      </c>
      <c r="O185" s="211">
        <v>0</v>
      </c>
      <c r="P185" s="126">
        <v>0</v>
      </c>
      <c r="Q185" s="124" t="str">
        <f>IFERROR(P185/O185,"-")</f>
        <v>-</v>
      </c>
      <c r="R185" s="127">
        <v>0</v>
      </c>
      <c r="S185" s="125" t="str">
        <f>IFERROR(R185/P185,"-")</f>
        <v>-</v>
      </c>
      <c r="T185" s="126">
        <v>0</v>
      </c>
      <c r="U185" s="124" t="str">
        <f>IFERROR(T185/O185,"-")</f>
        <v>-</v>
      </c>
      <c r="V185" s="127">
        <v>0</v>
      </c>
      <c r="W185" s="125" t="str">
        <f>IFERROR(V185/T185,"-")</f>
        <v>-</v>
      </c>
      <c r="X185" s="211">
        <v>0</v>
      </c>
      <c r="Y185" s="126">
        <v>0</v>
      </c>
      <c r="Z185" s="124" t="str">
        <f>IFERROR(Y185/X185,"-")</f>
        <v>-</v>
      </c>
      <c r="AA185" s="127">
        <v>0</v>
      </c>
      <c r="AB185" s="125" t="str">
        <f>IFERROR(AA185/Y185,"-")</f>
        <v>-</v>
      </c>
      <c r="AC185" s="126">
        <v>0</v>
      </c>
      <c r="AD185" s="124" t="str">
        <f>IFERROR(AC185/X185,"-")</f>
        <v>-</v>
      </c>
      <c r="AE185" s="127">
        <v>0</v>
      </c>
      <c r="AF185" s="125" t="str">
        <f>IFERROR(AE185/AC185,"-")</f>
        <v>-</v>
      </c>
      <c r="AG185" s="211">
        <v>0</v>
      </c>
      <c r="AH185" s="126">
        <v>0</v>
      </c>
      <c r="AI185" s="124" t="str">
        <f>IFERROR(AH185/AG185,"-")</f>
        <v>-</v>
      </c>
      <c r="AJ185" s="127">
        <v>0</v>
      </c>
      <c r="AK185" s="125" t="str">
        <f>IFERROR(AJ185/AH185,"-")</f>
        <v>-</v>
      </c>
      <c r="AL185" s="126">
        <v>0</v>
      </c>
      <c r="AM185" s="124" t="str">
        <f>IFERROR(AL185/AG185,"-")</f>
        <v>-</v>
      </c>
      <c r="AN185" s="127">
        <v>0</v>
      </c>
      <c r="AO185" s="125" t="str">
        <f>IFERROR(AN185/AL185,"-")</f>
        <v>-</v>
      </c>
      <c r="AP185" s="211">
        <v>0</v>
      </c>
      <c r="AQ185" s="126">
        <v>0</v>
      </c>
      <c r="AR185" s="124" t="str">
        <f>IFERROR(AQ185/AP185,"-")</f>
        <v>-</v>
      </c>
      <c r="AS185" s="127">
        <v>0</v>
      </c>
      <c r="AT185" s="125" t="str">
        <f>IFERROR(AS185/AQ185,"-")</f>
        <v>-</v>
      </c>
      <c r="AU185" s="126">
        <v>0</v>
      </c>
      <c r="AV185" s="124" t="str">
        <f>IFERROR(AU185/AP185,"-")</f>
        <v>-</v>
      </c>
      <c r="AW185" s="127">
        <v>0</v>
      </c>
      <c r="AX185" s="125" t="str">
        <f>IFERROR(AW185/AU185,"-")</f>
        <v>-</v>
      </c>
      <c r="AY185" s="211">
        <v>0</v>
      </c>
      <c r="AZ185" s="126">
        <v>0</v>
      </c>
      <c r="BA185" s="124" t="str">
        <f>IFERROR(AZ185/AY185,"-")</f>
        <v>-</v>
      </c>
      <c r="BB185" s="127">
        <v>0</v>
      </c>
      <c r="BC185" s="125" t="str">
        <f>IFERROR(BB185/AZ185,"-")</f>
        <v>-</v>
      </c>
      <c r="BD185" s="126">
        <v>0</v>
      </c>
      <c r="BE185" s="124" t="str">
        <f>IFERROR(BD185/AY185,"-")</f>
        <v>-</v>
      </c>
      <c r="BF185" s="127">
        <v>0</v>
      </c>
      <c r="BG185" s="125" t="str">
        <f>IFERROR(BF185/BD185,"-")</f>
        <v>-</v>
      </c>
      <c r="BH185" s="211">
        <v>0</v>
      </c>
      <c r="BI185" s="126">
        <v>0</v>
      </c>
      <c r="BJ185" s="124" t="str">
        <f>IFERROR(BI185/BH185,"-")</f>
        <v>-</v>
      </c>
      <c r="BK185" s="127">
        <v>0</v>
      </c>
      <c r="BL185" s="125" t="str">
        <f>IFERROR(BK185/BI185,"-")</f>
        <v>-</v>
      </c>
      <c r="BM185" s="126">
        <v>0</v>
      </c>
      <c r="BN185" s="124" t="str">
        <f>IFERROR(BM185/BH185,"-")</f>
        <v>-</v>
      </c>
      <c r="BO185" s="127">
        <v>0</v>
      </c>
      <c r="BP185" s="125" t="str">
        <f>IFERROR(BO185/BM185,"-")</f>
        <v>-</v>
      </c>
      <c r="BQ185" s="212">
        <f t="shared" si="295"/>
        <v>0</v>
      </c>
      <c r="BR185" s="126">
        <f t="shared" si="296"/>
        <v>0</v>
      </c>
      <c r="BS185" s="124" t="str">
        <f>IFERROR(BR185/BQ185,"-")</f>
        <v>-</v>
      </c>
      <c r="BT185" s="127">
        <f>SUM(I185,R185,AA185,AJ185,AS185,BB185,BK185)</f>
        <v>0</v>
      </c>
      <c r="BU185" s="125" t="str">
        <f>IFERROR(BT185/BR185,"-")</f>
        <v>-</v>
      </c>
      <c r="BV185" s="126">
        <f>SUM(K185,T185,AC185,AL185,AU185,BD185,BM185)</f>
        <v>0</v>
      </c>
      <c r="BW185" s="124" t="str">
        <f>IFERROR(BV185/BQ185,"-")</f>
        <v>-</v>
      </c>
      <c r="BX185" s="127">
        <f>SUM(M185,V185,AE185,AN185,AW185,BF185,BO185)</f>
        <v>0</v>
      </c>
      <c r="BY185" s="125" t="str">
        <f>IFERROR(BX185/BV185,"-")</f>
        <v>-</v>
      </c>
      <c r="BZ185" s="82"/>
      <c r="CA185" s="113">
        <v>0</v>
      </c>
      <c r="CB185" s="105">
        <v>0</v>
      </c>
      <c r="CC185" s="86" t="s">
        <v>240</v>
      </c>
      <c r="CD185" s="105">
        <v>0</v>
      </c>
      <c r="CE185" s="105" t="s">
        <v>240</v>
      </c>
      <c r="CF185" s="105">
        <v>0</v>
      </c>
      <c r="CG185" s="86" t="s">
        <v>240</v>
      </c>
      <c r="CH185" s="105">
        <v>0</v>
      </c>
      <c r="CI185" s="105" t="s">
        <v>240</v>
      </c>
      <c r="CK185" s="86" t="str">
        <f t="shared" si="263"/>
        <v>-</v>
      </c>
      <c r="CL185" s="86" t="str">
        <f t="shared" si="264"/>
        <v>-</v>
      </c>
      <c r="CM185" s="86" t="str">
        <f t="shared" si="265"/>
        <v>-</v>
      </c>
      <c r="CN185" s="86" t="str">
        <f t="shared" si="266"/>
        <v>-</v>
      </c>
    </row>
    <row r="186" spans="1:92" s="15" customFormat="1" ht="13.5" customHeight="1">
      <c r="A186" s="63"/>
      <c r="B186" s="347"/>
      <c r="C186" s="344"/>
      <c r="D186" s="338" t="s">
        <v>204</v>
      </c>
      <c r="E186" s="339"/>
      <c r="F186" s="144">
        <v>47</v>
      </c>
      <c r="G186" s="60">
        <v>46</v>
      </c>
      <c r="H186" s="80">
        <f t="shared" si="267"/>
        <v>0.97872340425531912</v>
      </c>
      <c r="I186" s="93">
        <v>54532130</v>
      </c>
      <c r="J186" s="100">
        <f t="shared" si="268"/>
        <v>1185481.0869565217</v>
      </c>
      <c r="K186" s="60">
        <v>38</v>
      </c>
      <c r="L186" s="80">
        <f t="shared" si="269"/>
        <v>0.80851063829787229</v>
      </c>
      <c r="M186" s="93">
        <v>18223484</v>
      </c>
      <c r="N186" s="100">
        <f t="shared" si="270"/>
        <v>479565.36842105264</v>
      </c>
      <c r="O186" s="144">
        <v>119</v>
      </c>
      <c r="P186" s="60">
        <v>110</v>
      </c>
      <c r="Q186" s="80">
        <f t="shared" si="271"/>
        <v>0.92436974789915971</v>
      </c>
      <c r="R186" s="93">
        <v>170221700</v>
      </c>
      <c r="S186" s="100">
        <f t="shared" si="272"/>
        <v>1547470</v>
      </c>
      <c r="T186" s="60">
        <v>100</v>
      </c>
      <c r="U186" s="80">
        <f t="shared" si="273"/>
        <v>0.84033613445378152</v>
      </c>
      <c r="V186" s="93">
        <v>53229241</v>
      </c>
      <c r="W186" s="100">
        <f t="shared" si="274"/>
        <v>532292.41</v>
      </c>
      <c r="X186" s="144">
        <v>5284</v>
      </c>
      <c r="Y186" s="60">
        <v>4872</v>
      </c>
      <c r="Z186" s="80">
        <f t="shared" si="275"/>
        <v>0.92202876608629825</v>
      </c>
      <c r="AA186" s="93">
        <v>3634308680</v>
      </c>
      <c r="AB186" s="100">
        <f t="shared" si="276"/>
        <v>745958.26765188831</v>
      </c>
      <c r="AC186" s="60">
        <v>4180</v>
      </c>
      <c r="AD186" s="80">
        <f t="shared" si="277"/>
        <v>0.79106737320211962</v>
      </c>
      <c r="AE186" s="93">
        <v>840581850</v>
      </c>
      <c r="AF186" s="100">
        <f t="shared" si="278"/>
        <v>201096.13636363635</v>
      </c>
      <c r="AG186" s="144">
        <v>4815</v>
      </c>
      <c r="AH186" s="60">
        <v>4552</v>
      </c>
      <c r="AI186" s="80">
        <f t="shared" si="279"/>
        <v>0.94537902388369677</v>
      </c>
      <c r="AJ186" s="93">
        <v>4391555390</v>
      </c>
      <c r="AK186" s="100">
        <f t="shared" si="280"/>
        <v>964752.94156414759</v>
      </c>
      <c r="AL186" s="60">
        <v>4099</v>
      </c>
      <c r="AM186" s="80">
        <f t="shared" si="281"/>
        <v>0.85129802699896162</v>
      </c>
      <c r="AN186" s="93">
        <v>915472876</v>
      </c>
      <c r="AO186" s="100">
        <f t="shared" si="282"/>
        <v>223340.54061966334</v>
      </c>
      <c r="AP186" s="144">
        <v>3275</v>
      </c>
      <c r="AQ186" s="60">
        <v>3113</v>
      </c>
      <c r="AR186" s="80">
        <f t="shared" si="283"/>
        <v>0.95053435114503815</v>
      </c>
      <c r="AS186" s="93">
        <v>3358304680</v>
      </c>
      <c r="AT186" s="100">
        <f t="shared" si="284"/>
        <v>1078800.0899453904</v>
      </c>
      <c r="AU186" s="60">
        <v>2860</v>
      </c>
      <c r="AV186" s="80">
        <f t="shared" si="285"/>
        <v>0.87328244274809164</v>
      </c>
      <c r="AW186" s="93">
        <v>602067863</v>
      </c>
      <c r="AX186" s="100">
        <f t="shared" si="286"/>
        <v>210513.23881118881</v>
      </c>
      <c r="AY186" s="144">
        <v>1577</v>
      </c>
      <c r="AZ186" s="60">
        <v>1448</v>
      </c>
      <c r="BA186" s="80">
        <f t="shared" si="287"/>
        <v>0.91819911223842743</v>
      </c>
      <c r="BB186" s="93">
        <v>1584899560</v>
      </c>
      <c r="BC186" s="100">
        <f t="shared" si="288"/>
        <v>1094543.8950276242</v>
      </c>
      <c r="BD186" s="60">
        <v>1312</v>
      </c>
      <c r="BE186" s="80">
        <f t="shared" si="289"/>
        <v>0.83195941661382367</v>
      </c>
      <c r="BF186" s="93">
        <v>281866573</v>
      </c>
      <c r="BG186" s="100">
        <f t="shared" si="290"/>
        <v>214837.32698170733</v>
      </c>
      <c r="BH186" s="144">
        <v>632</v>
      </c>
      <c r="BI186" s="60">
        <v>534</v>
      </c>
      <c r="BJ186" s="80">
        <f t="shared" si="291"/>
        <v>0.84493670886075944</v>
      </c>
      <c r="BK186" s="93">
        <v>660756720</v>
      </c>
      <c r="BL186" s="100">
        <f t="shared" si="292"/>
        <v>1237372.1348314607</v>
      </c>
      <c r="BM186" s="60">
        <v>461</v>
      </c>
      <c r="BN186" s="80">
        <f t="shared" si="293"/>
        <v>0.72943037974683544</v>
      </c>
      <c r="BO186" s="93">
        <v>121760424</v>
      </c>
      <c r="BP186" s="100">
        <f t="shared" si="294"/>
        <v>264122.39479392627</v>
      </c>
      <c r="BQ186" s="98">
        <f t="shared" si="295"/>
        <v>15749</v>
      </c>
      <c r="BR186" s="60">
        <f t="shared" si="296"/>
        <v>14675</v>
      </c>
      <c r="BS186" s="80">
        <f t="shared" si="297"/>
        <v>0.93180519398057016</v>
      </c>
      <c r="BT186" s="93">
        <f t="shared" si="298"/>
        <v>13854578860</v>
      </c>
      <c r="BU186" s="100">
        <f t="shared" si="299"/>
        <v>944093.9597955707</v>
      </c>
      <c r="BV186" s="60">
        <f t="shared" si="300"/>
        <v>13050</v>
      </c>
      <c r="BW186" s="80">
        <f t="shared" si="301"/>
        <v>0.82862403962156328</v>
      </c>
      <c r="BX186" s="93">
        <f t="shared" si="302"/>
        <v>2833202311</v>
      </c>
      <c r="BY186" s="100">
        <f t="shared" si="303"/>
        <v>217103.62536398467</v>
      </c>
      <c r="BZ186" s="82"/>
      <c r="CA186" s="113">
        <v>15469</v>
      </c>
      <c r="CB186" s="105">
        <v>14449</v>
      </c>
      <c r="CC186" s="86">
        <v>0.93406167173055787</v>
      </c>
      <c r="CD186" s="105">
        <v>13311978450</v>
      </c>
      <c r="CE186" s="105">
        <v>921307.94172607106</v>
      </c>
      <c r="CF186" s="105">
        <v>12767</v>
      </c>
      <c r="CG186" s="86">
        <v>0.82532807550585041</v>
      </c>
      <c r="CH186" s="105">
        <v>2788220474</v>
      </c>
      <c r="CI186" s="105">
        <v>218392.76838724836</v>
      </c>
      <c r="CK186" s="86">
        <f t="shared" si="263"/>
        <v>0.10318115435900688</v>
      </c>
      <c r="CL186" s="86">
        <f t="shared" si="264"/>
        <v>6.8194806019429843E-2</v>
      </c>
      <c r="CM186" s="86">
        <f t="shared" si="265"/>
        <v>0.10873359622470746</v>
      </c>
      <c r="CN186" s="86">
        <f t="shared" si="266"/>
        <v>6.5938328269442126E-2</v>
      </c>
    </row>
    <row r="187" spans="1:92" s="15" customFormat="1" ht="13.5" customHeight="1">
      <c r="A187" s="63"/>
      <c r="B187" s="345">
        <v>31</v>
      </c>
      <c r="C187" s="342" t="s">
        <v>40</v>
      </c>
      <c r="D187" s="331" t="s">
        <v>153</v>
      </c>
      <c r="E187" s="320"/>
      <c r="F187" s="144">
        <v>9</v>
      </c>
      <c r="G187" s="60">
        <v>9</v>
      </c>
      <c r="H187" s="80">
        <f t="shared" si="267"/>
        <v>1</v>
      </c>
      <c r="I187" s="93">
        <v>5417620</v>
      </c>
      <c r="J187" s="100">
        <f t="shared" si="268"/>
        <v>601957.77777777775</v>
      </c>
      <c r="K187" s="60">
        <v>7</v>
      </c>
      <c r="L187" s="80">
        <f t="shared" si="269"/>
        <v>0.77777777777777779</v>
      </c>
      <c r="M187" s="93">
        <v>446707</v>
      </c>
      <c r="N187" s="100">
        <f t="shared" si="270"/>
        <v>63815.285714285717</v>
      </c>
      <c r="O187" s="144">
        <v>28</v>
      </c>
      <c r="P187" s="60">
        <v>28</v>
      </c>
      <c r="Q187" s="80">
        <f t="shared" si="271"/>
        <v>1</v>
      </c>
      <c r="R187" s="93">
        <v>22197320</v>
      </c>
      <c r="S187" s="100">
        <f t="shared" si="272"/>
        <v>792761.42857142852</v>
      </c>
      <c r="T187" s="60">
        <v>24</v>
      </c>
      <c r="U187" s="80">
        <f t="shared" si="273"/>
        <v>0.8571428571428571</v>
      </c>
      <c r="V187" s="93">
        <v>6851567</v>
      </c>
      <c r="W187" s="100">
        <f t="shared" si="274"/>
        <v>285481.95833333331</v>
      </c>
      <c r="X187" s="144">
        <v>2303</v>
      </c>
      <c r="Y187" s="60">
        <v>2256</v>
      </c>
      <c r="Z187" s="80">
        <f t="shared" si="275"/>
        <v>0.97959183673469385</v>
      </c>
      <c r="AA187" s="93">
        <v>826153770</v>
      </c>
      <c r="AB187" s="100">
        <f t="shared" si="276"/>
        <v>366202.91223404254</v>
      </c>
      <c r="AC187" s="60">
        <v>1826</v>
      </c>
      <c r="AD187" s="80">
        <f t="shared" si="277"/>
        <v>0.79287885366912725</v>
      </c>
      <c r="AE187" s="93">
        <v>171591459</v>
      </c>
      <c r="AF187" s="100">
        <f t="shared" si="278"/>
        <v>93971.226177437027</v>
      </c>
      <c r="AG187" s="144">
        <v>1715</v>
      </c>
      <c r="AH187" s="60">
        <v>1694</v>
      </c>
      <c r="AI187" s="80">
        <f t="shared" si="279"/>
        <v>0.98775510204081629</v>
      </c>
      <c r="AJ187" s="93">
        <v>788135550</v>
      </c>
      <c r="AK187" s="100">
        <f t="shared" si="280"/>
        <v>465251.21015348285</v>
      </c>
      <c r="AL187" s="60">
        <v>1453</v>
      </c>
      <c r="AM187" s="80">
        <f t="shared" si="281"/>
        <v>0.84723032069970849</v>
      </c>
      <c r="AN187" s="93">
        <v>153260054</v>
      </c>
      <c r="AO187" s="100">
        <f t="shared" si="282"/>
        <v>105478.35788024776</v>
      </c>
      <c r="AP187" s="144">
        <v>595</v>
      </c>
      <c r="AQ187" s="60">
        <v>585</v>
      </c>
      <c r="AR187" s="80">
        <f t="shared" si="283"/>
        <v>0.98319327731092432</v>
      </c>
      <c r="AS187" s="93">
        <v>281222070</v>
      </c>
      <c r="AT187" s="100">
        <f t="shared" si="284"/>
        <v>480721.48717948719</v>
      </c>
      <c r="AU187" s="60">
        <v>513</v>
      </c>
      <c r="AV187" s="80">
        <f t="shared" si="285"/>
        <v>0.86218487394957988</v>
      </c>
      <c r="AW187" s="93">
        <v>56682589</v>
      </c>
      <c r="AX187" s="100">
        <f t="shared" si="286"/>
        <v>110492.37621832358</v>
      </c>
      <c r="AY187" s="144">
        <v>184</v>
      </c>
      <c r="AZ187" s="60">
        <v>184</v>
      </c>
      <c r="BA187" s="80">
        <f t="shared" si="287"/>
        <v>1</v>
      </c>
      <c r="BB187" s="93">
        <v>103127080</v>
      </c>
      <c r="BC187" s="100">
        <f t="shared" si="288"/>
        <v>560473.26086956519</v>
      </c>
      <c r="BD187" s="60">
        <v>164</v>
      </c>
      <c r="BE187" s="80">
        <f t="shared" si="289"/>
        <v>0.89130434782608692</v>
      </c>
      <c r="BF187" s="93">
        <v>17226343</v>
      </c>
      <c r="BG187" s="100">
        <f t="shared" si="290"/>
        <v>105038.6768292683</v>
      </c>
      <c r="BH187" s="144">
        <v>35</v>
      </c>
      <c r="BI187" s="60">
        <v>35</v>
      </c>
      <c r="BJ187" s="80">
        <f t="shared" si="291"/>
        <v>1</v>
      </c>
      <c r="BK187" s="93">
        <v>22369790</v>
      </c>
      <c r="BL187" s="100">
        <f t="shared" si="292"/>
        <v>639136.85714285716</v>
      </c>
      <c r="BM187" s="60">
        <v>32</v>
      </c>
      <c r="BN187" s="80">
        <f t="shared" si="293"/>
        <v>0.91428571428571426</v>
      </c>
      <c r="BO187" s="93">
        <v>3245002</v>
      </c>
      <c r="BP187" s="100">
        <f t="shared" si="294"/>
        <v>101406.3125</v>
      </c>
      <c r="BQ187" s="98">
        <f t="shared" si="295"/>
        <v>4869</v>
      </c>
      <c r="BR187" s="60">
        <f t="shared" si="296"/>
        <v>4791</v>
      </c>
      <c r="BS187" s="80">
        <f t="shared" si="297"/>
        <v>0.98398028342575472</v>
      </c>
      <c r="BT187" s="93">
        <f t="shared" si="298"/>
        <v>2048623200</v>
      </c>
      <c r="BU187" s="100">
        <f t="shared" si="299"/>
        <v>427598.24671258609</v>
      </c>
      <c r="BV187" s="60">
        <f t="shared" si="300"/>
        <v>4019</v>
      </c>
      <c r="BW187" s="80">
        <f t="shared" si="301"/>
        <v>0.82542616553707127</v>
      </c>
      <c r="BX187" s="93">
        <f t="shared" si="302"/>
        <v>409303721</v>
      </c>
      <c r="BY187" s="100">
        <f t="shared" si="303"/>
        <v>101842.17989549639</v>
      </c>
      <c r="BZ187" s="82"/>
      <c r="CA187" s="113">
        <v>4457</v>
      </c>
      <c r="CB187" s="105">
        <v>4369</v>
      </c>
      <c r="CC187" s="86">
        <v>0.9802557774287638</v>
      </c>
      <c r="CD187" s="105">
        <v>1891363540</v>
      </c>
      <c r="CE187" s="105">
        <v>432905.36507209885</v>
      </c>
      <c r="CF187" s="105">
        <v>3607</v>
      </c>
      <c r="CG187" s="86">
        <v>0.80928875925510435</v>
      </c>
      <c r="CH187" s="105">
        <v>355721693</v>
      </c>
      <c r="CI187" s="105">
        <v>98619.820626559464</v>
      </c>
      <c r="CK187" s="86">
        <f t="shared" si="263"/>
        <v>0.15855411788868345</v>
      </c>
      <c r="CL187" s="86">
        <f t="shared" si="264"/>
        <v>1.601971657424528E-2</v>
      </c>
      <c r="CM187" s="86">
        <f t="shared" si="265"/>
        <v>0.17096701817365945</v>
      </c>
      <c r="CN187" s="86">
        <f t="shared" si="266"/>
        <v>1.9744222571236203E-2</v>
      </c>
    </row>
    <row r="188" spans="1:92" s="15" customFormat="1" ht="13.5" customHeight="1">
      <c r="A188" s="63"/>
      <c r="B188" s="346"/>
      <c r="C188" s="343"/>
      <c r="D188" s="319" t="s">
        <v>164</v>
      </c>
      <c r="E188" s="320"/>
      <c r="F188" s="144">
        <v>0</v>
      </c>
      <c r="G188" s="60">
        <v>0</v>
      </c>
      <c r="H188" s="80" t="str">
        <f t="shared" si="267"/>
        <v>-</v>
      </c>
      <c r="I188" s="93">
        <v>0</v>
      </c>
      <c r="J188" s="100" t="str">
        <f t="shared" si="268"/>
        <v>-</v>
      </c>
      <c r="K188" s="60">
        <v>0</v>
      </c>
      <c r="L188" s="80" t="str">
        <f t="shared" si="269"/>
        <v>-</v>
      </c>
      <c r="M188" s="93">
        <v>0</v>
      </c>
      <c r="N188" s="100" t="str">
        <f t="shared" si="270"/>
        <v>-</v>
      </c>
      <c r="O188" s="144">
        <v>2</v>
      </c>
      <c r="P188" s="60">
        <v>2</v>
      </c>
      <c r="Q188" s="80">
        <f t="shared" si="271"/>
        <v>1</v>
      </c>
      <c r="R188" s="93">
        <v>459810</v>
      </c>
      <c r="S188" s="100">
        <f t="shared" si="272"/>
        <v>229905</v>
      </c>
      <c r="T188" s="60">
        <v>2</v>
      </c>
      <c r="U188" s="80">
        <f t="shared" si="273"/>
        <v>1</v>
      </c>
      <c r="V188" s="93">
        <v>180635</v>
      </c>
      <c r="W188" s="100">
        <f t="shared" si="274"/>
        <v>90317.5</v>
      </c>
      <c r="X188" s="144">
        <v>248</v>
      </c>
      <c r="Y188" s="60">
        <v>247</v>
      </c>
      <c r="Z188" s="80">
        <f t="shared" si="275"/>
        <v>0.99596774193548387</v>
      </c>
      <c r="AA188" s="93">
        <v>96115040</v>
      </c>
      <c r="AB188" s="100">
        <f t="shared" si="276"/>
        <v>389129.71659919026</v>
      </c>
      <c r="AC188" s="60">
        <v>201</v>
      </c>
      <c r="AD188" s="80">
        <f t="shared" si="277"/>
        <v>0.81048387096774188</v>
      </c>
      <c r="AE188" s="93">
        <v>16691462</v>
      </c>
      <c r="AF188" s="100">
        <f t="shared" si="278"/>
        <v>83042.099502487559</v>
      </c>
      <c r="AG188" s="144">
        <v>162</v>
      </c>
      <c r="AH188" s="60">
        <v>161</v>
      </c>
      <c r="AI188" s="80">
        <f t="shared" si="279"/>
        <v>0.99382716049382713</v>
      </c>
      <c r="AJ188" s="93">
        <v>72904300</v>
      </c>
      <c r="AK188" s="100">
        <f t="shared" si="280"/>
        <v>452821.73913043475</v>
      </c>
      <c r="AL188" s="60">
        <v>137</v>
      </c>
      <c r="AM188" s="80">
        <f t="shared" si="281"/>
        <v>0.84567901234567899</v>
      </c>
      <c r="AN188" s="93">
        <v>13153174</v>
      </c>
      <c r="AO188" s="100">
        <f t="shared" si="282"/>
        <v>96008.569343065697</v>
      </c>
      <c r="AP188" s="144">
        <v>31</v>
      </c>
      <c r="AQ188" s="60">
        <v>31</v>
      </c>
      <c r="AR188" s="80">
        <f t="shared" si="283"/>
        <v>1</v>
      </c>
      <c r="AS188" s="93">
        <v>19337170</v>
      </c>
      <c r="AT188" s="100">
        <f t="shared" si="284"/>
        <v>623779.67741935479</v>
      </c>
      <c r="AU188" s="60">
        <v>28</v>
      </c>
      <c r="AV188" s="80">
        <f t="shared" si="285"/>
        <v>0.90322580645161288</v>
      </c>
      <c r="AW188" s="93">
        <v>3622340</v>
      </c>
      <c r="AX188" s="100">
        <f t="shared" si="286"/>
        <v>129369.28571428571</v>
      </c>
      <c r="AY188" s="144">
        <v>2</v>
      </c>
      <c r="AZ188" s="60">
        <v>2</v>
      </c>
      <c r="BA188" s="80">
        <f t="shared" si="287"/>
        <v>1</v>
      </c>
      <c r="BB188" s="93">
        <v>882260</v>
      </c>
      <c r="BC188" s="100">
        <f t="shared" si="288"/>
        <v>441130</v>
      </c>
      <c r="BD188" s="60">
        <v>2</v>
      </c>
      <c r="BE188" s="80">
        <f t="shared" si="289"/>
        <v>1</v>
      </c>
      <c r="BF188" s="93">
        <v>221740</v>
      </c>
      <c r="BG188" s="100">
        <f t="shared" si="290"/>
        <v>110870</v>
      </c>
      <c r="BH188" s="144">
        <v>0</v>
      </c>
      <c r="BI188" s="60">
        <v>0</v>
      </c>
      <c r="BJ188" s="80" t="str">
        <f t="shared" si="291"/>
        <v>-</v>
      </c>
      <c r="BK188" s="93">
        <v>0</v>
      </c>
      <c r="BL188" s="100" t="str">
        <f t="shared" si="292"/>
        <v>-</v>
      </c>
      <c r="BM188" s="60">
        <v>0</v>
      </c>
      <c r="BN188" s="80" t="str">
        <f t="shared" si="293"/>
        <v>-</v>
      </c>
      <c r="BO188" s="93">
        <v>0</v>
      </c>
      <c r="BP188" s="100" t="str">
        <f t="shared" si="294"/>
        <v>-</v>
      </c>
      <c r="BQ188" s="98">
        <f t="shared" si="295"/>
        <v>445</v>
      </c>
      <c r="BR188" s="60">
        <f t="shared" si="296"/>
        <v>443</v>
      </c>
      <c r="BS188" s="80">
        <f t="shared" si="297"/>
        <v>0.99550561797752812</v>
      </c>
      <c r="BT188" s="93">
        <f t="shared" si="298"/>
        <v>189698580</v>
      </c>
      <c r="BU188" s="100">
        <f t="shared" si="299"/>
        <v>428213.4988713318</v>
      </c>
      <c r="BV188" s="60">
        <f t="shared" si="300"/>
        <v>370</v>
      </c>
      <c r="BW188" s="80">
        <f t="shared" si="301"/>
        <v>0.8314606741573034</v>
      </c>
      <c r="BX188" s="93">
        <f t="shared" si="302"/>
        <v>33869351</v>
      </c>
      <c r="BY188" s="100">
        <f t="shared" si="303"/>
        <v>91538.786486486482</v>
      </c>
      <c r="BZ188" s="82"/>
      <c r="CA188" s="113">
        <v>362</v>
      </c>
      <c r="CB188" s="105">
        <v>357</v>
      </c>
      <c r="CC188" s="86">
        <v>0.98618784530386738</v>
      </c>
      <c r="CD188" s="105">
        <v>195302640</v>
      </c>
      <c r="CE188" s="105">
        <v>547066.21848739497</v>
      </c>
      <c r="CF188" s="105">
        <v>295</v>
      </c>
      <c r="CG188" s="86">
        <v>0.81491712707182318</v>
      </c>
      <c r="CH188" s="105">
        <v>34293712</v>
      </c>
      <c r="CI188" s="105">
        <v>116249.87118644068</v>
      </c>
      <c r="CK188" s="86">
        <f t="shared" si="263"/>
        <v>0.16404494382022472</v>
      </c>
      <c r="CL188" s="86">
        <f t="shared" si="264"/>
        <v>4.4943820224718767E-3</v>
      </c>
      <c r="CM188" s="86">
        <f t="shared" si="265"/>
        <v>0.17127071823204421</v>
      </c>
      <c r="CN188" s="86">
        <f t="shared" si="266"/>
        <v>1.3812154696132617E-2</v>
      </c>
    </row>
    <row r="189" spans="1:92" s="15" customFormat="1" ht="13.5" customHeight="1">
      <c r="A189" s="63"/>
      <c r="B189" s="346"/>
      <c r="C189" s="343"/>
      <c r="D189" s="81"/>
      <c r="E189" s="71" t="s">
        <v>160</v>
      </c>
      <c r="F189" s="168">
        <v>0</v>
      </c>
      <c r="G189" s="62">
        <v>0</v>
      </c>
      <c r="H189" s="79" t="str">
        <f t="shared" si="267"/>
        <v>-</v>
      </c>
      <c r="I189" s="101">
        <v>0</v>
      </c>
      <c r="J189" s="102" t="str">
        <f t="shared" si="268"/>
        <v>-</v>
      </c>
      <c r="K189" s="62">
        <v>0</v>
      </c>
      <c r="L189" s="79" t="str">
        <f t="shared" si="269"/>
        <v>-</v>
      </c>
      <c r="M189" s="101">
        <v>0</v>
      </c>
      <c r="N189" s="102" t="str">
        <f t="shared" si="270"/>
        <v>-</v>
      </c>
      <c r="O189" s="168">
        <v>2</v>
      </c>
      <c r="P189" s="62">
        <v>2</v>
      </c>
      <c r="Q189" s="79">
        <f t="shared" si="271"/>
        <v>1</v>
      </c>
      <c r="R189" s="101">
        <v>459810</v>
      </c>
      <c r="S189" s="102">
        <f t="shared" si="272"/>
        <v>229905</v>
      </c>
      <c r="T189" s="62">
        <v>2</v>
      </c>
      <c r="U189" s="79">
        <f t="shared" si="273"/>
        <v>1</v>
      </c>
      <c r="V189" s="101">
        <v>180635</v>
      </c>
      <c r="W189" s="102">
        <f t="shared" si="274"/>
        <v>90317.5</v>
      </c>
      <c r="X189" s="168">
        <v>179</v>
      </c>
      <c r="Y189" s="62">
        <v>178</v>
      </c>
      <c r="Z189" s="79">
        <f t="shared" si="275"/>
        <v>0.994413407821229</v>
      </c>
      <c r="AA189" s="101">
        <v>70153310</v>
      </c>
      <c r="AB189" s="102">
        <f t="shared" si="276"/>
        <v>394119.71910112357</v>
      </c>
      <c r="AC189" s="62">
        <v>145</v>
      </c>
      <c r="AD189" s="79">
        <f t="shared" si="277"/>
        <v>0.81005586592178769</v>
      </c>
      <c r="AE189" s="101">
        <v>12989940</v>
      </c>
      <c r="AF189" s="102">
        <f t="shared" si="278"/>
        <v>89585.793103448275</v>
      </c>
      <c r="AG189" s="168">
        <v>130</v>
      </c>
      <c r="AH189" s="62">
        <v>130</v>
      </c>
      <c r="AI189" s="79">
        <f t="shared" si="279"/>
        <v>1</v>
      </c>
      <c r="AJ189" s="101">
        <v>58231920</v>
      </c>
      <c r="AK189" s="102">
        <f t="shared" si="280"/>
        <v>447937.84615384613</v>
      </c>
      <c r="AL189" s="62">
        <v>113</v>
      </c>
      <c r="AM189" s="79">
        <f t="shared" si="281"/>
        <v>0.86923076923076925</v>
      </c>
      <c r="AN189" s="101">
        <v>9759097</v>
      </c>
      <c r="AO189" s="102">
        <f t="shared" si="282"/>
        <v>86363.69026548673</v>
      </c>
      <c r="AP189" s="168">
        <v>20</v>
      </c>
      <c r="AQ189" s="62">
        <v>20</v>
      </c>
      <c r="AR189" s="79">
        <f t="shared" si="283"/>
        <v>1</v>
      </c>
      <c r="AS189" s="101">
        <v>12898780</v>
      </c>
      <c r="AT189" s="102">
        <f t="shared" si="284"/>
        <v>644939</v>
      </c>
      <c r="AU189" s="62">
        <v>19</v>
      </c>
      <c r="AV189" s="79">
        <f t="shared" si="285"/>
        <v>0.95</v>
      </c>
      <c r="AW189" s="101">
        <v>2378521</v>
      </c>
      <c r="AX189" s="102">
        <f t="shared" si="286"/>
        <v>125185.31578947368</v>
      </c>
      <c r="AY189" s="168">
        <v>2</v>
      </c>
      <c r="AZ189" s="62">
        <v>2</v>
      </c>
      <c r="BA189" s="79">
        <f t="shared" si="287"/>
        <v>1</v>
      </c>
      <c r="BB189" s="101">
        <v>882260</v>
      </c>
      <c r="BC189" s="102">
        <f t="shared" si="288"/>
        <v>441130</v>
      </c>
      <c r="BD189" s="62">
        <v>2</v>
      </c>
      <c r="BE189" s="79">
        <f t="shared" si="289"/>
        <v>1</v>
      </c>
      <c r="BF189" s="101">
        <v>221740</v>
      </c>
      <c r="BG189" s="102">
        <f t="shared" si="290"/>
        <v>110870</v>
      </c>
      <c r="BH189" s="168">
        <v>0</v>
      </c>
      <c r="BI189" s="62">
        <v>0</v>
      </c>
      <c r="BJ189" s="79" t="str">
        <f t="shared" si="291"/>
        <v>-</v>
      </c>
      <c r="BK189" s="101">
        <v>0</v>
      </c>
      <c r="BL189" s="102" t="str">
        <f t="shared" si="292"/>
        <v>-</v>
      </c>
      <c r="BM189" s="62">
        <v>0</v>
      </c>
      <c r="BN189" s="79" t="str">
        <f t="shared" si="293"/>
        <v>-</v>
      </c>
      <c r="BO189" s="101">
        <v>0</v>
      </c>
      <c r="BP189" s="102" t="str">
        <f t="shared" si="294"/>
        <v>-</v>
      </c>
      <c r="BQ189" s="99">
        <f t="shared" si="295"/>
        <v>333</v>
      </c>
      <c r="BR189" s="62">
        <f t="shared" si="296"/>
        <v>332</v>
      </c>
      <c r="BS189" s="79">
        <f t="shared" si="297"/>
        <v>0.99699699699699695</v>
      </c>
      <c r="BT189" s="101">
        <f t="shared" si="298"/>
        <v>142626080</v>
      </c>
      <c r="BU189" s="102">
        <f t="shared" si="299"/>
        <v>429596.6265060241</v>
      </c>
      <c r="BV189" s="62">
        <f t="shared" si="300"/>
        <v>281</v>
      </c>
      <c r="BW189" s="79">
        <f t="shared" si="301"/>
        <v>0.84384384384384381</v>
      </c>
      <c r="BX189" s="101">
        <f t="shared" si="302"/>
        <v>25529933</v>
      </c>
      <c r="BY189" s="102">
        <f t="shared" si="303"/>
        <v>90853.854092526686</v>
      </c>
      <c r="BZ189" s="82"/>
      <c r="CA189" s="113">
        <v>292</v>
      </c>
      <c r="CB189" s="105">
        <v>288</v>
      </c>
      <c r="CC189" s="86">
        <v>0.98630136986301364</v>
      </c>
      <c r="CD189" s="105">
        <v>159431940</v>
      </c>
      <c r="CE189" s="105">
        <v>553583.125</v>
      </c>
      <c r="CF189" s="105">
        <v>243</v>
      </c>
      <c r="CG189" s="86">
        <v>0.8321917808219178</v>
      </c>
      <c r="CH189" s="105">
        <v>25001263</v>
      </c>
      <c r="CI189" s="105">
        <v>102885.85596707818</v>
      </c>
      <c r="CK189" s="86">
        <f t="shared" si="263"/>
        <v>0.15315315315315314</v>
      </c>
      <c r="CL189" s="86">
        <f t="shared" si="264"/>
        <v>3.0030030030030463E-3</v>
      </c>
      <c r="CM189" s="86">
        <f t="shared" si="265"/>
        <v>0.15410958904109584</v>
      </c>
      <c r="CN189" s="86">
        <f t="shared" si="266"/>
        <v>1.3698630136986356E-2</v>
      </c>
    </row>
    <row r="190" spans="1:92" s="15" customFormat="1" ht="13.5" customHeight="1">
      <c r="A190" s="63"/>
      <c r="B190" s="346"/>
      <c r="C190" s="343"/>
      <c r="D190" s="81"/>
      <c r="E190" s="198" t="s">
        <v>161</v>
      </c>
      <c r="F190" s="213">
        <v>0</v>
      </c>
      <c r="G190" s="214">
        <v>0</v>
      </c>
      <c r="H190" s="215" t="str">
        <f t="shared" si="267"/>
        <v>-</v>
      </c>
      <c r="I190" s="216">
        <v>0</v>
      </c>
      <c r="J190" s="217" t="str">
        <f t="shared" si="268"/>
        <v>-</v>
      </c>
      <c r="K190" s="214">
        <v>0</v>
      </c>
      <c r="L190" s="215" t="str">
        <f t="shared" si="269"/>
        <v>-</v>
      </c>
      <c r="M190" s="216">
        <v>0</v>
      </c>
      <c r="N190" s="217" t="str">
        <f t="shared" si="270"/>
        <v>-</v>
      </c>
      <c r="O190" s="213">
        <v>0</v>
      </c>
      <c r="P190" s="214">
        <v>0</v>
      </c>
      <c r="Q190" s="215" t="str">
        <f t="shared" si="271"/>
        <v>-</v>
      </c>
      <c r="R190" s="216">
        <v>0</v>
      </c>
      <c r="S190" s="217" t="str">
        <f t="shared" si="272"/>
        <v>-</v>
      </c>
      <c r="T190" s="214">
        <v>0</v>
      </c>
      <c r="U190" s="215" t="str">
        <f t="shared" si="273"/>
        <v>-</v>
      </c>
      <c r="V190" s="216">
        <v>0</v>
      </c>
      <c r="W190" s="217" t="str">
        <f t="shared" si="274"/>
        <v>-</v>
      </c>
      <c r="X190" s="213">
        <v>67</v>
      </c>
      <c r="Y190" s="214">
        <v>67</v>
      </c>
      <c r="Z190" s="215">
        <f t="shared" si="275"/>
        <v>1</v>
      </c>
      <c r="AA190" s="216">
        <v>23984430</v>
      </c>
      <c r="AB190" s="217">
        <f t="shared" si="276"/>
        <v>357976.56716417911</v>
      </c>
      <c r="AC190" s="214">
        <v>54</v>
      </c>
      <c r="AD190" s="215">
        <f t="shared" si="277"/>
        <v>0.80597014925373134</v>
      </c>
      <c r="AE190" s="216">
        <v>3599779</v>
      </c>
      <c r="AF190" s="217">
        <f t="shared" si="278"/>
        <v>66662.574074074073</v>
      </c>
      <c r="AG190" s="213">
        <v>32</v>
      </c>
      <c r="AH190" s="214">
        <v>31</v>
      </c>
      <c r="AI190" s="215">
        <f t="shared" si="279"/>
        <v>0.96875</v>
      </c>
      <c r="AJ190" s="216">
        <v>14672380</v>
      </c>
      <c r="AK190" s="217">
        <f t="shared" si="280"/>
        <v>473302.58064516127</v>
      </c>
      <c r="AL190" s="214">
        <v>24</v>
      </c>
      <c r="AM190" s="215">
        <f t="shared" si="281"/>
        <v>0.75</v>
      </c>
      <c r="AN190" s="216">
        <v>3394077</v>
      </c>
      <c r="AO190" s="217">
        <f t="shared" si="282"/>
        <v>141419.875</v>
      </c>
      <c r="AP190" s="213">
        <v>11</v>
      </c>
      <c r="AQ190" s="214">
        <v>11</v>
      </c>
      <c r="AR190" s="215">
        <f t="shared" si="283"/>
        <v>1</v>
      </c>
      <c r="AS190" s="216">
        <v>6438390</v>
      </c>
      <c r="AT190" s="217">
        <f t="shared" si="284"/>
        <v>585308.18181818177</v>
      </c>
      <c r="AU190" s="214">
        <v>9</v>
      </c>
      <c r="AV190" s="215">
        <f t="shared" si="285"/>
        <v>0.81818181818181823</v>
      </c>
      <c r="AW190" s="216">
        <v>1243819</v>
      </c>
      <c r="AX190" s="217">
        <f t="shared" si="286"/>
        <v>138202.11111111112</v>
      </c>
      <c r="AY190" s="213">
        <v>0</v>
      </c>
      <c r="AZ190" s="214">
        <v>0</v>
      </c>
      <c r="BA190" s="215" t="str">
        <f t="shared" si="287"/>
        <v>-</v>
      </c>
      <c r="BB190" s="216">
        <v>0</v>
      </c>
      <c r="BC190" s="217" t="str">
        <f t="shared" si="288"/>
        <v>-</v>
      </c>
      <c r="BD190" s="214">
        <v>0</v>
      </c>
      <c r="BE190" s="215" t="str">
        <f t="shared" si="289"/>
        <v>-</v>
      </c>
      <c r="BF190" s="216">
        <v>0</v>
      </c>
      <c r="BG190" s="217" t="str">
        <f t="shared" si="290"/>
        <v>-</v>
      </c>
      <c r="BH190" s="213">
        <v>0</v>
      </c>
      <c r="BI190" s="214">
        <v>0</v>
      </c>
      <c r="BJ190" s="215" t="str">
        <f t="shared" si="291"/>
        <v>-</v>
      </c>
      <c r="BK190" s="216">
        <v>0</v>
      </c>
      <c r="BL190" s="217" t="str">
        <f t="shared" si="292"/>
        <v>-</v>
      </c>
      <c r="BM190" s="214">
        <v>0</v>
      </c>
      <c r="BN190" s="215" t="str">
        <f t="shared" si="293"/>
        <v>-</v>
      </c>
      <c r="BO190" s="216">
        <v>0</v>
      </c>
      <c r="BP190" s="217" t="str">
        <f t="shared" si="294"/>
        <v>-</v>
      </c>
      <c r="BQ190" s="218">
        <f t="shared" si="295"/>
        <v>110</v>
      </c>
      <c r="BR190" s="214">
        <f t="shared" si="296"/>
        <v>109</v>
      </c>
      <c r="BS190" s="215">
        <f t="shared" si="297"/>
        <v>0.99090909090909096</v>
      </c>
      <c r="BT190" s="216">
        <f t="shared" si="298"/>
        <v>45095200</v>
      </c>
      <c r="BU190" s="217">
        <f t="shared" si="299"/>
        <v>413717.43119266053</v>
      </c>
      <c r="BV190" s="214">
        <f t="shared" si="300"/>
        <v>87</v>
      </c>
      <c r="BW190" s="215">
        <f t="shared" si="301"/>
        <v>0.79090909090909089</v>
      </c>
      <c r="BX190" s="216">
        <f t="shared" si="302"/>
        <v>8237675</v>
      </c>
      <c r="BY190" s="217">
        <f t="shared" si="303"/>
        <v>94685.919540229879</v>
      </c>
      <c r="BZ190" s="82"/>
      <c r="CA190" s="113">
        <v>70</v>
      </c>
      <c r="CB190" s="105">
        <v>69</v>
      </c>
      <c r="CC190" s="86">
        <v>0.98571428571428577</v>
      </c>
      <c r="CD190" s="105">
        <v>35870700</v>
      </c>
      <c r="CE190" s="105">
        <v>519865.21739130432</v>
      </c>
      <c r="CF190" s="105">
        <v>52</v>
      </c>
      <c r="CG190" s="86">
        <v>0.74285714285714288</v>
      </c>
      <c r="CH190" s="105">
        <v>9292449</v>
      </c>
      <c r="CI190" s="105">
        <v>178700.94230769231</v>
      </c>
      <c r="CK190" s="86">
        <f t="shared" si="263"/>
        <v>0.20000000000000007</v>
      </c>
      <c r="CL190" s="86">
        <f t="shared" si="264"/>
        <v>9.0909090909090384E-3</v>
      </c>
      <c r="CM190" s="86">
        <f t="shared" si="265"/>
        <v>0.24285714285714288</v>
      </c>
      <c r="CN190" s="86">
        <f t="shared" si="266"/>
        <v>1.4285714285714235E-2</v>
      </c>
    </row>
    <row r="191" spans="1:92" s="15" customFormat="1" ht="13.5" customHeight="1">
      <c r="A191" s="63"/>
      <c r="B191" s="346"/>
      <c r="C191" s="343"/>
      <c r="D191" s="210"/>
      <c r="E191" s="72" t="s">
        <v>211</v>
      </c>
      <c r="F191" s="211">
        <v>0</v>
      </c>
      <c r="G191" s="126">
        <v>0</v>
      </c>
      <c r="H191" s="124" t="str">
        <f>IFERROR(G191/F191,"-")</f>
        <v>-</v>
      </c>
      <c r="I191" s="127">
        <v>0</v>
      </c>
      <c r="J191" s="125" t="str">
        <f>IFERROR(I191/G191,"-")</f>
        <v>-</v>
      </c>
      <c r="K191" s="126">
        <v>0</v>
      </c>
      <c r="L191" s="124" t="str">
        <f>IFERROR(K191/F191,"-")</f>
        <v>-</v>
      </c>
      <c r="M191" s="127">
        <v>0</v>
      </c>
      <c r="N191" s="125" t="str">
        <f>IFERROR(M191/K191,"-")</f>
        <v>-</v>
      </c>
      <c r="O191" s="211">
        <v>0</v>
      </c>
      <c r="P191" s="126">
        <v>0</v>
      </c>
      <c r="Q191" s="124" t="str">
        <f>IFERROR(P191/O191,"-")</f>
        <v>-</v>
      </c>
      <c r="R191" s="127">
        <v>0</v>
      </c>
      <c r="S191" s="125" t="str">
        <f>IFERROR(R191/P191,"-")</f>
        <v>-</v>
      </c>
      <c r="T191" s="126">
        <v>0</v>
      </c>
      <c r="U191" s="124" t="str">
        <f>IFERROR(T191/O191,"-")</f>
        <v>-</v>
      </c>
      <c r="V191" s="127">
        <v>0</v>
      </c>
      <c r="W191" s="125" t="str">
        <f>IFERROR(V191/T191,"-")</f>
        <v>-</v>
      </c>
      <c r="X191" s="211">
        <v>2</v>
      </c>
      <c r="Y191" s="126">
        <v>2</v>
      </c>
      <c r="Z191" s="124">
        <f>IFERROR(Y191/X191,"-")</f>
        <v>1</v>
      </c>
      <c r="AA191" s="127">
        <v>1977300</v>
      </c>
      <c r="AB191" s="125">
        <f>IFERROR(AA191/Y191,"-")</f>
        <v>988650</v>
      </c>
      <c r="AC191" s="126">
        <v>2</v>
      </c>
      <c r="AD191" s="124">
        <f>IFERROR(AC191/X191,"-")</f>
        <v>1</v>
      </c>
      <c r="AE191" s="127">
        <v>101743</v>
      </c>
      <c r="AF191" s="125">
        <f>IFERROR(AE191/AC191,"-")</f>
        <v>50871.5</v>
      </c>
      <c r="AG191" s="211">
        <v>0</v>
      </c>
      <c r="AH191" s="126">
        <v>0</v>
      </c>
      <c r="AI191" s="124" t="str">
        <f>IFERROR(AH191/AG191,"-")</f>
        <v>-</v>
      </c>
      <c r="AJ191" s="127">
        <v>0</v>
      </c>
      <c r="AK191" s="125" t="str">
        <f>IFERROR(AJ191/AH191,"-")</f>
        <v>-</v>
      </c>
      <c r="AL191" s="126">
        <v>0</v>
      </c>
      <c r="AM191" s="124" t="str">
        <f>IFERROR(AL191/AG191,"-")</f>
        <v>-</v>
      </c>
      <c r="AN191" s="127">
        <v>0</v>
      </c>
      <c r="AO191" s="125" t="str">
        <f>IFERROR(AN191/AL191,"-")</f>
        <v>-</v>
      </c>
      <c r="AP191" s="211">
        <v>0</v>
      </c>
      <c r="AQ191" s="126">
        <v>0</v>
      </c>
      <c r="AR191" s="124" t="str">
        <f>IFERROR(AQ191/AP191,"-")</f>
        <v>-</v>
      </c>
      <c r="AS191" s="127">
        <v>0</v>
      </c>
      <c r="AT191" s="125" t="str">
        <f>IFERROR(AS191/AQ191,"-")</f>
        <v>-</v>
      </c>
      <c r="AU191" s="126">
        <v>0</v>
      </c>
      <c r="AV191" s="124" t="str">
        <f>IFERROR(AU191/AP191,"-")</f>
        <v>-</v>
      </c>
      <c r="AW191" s="127">
        <v>0</v>
      </c>
      <c r="AX191" s="125" t="str">
        <f>IFERROR(AW191/AU191,"-")</f>
        <v>-</v>
      </c>
      <c r="AY191" s="211">
        <v>0</v>
      </c>
      <c r="AZ191" s="126">
        <v>0</v>
      </c>
      <c r="BA191" s="124" t="str">
        <f>IFERROR(AZ191/AY191,"-")</f>
        <v>-</v>
      </c>
      <c r="BB191" s="127">
        <v>0</v>
      </c>
      <c r="BC191" s="125" t="str">
        <f>IFERROR(BB191/AZ191,"-")</f>
        <v>-</v>
      </c>
      <c r="BD191" s="126">
        <v>0</v>
      </c>
      <c r="BE191" s="124" t="str">
        <f>IFERROR(BD191/AY191,"-")</f>
        <v>-</v>
      </c>
      <c r="BF191" s="127">
        <v>0</v>
      </c>
      <c r="BG191" s="125" t="str">
        <f>IFERROR(BF191/BD191,"-")</f>
        <v>-</v>
      </c>
      <c r="BH191" s="211">
        <v>0</v>
      </c>
      <c r="BI191" s="126">
        <v>0</v>
      </c>
      <c r="BJ191" s="124" t="str">
        <f>IFERROR(BI191/BH191,"-")</f>
        <v>-</v>
      </c>
      <c r="BK191" s="127">
        <v>0</v>
      </c>
      <c r="BL191" s="125" t="str">
        <f>IFERROR(BK191/BI191,"-")</f>
        <v>-</v>
      </c>
      <c r="BM191" s="126">
        <v>0</v>
      </c>
      <c r="BN191" s="124" t="str">
        <f>IFERROR(BM191/BH191,"-")</f>
        <v>-</v>
      </c>
      <c r="BO191" s="127">
        <v>0</v>
      </c>
      <c r="BP191" s="125" t="str">
        <f>IFERROR(BO191/BM191,"-")</f>
        <v>-</v>
      </c>
      <c r="BQ191" s="212">
        <f t="shared" si="295"/>
        <v>2</v>
      </c>
      <c r="BR191" s="126">
        <f t="shared" si="296"/>
        <v>2</v>
      </c>
      <c r="BS191" s="124">
        <f>IFERROR(BR191/BQ191,"-")</f>
        <v>1</v>
      </c>
      <c r="BT191" s="127">
        <f>SUM(I191,R191,AA191,AJ191,AS191,BB191,BK191)</f>
        <v>1977300</v>
      </c>
      <c r="BU191" s="125">
        <f>IFERROR(BT191/BR191,"-")</f>
        <v>988650</v>
      </c>
      <c r="BV191" s="126">
        <f>SUM(K191,T191,AC191,AL191,AU191,BD191,BM191)</f>
        <v>2</v>
      </c>
      <c r="BW191" s="124">
        <f>IFERROR(BV191/BQ191,"-")</f>
        <v>1</v>
      </c>
      <c r="BX191" s="127">
        <f>SUM(M191,V191,AE191,AN191,AW191,BF191,BO191)</f>
        <v>101743</v>
      </c>
      <c r="BY191" s="125">
        <f>IFERROR(BX191/BV191,"-")</f>
        <v>50871.5</v>
      </c>
      <c r="BZ191" s="82"/>
      <c r="CA191" s="113">
        <v>0</v>
      </c>
      <c r="CB191" s="105">
        <v>0</v>
      </c>
      <c r="CC191" s="86" t="s">
        <v>240</v>
      </c>
      <c r="CD191" s="105">
        <v>0</v>
      </c>
      <c r="CE191" s="105" t="s">
        <v>240</v>
      </c>
      <c r="CF191" s="105">
        <v>0</v>
      </c>
      <c r="CG191" s="86" t="s">
        <v>240</v>
      </c>
      <c r="CH191" s="105">
        <v>0</v>
      </c>
      <c r="CI191" s="105" t="s">
        <v>240</v>
      </c>
      <c r="CK191" s="86">
        <f t="shared" si="263"/>
        <v>0</v>
      </c>
      <c r="CL191" s="86">
        <f t="shared" si="264"/>
        <v>0</v>
      </c>
      <c r="CM191" s="86" t="str">
        <f t="shared" si="265"/>
        <v>-</v>
      </c>
      <c r="CN191" s="86" t="str">
        <f t="shared" si="266"/>
        <v>-</v>
      </c>
    </row>
    <row r="192" spans="1:92" s="15" customFormat="1" ht="13.5" customHeight="1">
      <c r="A192" s="63"/>
      <c r="B192" s="347"/>
      <c r="C192" s="344"/>
      <c r="D192" s="338" t="s">
        <v>204</v>
      </c>
      <c r="E192" s="339"/>
      <c r="F192" s="144">
        <v>84</v>
      </c>
      <c r="G192" s="60">
        <v>84</v>
      </c>
      <c r="H192" s="80">
        <f t="shared" si="267"/>
        <v>1</v>
      </c>
      <c r="I192" s="93">
        <v>147483660</v>
      </c>
      <c r="J192" s="100">
        <f t="shared" si="268"/>
        <v>1755757.857142857</v>
      </c>
      <c r="K192" s="60">
        <v>66</v>
      </c>
      <c r="L192" s="80">
        <f t="shared" si="269"/>
        <v>0.7857142857142857</v>
      </c>
      <c r="M192" s="93">
        <v>51583576</v>
      </c>
      <c r="N192" s="100">
        <f t="shared" si="270"/>
        <v>781569.33333333337</v>
      </c>
      <c r="O192" s="144">
        <v>249</v>
      </c>
      <c r="P192" s="60">
        <v>238</v>
      </c>
      <c r="Q192" s="80">
        <f t="shared" si="271"/>
        <v>0.95582329317269077</v>
      </c>
      <c r="R192" s="93">
        <v>479752430</v>
      </c>
      <c r="S192" s="100">
        <f t="shared" si="272"/>
        <v>2015766.512605042</v>
      </c>
      <c r="T192" s="60">
        <v>206</v>
      </c>
      <c r="U192" s="80">
        <f t="shared" si="273"/>
        <v>0.82730923694779113</v>
      </c>
      <c r="V192" s="93">
        <v>159262879</v>
      </c>
      <c r="W192" s="100">
        <f t="shared" si="274"/>
        <v>773120.77184466016</v>
      </c>
      <c r="X192" s="144">
        <v>7855</v>
      </c>
      <c r="Y192" s="60">
        <v>7221</v>
      </c>
      <c r="Z192" s="80">
        <f t="shared" si="275"/>
        <v>0.91928707829408018</v>
      </c>
      <c r="AA192" s="93">
        <v>4959551070</v>
      </c>
      <c r="AB192" s="100">
        <f t="shared" si="276"/>
        <v>686823.30286663899</v>
      </c>
      <c r="AC192" s="60">
        <v>6008</v>
      </c>
      <c r="AD192" s="80">
        <f t="shared" si="277"/>
        <v>0.76486314449395287</v>
      </c>
      <c r="AE192" s="93">
        <v>1107195177</v>
      </c>
      <c r="AF192" s="100">
        <f t="shared" si="278"/>
        <v>184286.81374833555</v>
      </c>
      <c r="AG192" s="144">
        <v>6418</v>
      </c>
      <c r="AH192" s="60">
        <v>6068</v>
      </c>
      <c r="AI192" s="80">
        <f t="shared" si="279"/>
        <v>0.94546587722031783</v>
      </c>
      <c r="AJ192" s="93">
        <v>5653882230</v>
      </c>
      <c r="AK192" s="100">
        <f t="shared" si="280"/>
        <v>931753.82827949896</v>
      </c>
      <c r="AL192" s="60">
        <v>5338</v>
      </c>
      <c r="AM192" s="80">
        <f t="shared" si="281"/>
        <v>0.83172327827983794</v>
      </c>
      <c r="AN192" s="93">
        <v>1120950636</v>
      </c>
      <c r="AO192" s="100">
        <f t="shared" si="282"/>
        <v>209994.49906331958</v>
      </c>
      <c r="AP192" s="144">
        <v>3834</v>
      </c>
      <c r="AQ192" s="60">
        <v>3616</v>
      </c>
      <c r="AR192" s="80">
        <f t="shared" si="283"/>
        <v>0.94314032342201359</v>
      </c>
      <c r="AS192" s="93">
        <v>3848262290</v>
      </c>
      <c r="AT192" s="100">
        <f t="shared" si="284"/>
        <v>1064231.8279867256</v>
      </c>
      <c r="AU192" s="60">
        <v>3257</v>
      </c>
      <c r="AV192" s="80">
        <f t="shared" si="285"/>
        <v>0.84950443401147624</v>
      </c>
      <c r="AW192" s="93">
        <v>763338968</v>
      </c>
      <c r="AX192" s="100">
        <f t="shared" si="286"/>
        <v>234368.73441817623</v>
      </c>
      <c r="AY192" s="144">
        <v>1611</v>
      </c>
      <c r="AZ192" s="60">
        <v>1465</v>
      </c>
      <c r="BA192" s="80">
        <f t="shared" si="287"/>
        <v>0.90937306021104902</v>
      </c>
      <c r="BB192" s="93">
        <v>1799700750</v>
      </c>
      <c r="BC192" s="100">
        <f t="shared" si="288"/>
        <v>1228464.6757679181</v>
      </c>
      <c r="BD192" s="60">
        <v>1297</v>
      </c>
      <c r="BE192" s="80">
        <f t="shared" si="289"/>
        <v>0.80509000620732463</v>
      </c>
      <c r="BF192" s="93">
        <v>339137022</v>
      </c>
      <c r="BG192" s="100">
        <f t="shared" si="290"/>
        <v>261478.0431765613</v>
      </c>
      <c r="BH192" s="144">
        <v>612</v>
      </c>
      <c r="BI192" s="60">
        <v>516</v>
      </c>
      <c r="BJ192" s="80">
        <f t="shared" si="291"/>
        <v>0.84313725490196079</v>
      </c>
      <c r="BK192" s="93">
        <v>707777800</v>
      </c>
      <c r="BL192" s="100">
        <f t="shared" si="292"/>
        <v>1371662.4031007751</v>
      </c>
      <c r="BM192" s="60">
        <v>439</v>
      </c>
      <c r="BN192" s="80">
        <f t="shared" si="293"/>
        <v>0.7173202614379085</v>
      </c>
      <c r="BO192" s="93">
        <v>143974786</v>
      </c>
      <c r="BP192" s="100">
        <f t="shared" si="294"/>
        <v>327960.78815489751</v>
      </c>
      <c r="BQ192" s="98">
        <f t="shared" si="295"/>
        <v>20663</v>
      </c>
      <c r="BR192" s="60">
        <f t="shared" si="296"/>
        <v>19208</v>
      </c>
      <c r="BS192" s="80">
        <f t="shared" si="297"/>
        <v>0.92958428108212743</v>
      </c>
      <c r="BT192" s="93">
        <f t="shared" si="298"/>
        <v>17596410230</v>
      </c>
      <c r="BU192" s="100">
        <f t="shared" si="299"/>
        <v>916097.99198250729</v>
      </c>
      <c r="BV192" s="60">
        <f t="shared" si="300"/>
        <v>16611</v>
      </c>
      <c r="BW192" s="80">
        <f t="shared" si="301"/>
        <v>0.80390069205826842</v>
      </c>
      <c r="BX192" s="93">
        <f t="shared" si="302"/>
        <v>3685443044</v>
      </c>
      <c r="BY192" s="100">
        <f t="shared" si="303"/>
        <v>221867.62049244475</v>
      </c>
      <c r="BZ192" s="82"/>
      <c r="CA192" s="113">
        <v>19950</v>
      </c>
      <c r="CB192" s="105">
        <v>18565</v>
      </c>
      <c r="CC192" s="86">
        <v>0.93057644110275695</v>
      </c>
      <c r="CD192" s="105">
        <v>17080337550</v>
      </c>
      <c r="CE192" s="105">
        <v>920028.95502289257</v>
      </c>
      <c r="CF192" s="105">
        <v>16051</v>
      </c>
      <c r="CG192" s="86">
        <v>0.80456140350877192</v>
      </c>
      <c r="CH192" s="105">
        <v>3731566282</v>
      </c>
      <c r="CI192" s="105">
        <v>232481.85670674723</v>
      </c>
      <c r="CK192" s="86">
        <f t="shared" si="263"/>
        <v>0.12568358902385901</v>
      </c>
      <c r="CL192" s="86">
        <f t="shared" si="264"/>
        <v>7.0415718917872572E-2</v>
      </c>
      <c r="CM192" s="86">
        <f t="shared" si="265"/>
        <v>0.12601503759398502</v>
      </c>
      <c r="CN192" s="86">
        <f t="shared" si="266"/>
        <v>6.9423558897243054E-2</v>
      </c>
    </row>
    <row r="193" spans="1:92" s="15" customFormat="1" ht="13.5" customHeight="1">
      <c r="A193" s="63"/>
      <c r="B193" s="345">
        <v>32</v>
      </c>
      <c r="C193" s="342" t="s">
        <v>41</v>
      </c>
      <c r="D193" s="331" t="s">
        <v>153</v>
      </c>
      <c r="E193" s="320"/>
      <c r="F193" s="144">
        <v>10</v>
      </c>
      <c r="G193" s="60">
        <v>10</v>
      </c>
      <c r="H193" s="80">
        <f t="shared" si="267"/>
        <v>1</v>
      </c>
      <c r="I193" s="93">
        <v>3164990</v>
      </c>
      <c r="J193" s="100">
        <f t="shared" si="268"/>
        <v>316499</v>
      </c>
      <c r="K193" s="60">
        <v>5</v>
      </c>
      <c r="L193" s="80">
        <f t="shared" si="269"/>
        <v>0.5</v>
      </c>
      <c r="M193" s="93">
        <v>945272</v>
      </c>
      <c r="N193" s="100">
        <f t="shared" si="270"/>
        <v>189054.4</v>
      </c>
      <c r="O193" s="144">
        <v>28</v>
      </c>
      <c r="P193" s="60">
        <v>28</v>
      </c>
      <c r="Q193" s="80">
        <f t="shared" si="271"/>
        <v>1</v>
      </c>
      <c r="R193" s="93">
        <v>23099590</v>
      </c>
      <c r="S193" s="100">
        <f t="shared" si="272"/>
        <v>824985.35714285716</v>
      </c>
      <c r="T193" s="60">
        <v>25</v>
      </c>
      <c r="U193" s="80">
        <f t="shared" si="273"/>
        <v>0.8928571428571429</v>
      </c>
      <c r="V193" s="93">
        <v>3241496</v>
      </c>
      <c r="W193" s="100">
        <f t="shared" si="274"/>
        <v>129659.84</v>
      </c>
      <c r="X193" s="144">
        <v>1627</v>
      </c>
      <c r="Y193" s="60">
        <v>1590</v>
      </c>
      <c r="Z193" s="80">
        <f t="shared" si="275"/>
        <v>0.97725875845113708</v>
      </c>
      <c r="AA193" s="93">
        <v>584979950</v>
      </c>
      <c r="AB193" s="100">
        <f t="shared" si="276"/>
        <v>367911.91823899373</v>
      </c>
      <c r="AC193" s="60">
        <v>1328</v>
      </c>
      <c r="AD193" s="80">
        <f t="shared" si="277"/>
        <v>0.81622618315918871</v>
      </c>
      <c r="AE193" s="93">
        <v>131089178</v>
      </c>
      <c r="AF193" s="100">
        <f t="shared" si="278"/>
        <v>98711.730421686749</v>
      </c>
      <c r="AG193" s="144">
        <v>1312</v>
      </c>
      <c r="AH193" s="60">
        <v>1297</v>
      </c>
      <c r="AI193" s="80">
        <f t="shared" si="279"/>
        <v>0.98856707317073167</v>
      </c>
      <c r="AJ193" s="93">
        <v>636398500</v>
      </c>
      <c r="AK193" s="100">
        <f t="shared" si="280"/>
        <v>490669.62220508867</v>
      </c>
      <c r="AL193" s="60">
        <v>1120</v>
      </c>
      <c r="AM193" s="80">
        <f t="shared" si="281"/>
        <v>0.85365853658536583</v>
      </c>
      <c r="AN193" s="93">
        <v>122407297</v>
      </c>
      <c r="AO193" s="100">
        <f t="shared" si="282"/>
        <v>109292.22946428572</v>
      </c>
      <c r="AP193" s="144">
        <v>567</v>
      </c>
      <c r="AQ193" s="60">
        <v>560</v>
      </c>
      <c r="AR193" s="80">
        <f t="shared" si="283"/>
        <v>0.98765432098765427</v>
      </c>
      <c r="AS193" s="93">
        <v>300177970</v>
      </c>
      <c r="AT193" s="100">
        <f t="shared" si="284"/>
        <v>536032.08928571432</v>
      </c>
      <c r="AU193" s="60">
        <v>494</v>
      </c>
      <c r="AV193" s="80">
        <f t="shared" si="285"/>
        <v>0.87125220458553787</v>
      </c>
      <c r="AW193" s="93">
        <v>53895099</v>
      </c>
      <c r="AX193" s="100">
        <f t="shared" si="286"/>
        <v>109099.39068825911</v>
      </c>
      <c r="AY193" s="144">
        <v>113</v>
      </c>
      <c r="AZ193" s="60">
        <v>111</v>
      </c>
      <c r="BA193" s="80">
        <f t="shared" si="287"/>
        <v>0.98230088495575218</v>
      </c>
      <c r="BB193" s="93">
        <v>71742030</v>
      </c>
      <c r="BC193" s="100">
        <f t="shared" si="288"/>
        <v>646324.59459459456</v>
      </c>
      <c r="BD193" s="60">
        <v>103</v>
      </c>
      <c r="BE193" s="80">
        <f t="shared" si="289"/>
        <v>0.91150442477876104</v>
      </c>
      <c r="BF193" s="93">
        <v>10774493</v>
      </c>
      <c r="BG193" s="100">
        <f t="shared" si="290"/>
        <v>104606.72815533981</v>
      </c>
      <c r="BH193" s="144">
        <v>22</v>
      </c>
      <c r="BI193" s="60">
        <v>22</v>
      </c>
      <c r="BJ193" s="80">
        <f t="shared" si="291"/>
        <v>1</v>
      </c>
      <c r="BK193" s="93">
        <v>23998910</v>
      </c>
      <c r="BL193" s="100">
        <f t="shared" si="292"/>
        <v>1090859.5454545454</v>
      </c>
      <c r="BM193" s="60">
        <v>20</v>
      </c>
      <c r="BN193" s="80">
        <f t="shared" si="293"/>
        <v>0.90909090909090906</v>
      </c>
      <c r="BO193" s="93">
        <v>4407793</v>
      </c>
      <c r="BP193" s="100">
        <f t="shared" si="294"/>
        <v>220389.65</v>
      </c>
      <c r="BQ193" s="98">
        <f t="shared" si="295"/>
        <v>3679</v>
      </c>
      <c r="BR193" s="60">
        <f t="shared" si="296"/>
        <v>3618</v>
      </c>
      <c r="BS193" s="80">
        <f t="shared" si="297"/>
        <v>0.98341940744767598</v>
      </c>
      <c r="BT193" s="93">
        <f t="shared" si="298"/>
        <v>1643561940</v>
      </c>
      <c r="BU193" s="100">
        <f t="shared" si="299"/>
        <v>454273.61525704811</v>
      </c>
      <c r="BV193" s="60">
        <f t="shared" si="300"/>
        <v>3095</v>
      </c>
      <c r="BW193" s="80">
        <f t="shared" si="301"/>
        <v>0.8412612122859473</v>
      </c>
      <c r="BX193" s="93">
        <f t="shared" si="302"/>
        <v>326760628</v>
      </c>
      <c r="BY193" s="100">
        <f t="shared" si="303"/>
        <v>105576.93957996769</v>
      </c>
      <c r="BZ193" s="82"/>
      <c r="CA193" s="113">
        <v>3451</v>
      </c>
      <c r="CB193" s="105">
        <v>3402</v>
      </c>
      <c r="CC193" s="86">
        <v>0.98580121703853951</v>
      </c>
      <c r="CD193" s="105">
        <v>1625389710</v>
      </c>
      <c r="CE193" s="105">
        <v>477774.75308641978</v>
      </c>
      <c r="CF193" s="105">
        <v>2884</v>
      </c>
      <c r="CG193" s="86">
        <v>0.83569979716024345</v>
      </c>
      <c r="CH193" s="105">
        <v>323409310</v>
      </c>
      <c r="CI193" s="105">
        <v>112139.1504854369</v>
      </c>
      <c r="CK193" s="86">
        <f t="shared" si="263"/>
        <v>0.14215819516172867</v>
      </c>
      <c r="CL193" s="86">
        <f t="shared" si="264"/>
        <v>1.6580592552324025E-2</v>
      </c>
      <c r="CM193" s="86">
        <f t="shared" si="265"/>
        <v>0.15010141987829606</v>
      </c>
      <c r="CN193" s="86">
        <f t="shared" si="266"/>
        <v>1.4198782961460488E-2</v>
      </c>
    </row>
    <row r="194" spans="1:92" s="15" customFormat="1" ht="13.5" customHeight="1">
      <c r="A194" s="63"/>
      <c r="B194" s="346"/>
      <c r="C194" s="343"/>
      <c r="D194" s="319" t="s">
        <v>164</v>
      </c>
      <c r="E194" s="320"/>
      <c r="F194" s="144">
        <v>1</v>
      </c>
      <c r="G194" s="60">
        <v>1</v>
      </c>
      <c r="H194" s="80">
        <f t="shared" si="267"/>
        <v>1</v>
      </c>
      <c r="I194" s="93">
        <v>229950</v>
      </c>
      <c r="J194" s="100">
        <f t="shared" si="268"/>
        <v>229950</v>
      </c>
      <c r="K194" s="60">
        <v>0</v>
      </c>
      <c r="L194" s="80">
        <f t="shared" si="269"/>
        <v>0</v>
      </c>
      <c r="M194" s="93">
        <v>0</v>
      </c>
      <c r="N194" s="100" t="str">
        <f t="shared" si="270"/>
        <v>-</v>
      </c>
      <c r="O194" s="144">
        <v>3</v>
      </c>
      <c r="P194" s="60">
        <v>3</v>
      </c>
      <c r="Q194" s="80">
        <f t="shared" si="271"/>
        <v>1</v>
      </c>
      <c r="R194" s="93">
        <v>1715750</v>
      </c>
      <c r="S194" s="100">
        <f t="shared" si="272"/>
        <v>571916.66666666663</v>
      </c>
      <c r="T194" s="60">
        <v>3</v>
      </c>
      <c r="U194" s="80">
        <f t="shared" si="273"/>
        <v>1</v>
      </c>
      <c r="V194" s="93">
        <v>666127</v>
      </c>
      <c r="W194" s="100">
        <f t="shared" si="274"/>
        <v>222042.33333333334</v>
      </c>
      <c r="X194" s="144">
        <v>91</v>
      </c>
      <c r="Y194" s="60">
        <v>90</v>
      </c>
      <c r="Z194" s="80">
        <f t="shared" si="275"/>
        <v>0.98901098901098905</v>
      </c>
      <c r="AA194" s="93">
        <v>42122890</v>
      </c>
      <c r="AB194" s="100">
        <f t="shared" si="276"/>
        <v>468032.11111111112</v>
      </c>
      <c r="AC194" s="60">
        <v>68</v>
      </c>
      <c r="AD194" s="80">
        <f t="shared" si="277"/>
        <v>0.74725274725274726</v>
      </c>
      <c r="AE194" s="93">
        <v>6926790</v>
      </c>
      <c r="AF194" s="100">
        <f t="shared" si="278"/>
        <v>101864.55882352941</v>
      </c>
      <c r="AG194" s="144">
        <v>51</v>
      </c>
      <c r="AH194" s="60">
        <v>51</v>
      </c>
      <c r="AI194" s="80">
        <f t="shared" si="279"/>
        <v>1</v>
      </c>
      <c r="AJ194" s="93">
        <v>32801540</v>
      </c>
      <c r="AK194" s="100">
        <f t="shared" si="280"/>
        <v>643167.45098039217</v>
      </c>
      <c r="AL194" s="60">
        <v>43</v>
      </c>
      <c r="AM194" s="80">
        <f t="shared" si="281"/>
        <v>0.84313725490196079</v>
      </c>
      <c r="AN194" s="93">
        <v>8368095</v>
      </c>
      <c r="AO194" s="100">
        <f t="shared" si="282"/>
        <v>194606.86046511628</v>
      </c>
      <c r="AP194" s="144">
        <v>16</v>
      </c>
      <c r="AQ194" s="60">
        <v>16</v>
      </c>
      <c r="AR194" s="80">
        <f t="shared" si="283"/>
        <v>1</v>
      </c>
      <c r="AS194" s="93">
        <v>8894100</v>
      </c>
      <c r="AT194" s="100">
        <f t="shared" si="284"/>
        <v>555881.25</v>
      </c>
      <c r="AU194" s="60">
        <v>14</v>
      </c>
      <c r="AV194" s="80">
        <f t="shared" si="285"/>
        <v>0.875</v>
      </c>
      <c r="AW194" s="93">
        <v>1480844</v>
      </c>
      <c r="AX194" s="100">
        <f t="shared" si="286"/>
        <v>105774.57142857143</v>
      </c>
      <c r="AY194" s="144">
        <v>1</v>
      </c>
      <c r="AZ194" s="60">
        <v>1</v>
      </c>
      <c r="BA194" s="80">
        <f t="shared" si="287"/>
        <v>1</v>
      </c>
      <c r="BB194" s="93">
        <v>281770</v>
      </c>
      <c r="BC194" s="100">
        <f t="shared" si="288"/>
        <v>281770</v>
      </c>
      <c r="BD194" s="60">
        <v>1</v>
      </c>
      <c r="BE194" s="80">
        <f t="shared" si="289"/>
        <v>1</v>
      </c>
      <c r="BF194" s="93">
        <v>124850</v>
      </c>
      <c r="BG194" s="100">
        <f t="shared" si="290"/>
        <v>124850</v>
      </c>
      <c r="BH194" s="144">
        <v>0</v>
      </c>
      <c r="BI194" s="60">
        <v>0</v>
      </c>
      <c r="BJ194" s="80" t="str">
        <f t="shared" si="291"/>
        <v>-</v>
      </c>
      <c r="BK194" s="93">
        <v>0</v>
      </c>
      <c r="BL194" s="100" t="str">
        <f t="shared" si="292"/>
        <v>-</v>
      </c>
      <c r="BM194" s="60">
        <v>0</v>
      </c>
      <c r="BN194" s="80" t="str">
        <f t="shared" si="293"/>
        <v>-</v>
      </c>
      <c r="BO194" s="93">
        <v>0</v>
      </c>
      <c r="BP194" s="100" t="str">
        <f t="shared" si="294"/>
        <v>-</v>
      </c>
      <c r="BQ194" s="98">
        <f t="shared" si="295"/>
        <v>163</v>
      </c>
      <c r="BR194" s="60">
        <f t="shared" si="296"/>
        <v>162</v>
      </c>
      <c r="BS194" s="80">
        <f t="shared" si="297"/>
        <v>0.99386503067484666</v>
      </c>
      <c r="BT194" s="93">
        <f t="shared" si="298"/>
        <v>86046000</v>
      </c>
      <c r="BU194" s="100">
        <f t="shared" si="299"/>
        <v>531148.1481481482</v>
      </c>
      <c r="BV194" s="60">
        <f t="shared" si="300"/>
        <v>129</v>
      </c>
      <c r="BW194" s="80">
        <f t="shared" si="301"/>
        <v>0.79141104294478526</v>
      </c>
      <c r="BX194" s="93">
        <f t="shared" si="302"/>
        <v>17566706</v>
      </c>
      <c r="BY194" s="100">
        <f t="shared" si="303"/>
        <v>136176.01550387597</v>
      </c>
      <c r="BZ194" s="82"/>
      <c r="CA194" s="113">
        <v>150</v>
      </c>
      <c r="CB194" s="105">
        <v>149</v>
      </c>
      <c r="CC194" s="86">
        <v>0.99333333333333329</v>
      </c>
      <c r="CD194" s="105">
        <v>77163770</v>
      </c>
      <c r="CE194" s="105">
        <v>517877.65100671141</v>
      </c>
      <c r="CF194" s="105">
        <v>116</v>
      </c>
      <c r="CG194" s="86">
        <v>0.77333333333333332</v>
      </c>
      <c r="CH194" s="105">
        <v>18017179</v>
      </c>
      <c r="CI194" s="105">
        <v>155320.50862068965</v>
      </c>
      <c r="CK194" s="86">
        <f t="shared" si="263"/>
        <v>0.2024539877300614</v>
      </c>
      <c r="CL194" s="86">
        <f t="shared" si="264"/>
        <v>6.1349693251533388E-3</v>
      </c>
      <c r="CM194" s="86">
        <f t="shared" si="265"/>
        <v>0.21999999999999997</v>
      </c>
      <c r="CN194" s="86">
        <f t="shared" si="266"/>
        <v>6.6666666666667096E-3</v>
      </c>
    </row>
    <row r="195" spans="1:92" s="15" customFormat="1" ht="13.5" customHeight="1">
      <c r="A195" s="63"/>
      <c r="B195" s="346"/>
      <c r="C195" s="343"/>
      <c r="D195" s="81"/>
      <c r="E195" s="71" t="s">
        <v>160</v>
      </c>
      <c r="F195" s="168">
        <v>1</v>
      </c>
      <c r="G195" s="62">
        <v>1</v>
      </c>
      <c r="H195" s="79">
        <f t="shared" si="267"/>
        <v>1</v>
      </c>
      <c r="I195" s="101">
        <v>229950</v>
      </c>
      <c r="J195" s="102">
        <f t="shared" si="268"/>
        <v>229950</v>
      </c>
      <c r="K195" s="62">
        <v>0</v>
      </c>
      <c r="L195" s="79">
        <f t="shared" si="269"/>
        <v>0</v>
      </c>
      <c r="M195" s="101">
        <v>0</v>
      </c>
      <c r="N195" s="102" t="str">
        <f t="shared" si="270"/>
        <v>-</v>
      </c>
      <c r="O195" s="168">
        <v>3</v>
      </c>
      <c r="P195" s="62">
        <v>3</v>
      </c>
      <c r="Q195" s="79">
        <f t="shared" si="271"/>
        <v>1</v>
      </c>
      <c r="R195" s="101">
        <v>1715750</v>
      </c>
      <c r="S195" s="102">
        <f t="shared" si="272"/>
        <v>571916.66666666663</v>
      </c>
      <c r="T195" s="62">
        <v>3</v>
      </c>
      <c r="U195" s="79">
        <f t="shared" si="273"/>
        <v>1</v>
      </c>
      <c r="V195" s="101">
        <v>666127</v>
      </c>
      <c r="W195" s="102">
        <f t="shared" si="274"/>
        <v>222042.33333333334</v>
      </c>
      <c r="X195" s="168">
        <v>73</v>
      </c>
      <c r="Y195" s="62">
        <v>72</v>
      </c>
      <c r="Z195" s="79">
        <f t="shared" si="275"/>
        <v>0.98630136986301364</v>
      </c>
      <c r="AA195" s="101">
        <v>27557760</v>
      </c>
      <c r="AB195" s="102">
        <f t="shared" si="276"/>
        <v>382746.66666666669</v>
      </c>
      <c r="AC195" s="62">
        <v>52</v>
      </c>
      <c r="AD195" s="79">
        <f t="shared" si="277"/>
        <v>0.71232876712328763</v>
      </c>
      <c r="AE195" s="101">
        <v>5005995</v>
      </c>
      <c r="AF195" s="102">
        <f t="shared" si="278"/>
        <v>96269.13461538461</v>
      </c>
      <c r="AG195" s="168">
        <v>39</v>
      </c>
      <c r="AH195" s="62">
        <v>39</v>
      </c>
      <c r="AI195" s="79">
        <f t="shared" si="279"/>
        <v>1</v>
      </c>
      <c r="AJ195" s="101">
        <v>28956930</v>
      </c>
      <c r="AK195" s="102">
        <f t="shared" si="280"/>
        <v>742485.38461538462</v>
      </c>
      <c r="AL195" s="62">
        <v>34</v>
      </c>
      <c r="AM195" s="79">
        <f t="shared" si="281"/>
        <v>0.87179487179487181</v>
      </c>
      <c r="AN195" s="101">
        <v>7257314</v>
      </c>
      <c r="AO195" s="102">
        <f t="shared" si="282"/>
        <v>213450.41176470587</v>
      </c>
      <c r="AP195" s="168">
        <v>14</v>
      </c>
      <c r="AQ195" s="62">
        <v>14</v>
      </c>
      <c r="AR195" s="79">
        <f t="shared" si="283"/>
        <v>1</v>
      </c>
      <c r="AS195" s="101">
        <v>7659860</v>
      </c>
      <c r="AT195" s="102">
        <f t="shared" si="284"/>
        <v>547132.85714285716</v>
      </c>
      <c r="AU195" s="62">
        <v>12</v>
      </c>
      <c r="AV195" s="79">
        <f t="shared" si="285"/>
        <v>0.8571428571428571</v>
      </c>
      <c r="AW195" s="101">
        <v>1215240</v>
      </c>
      <c r="AX195" s="102">
        <f t="shared" si="286"/>
        <v>101270</v>
      </c>
      <c r="AY195" s="168">
        <v>1</v>
      </c>
      <c r="AZ195" s="62">
        <v>1</v>
      </c>
      <c r="BA195" s="79">
        <f t="shared" si="287"/>
        <v>1</v>
      </c>
      <c r="BB195" s="101">
        <v>281770</v>
      </c>
      <c r="BC195" s="102">
        <f t="shared" si="288"/>
        <v>281770</v>
      </c>
      <c r="BD195" s="62">
        <v>1</v>
      </c>
      <c r="BE195" s="79">
        <f t="shared" si="289"/>
        <v>1</v>
      </c>
      <c r="BF195" s="101">
        <v>124850</v>
      </c>
      <c r="BG195" s="102">
        <f t="shared" si="290"/>
        <v>124850</v>
      </c>
      <c r="BH195" s="168">
        <v>0</v>
      </c>
      <c r="BI195" s="62">
        <v>0</v>
      </c>
      <c r="BJ195" s="79" t="str">
        <f t="shared" si="291"/>
        <v>-</v>
      </c>
      <c r="BK195" s="101">
        <v>0</v>
      </c>
      <c r="BL195" s="102" t="str">
        <f t="shared" si="292"/>
        <v>-</v>
      </c>
      <c r="BM195" s="62">
        <v>0</v>
      </c>
      <c r="BN195" s="79" t="str">
        <f t="shared" si="293"/>
        <v>-</v>
      </c>
      <c r="BO195" s="101">
        <v>0</v>
      </c>
      <c r="BP195" s="102" t="str">
        <f t="shared" si="294"/>
        <v>-</v>
      </c>
      <c r="BQ195" s="99">
        <f t="shared" si="295"/>
        <v>131</v>
      </c>
      <c r="BR195" s="62">
        <f t="shared" si="296"/>
        <v>130</v>
      </c>
      <c r="BS195" s="79">
        <f t="shared" si="297"/>
        <v>0.99236641221374045</v>
      </c>
      <c r="BT195" s="101">
        <f t="shared" si="298"/>
        <v>66402020</v>
      </c>
      <c r="BU195" s="102">
        <f t="shared" si="299"/>
        <v>510784.76923076925</v>
      </c>
      <c r="BV195" s="62">
        <f t="shared" si="300"/>
        <v>102</v>
      </c>
      <c r="BW195" s="79">
        <f t="shared" si="301"/>
        <v>0.77862595419847325</v>
      </c>
      <c r="BX195" s="101">
        <f t="shared" si="302"/>
        <v>14269526</v>
      </c>
      <c r="BY195" s="102">
        <f t="shared" si="303"/>
        <v>139897.31372549021</v>
      </c>
      <c r="BZ195" s="82"/>
      <c r="CA195" s="113">
        <v>123</v>
      </c>
      <c r="CB195" s="105">
        <v>122</v>
      </c>
      <c r="CC195" s="86">
        <v>0.99186991869918695</v>
      </c>
      <c r="CD195" s="105">
        <v>63598460</v>
      </c>
      <c r="CE195" s="105">
        <v>521298.85245901637</v>
      </c>
      <c r="CF195" s="105">
        <v>97</v>
      </c>
      <c r="CG195" s="86">
        <v>0.78861788617886175</v>
      </c>
      <c r="CH195" s="105">
        <v>15176669</v>
      </c>
      <c r="CI195" s="105">
        <v>156460.50515463916</v>
      </c>
      <c r="CK195" s="86">
        <f t="shared" si="263"/>
        <v>0.2137404580152672</v>
      </c>
      <c r="CL195" s="86">
        <f t="shared" si="264"/>
        <v>7.6335877862595547E-3</v>
      </c>
      <c r="CM195" s="86">
        <f t="shared" si="265"/>
        <v>0.2032520325203252</v>
      </c>
      <c r="CN195" s="86">
        <f t="shared" si="266"/>
        <v>8.1300813008130524E-3</v>
      </c>
    </row>
    <row r="196" spans="1:92" s="15" customFormat="1" ht="13.5" customHeight="1">
      <c r="A196" s="63"/>
      <c r="B196" s="346"/>
      <c r="C196" s="343"/>
      <c r="D196" s="81"/>
      <c r="E196" s="198" t="s">
        <v>161</v>
      </c>
      <c r="F196" s="213">
        <v>0</v>
      </c>
      <c r="G196" s="214">
        <v>0</v>
      </c>
      <c r="H196" s="215" t="str">
        <f t="shared" si="267"/>
        <v>-</v>
      </c>
      <c r="I196" s="216">
        <v>0</v>
      </c>
      <c r="J196" s="217" t="str">
        <f t="shared" si="268"/>
        <v>-</v>
      </c>
      <c r="K196" s="214">
        <v>0</v>
      </c>
      <c r="L196" s="215" t="str">
        <f t="shared" si="269"/>
        <v>-</v>
      </c>
      <c r="M196" s="216">
        <v>0</v>
      </c>
      <c r="N196" s="217" t="str">
        <f t="shared" si="270"/>
        <v>-</v>
      </c>
      <c r="O196" s="213">
        <v>0</v>
      </c>
      <c r="P196" s="214">
        <v>0</v>
      </c>
      <c r="Q196" s="215" t="str">
        <f t="shared" si="271"/>
        <v>-</v>
      </c>
      <c r="R196" s="216">
        <v>0</v>
      </c>
      <c r="S196" s="217" t="str">
        <f t="shared" si="272"/>
        <v>-</v>
      </c>
      <c r="T196" s="214">
        <v>0</v>
      </c>
      <c r="U196" s="215" t="str">
        <f t="shared" si="273"/>
        <v>-</v>
      </c>
      <c r="V196" s="216">
        <v>0</v>
      </c>
      <c r="W196" s="217" t="str">
        <f t="shared" si="274"/>
        <v>-</v>
      </c>
      <c r="X196" s="213">
        <v>18</v>
      </c>
      <c r="Y196" s="214">
        <v>18</v>
      </c>
      <c r="Z196" s="215">
        <f t="shared" si="275"/>
        <v>1</v>
      </c>
      <c r="AA196" s="216">
        <v>14565130</v>
      </c>
      <c r="AB196" s="217">
        <f t="shared" si="276"/>
        <v>809173.88888888888</v>
      </c>
      <c r="AC196" s="214">
        <v>16</v>
      </c>
      <c r="AD196" s="215">
        <f t="shared" si="277"/>
        <v>0.88888888888888884</v>
      </c>
      <c r="AE196" s="216">
        <v>1920795</v>
      </c>
      <c r="AF196" s="217">
        <f t="shared" si="278"/>
        <v>120049.6875</v>
      </c>
      <c r="AG196" s="213">
        <v>12</v>
      </c>
      <c r="AH196" s="214">
        <v>12</v>
      </c>
      <c r="AI196" s="215">
        <f t="shared" si="279"/>
        <v>1</v>
      </c>
      <c r="AJ196" s="216">
        <v>3844610</v>
      </c>
      <c r="AK196" s="217">
        <f t="shared" si="280"/>
        <v>320384.16666666669</v>
      </c>
      <c r="AL196" s="214">
        <v>9</v>
      </c>
      <c r="AM196" s="215">
        <f t="shared" si="281"/>
        <v>0.75</v>
      </c>
      <c r="AN196" s="216">
        <v>1110781</v>
      </c>
      <c r="AO196" s="217">
        <f t="shared" si="282"/>
        <v>123420.11111111111</v>
      </c>
      <c r="AP196" s="213">
        <v>2</v>
      </c>
      <c r="AQ196" s="214">
        <v>2</v>
      </c>
      <c r="AR196" s="215">
        <f t="shared" si="283"/>
        <v>1</v>
      </c>
      <c r="AS196" s="216">
        <v>1234240</v>
      </c>
      <c r="AT196" s="217">
        <f t="shared" si="284"/>
        <v>617120</v>
      </c>
      <c r="AU196" s="214">
        <v>2</v>
      </c>
      <c r="AV196" s="215">
        <f t="shared" si="285"/>
        <v>1</v>
      </c>
      <c r="AW196" s="216">
        <v>265604</v>
      </c>
      <c r="AX196" s="217">
        <f t="shared" si="286"/>
        <v>132802</v>
      </c>
      <c r="AY196" s="213">
        <v>0</v>
      </c>
      <c r="AZ196" s="214">
        <v>0</v>
      </c>
      <c r="BA196" s="215" t="str">
        <f t="shared" si="287"/>
        <v>-</v>
      </c>
      <c r="BB196" s="216">
        <v>0</v>
      </c>
      <c r="BC196" s="217" t="str">
        <f t="shared" si="288"/>
        <v>-</v>
      </c>
      <c r="BD196" s="214">
        <v>0</v>
      </c>
      <c r="BE196" s="215" t="str">
        <f t="shared" si="289"/>
        <v>-</v>
      </c>
      <c r="BF196" s="216">
        <v>0</v>
      </c>
      <c r="BG196" s="217" t="str">
        <f t="shared" si="290"/>
        <v>-</v>
      </c>
      <c r="BH196" s="213">
        <v>0</v>
      </c>
      <c r="BI196" s="214">
        <v>0</v>
      </c>
      <c r="BJ196" s="215" t="str">
        <f t="shared" si="291"/>
        <v>-</v>
      </c>
      <c r="BK196" s="216">
        <v>0</v>
      </c>
      <c r="BL196" s="217" t="str">
        <f t="shared" si="292"/>
        <v>-</v>
      </c>
      <c r="BM196" s="214">
        <v>0</v>
      </c>
      <c r="BN196" s="215" t="str">
        <f t="shared" si="293"/>
        <v>-</v>
      </c>
      <c r="BO196" s="216">
        <v>0</v>
      </c>
      <c r="BP196" s="217" t="str">
        <f t="shared" si="294"/>
        <v>-</v>
      </c>
      <c r="BQ196" s="218">
        <f t="shared" si="295"/>
        <v>32</v>
      </c>
      <c r="BR196" s="214">
        <f t="shared" si="296"/>
        <v>32</v>
      </c>
      <c r="BS196" s="215">
        <f t="shared" si="297"/>
        <v>1</v>
      </c>
      <c r="BT196" s="216">
        <f t="shared" si="298"/>
        <v>19643980</v>
      </c>
      <c r="BU196" s="217">
        <f t="shared" si="299"/>
        <v>613874.375</v>
      </c>
      <c r="BV196" s="214">
        <f t="shared" si="300"/>
        <v>27</v>
      </c>
      <c r="BW196" s="215">
        <f t="shared" si="301"/>
        <v>0.84375</v>
      </c>
      <c r="BX196" s="216">
        <f t="shared" si="302"/>
        <v>3297180</v>
      </c>
      <c r="BY196" s="217">
        <f t="shared" si="303"/>
        <v>122117.77777777778</v>
      </c>
      <c r="BZ196" s="82"/>
      <c r="CA196" s="113">
        <v>27</v>
      </c>
      <c r="CB196" s="105">
        <v>27</v>
      </c>
      <c r="CC196" s="86">
        <v>1</v>
      </c>
      <c r="CD196" s="105">
        <v>13565310</v>
      </c>
      <c r="CE196" s="105">
        <v>502418.88888888888</v>
      </c>
      <c r="CF196" s="105">
        <v>19</v>
      </c>
      <c r="CG196" s="86">
        <v>0.70370370370370372</v>
      </c>
      <c r="CH196" s="105">
        <v>2840510</v>
      </c>
      <c r="CI196" s="105">
        <v>149500.52631578947</v>
      </c>
      <c r="CK196" s="86">
        <f t="shared" si="263"/>
        <v>0.15625</v>
      </c>
      <c r="CL196" s="86">
        <f t="shared" si="264"/>
        <v>0</v>
      </c>
      <c r="CM196" s="86">
        <f t="shared" si="265"/>
        <v>0.29629629629629628</v>
      </c>
      <c r="CN196" s="86">
        <f t="shared" si="266"/>
        <v>0</v>
      </c>
    </row>
    <row r="197" spans="1:92" s="15" customFormat="1" ht="13.5" customHeight="1">
      <c r="A197" s="63"/>
      <c r="B197" s="346"/>
      <c r="C197" s="343"/>
      <c r="D197" s="210"/>
      <c r="E197" s="72" t="s">
        <v>211</v>
      </c>
      <c r="F197" s="211">
        <v>0</v>
      </c>
      <c r="G197" s="126">
        <v>0</v>
      </c>
      <c r="H197" s="124" t="str">
        <f>IFERROR(G197/F197,"-")</f>
        <v>-</v>
      </c>
      <c r="I197" s="127">
        <v>0</v>
      </c>
      <c r="J197" s="125" t="str">
        <f>IFERROR(I197/G197,"-")</f>
        <v>-</v>
      </c>
      <c r="K197" s="126">
        <v>0</v>
      </c>
      <c r="L197" s="124" t="str">
        <f>IFERROR(K197/F197,"-")</f>
        <v>-</v>
      </c>
      <c r="M197" s="127">
        <v>0</v>
      </c>
      <c r="N197" s="125" t="str">
        <f>IFERROR(M197/K197,"-")</f>
        <v>-</v>
      </c>
      <c r="O197" s="211">
        <v>0</v>
      </c>
      <c r="P197" s="126">
        <v>0</v>
      </c>
      <c r="Q197" s="124" t="str">
        <f>IFERROR(P197/O197,"-")</f>
        <v>-</v>
      </c>
      <c r="R197" s="127">
        <v>0</v>
      </c>
      <c r="S197" s="125" t="str">
        <f>IFERROR(R197/P197,"-")</f>
        <v>-</v>
      </c>
      <c r="T197" s="126">
        <v>0</v>
      </c>
      <c r="U197" s="124" t="str">
        <f>IFERROR(T197/O197,"-")</f>
        <v>-</v>
      </c>
      <c r="V197" s="127">
        <v>0</v>
      </c>
      <c r="W197" s="125" t="str">
        <f>IFERROR(V197/T197,"-")</f>
        <v>-</v>
      </c>
      <c r="X197" s="211">
        <v>0</v>
      </c>
      <c r="Y197" s="126">
        <v>0</v>
      </c>
      <c r="Z197" s="124" t="str">
        <f>IFERROR(Y197/X197,"-")</f>
        <v>-</v>
      </c>
      <c r="AA197" s="127">
        <v>0</v>
      </c>
      <c r="AB197" s="125" t="str">
        <f>IFERROR(AA197/Y197,"-")</f>
        <v>-</v>
      </c>
      <c r="AC197" s="126">
        <v>0</v>
      </c>
      <c r="AD197" s="124" t="str">
        <f>IFERROR(AC197/X197,"-")</f>
        <v>-</v>
      </c>
      <c r="AE197" s="127">
        <v>0</v>
      </c>
      <c r="AF197" s="125" t="str">
        <f>IFERROR(AE197/AC197,"-")</f>
        <v>-</v>
      </c>
      <c r="AG197" s="211">
        <v>0</v>
      </c>
      <c r="AH197" s="126">
        <v>0</v>
      </c>
      <c r="AI197" s="124" t="str">
        <f>IFERROR(AH197/AG197,"-")</f>
        <v>-</v>
      </c>
      <c r="AJ197" s="127">
        <v>0</v>
      </c>
      <c r="AK197" s="125" t="str">
        <f>IFERROR(AJ197/AH197,"-")</f>
        <v>-</v>
      </c>
      <c r="AL197" s="126">
        <v>0</v>
      </c>
      <c r="AM197" s="124" t="str">
        <f>IFERROR(AL197/AG197,"-")</f>
        <v>-</v>
      </c>
      <c r="AN197" s="127">
        <v>0</v>
      </c>
      <c r="AO197" s="125" t="str">
        <f>IFERROR(AN197/AL197,"-")</f>
        <v>-</v>
      </c>
      <c r="AP197" s="211">
        <v>0</v>
      </c>
      <c r="AQ197" s="126">
        <v>0</v>
      </c>
      <c r="AR197" s="124" t="str">
        <f>IFERROR(AQ197/AP197,"-")</f>
        <v>-</v>
      </c>
      <c r="AS197" s="127">
        <v>0</v>
      </c>
      <c r="AT197" s="125" t="str">
        <f>IFERROR(AS197/AQ197,"-")</f>
        <v>-</v>
      </c>
      <c r="AU197" s="126">
        <v>0</v>
      </c>
      <c r="AV197" s="124" t="str">
        <f>IFERROR(AU197/AP197,"-")</f>
        <v>-</v>
      </c>
      <c r="AW197" s="127">
        <v>0</v>
      </c>
      <c r="AX197" s="125" t="str">
        <f>IFERROR(AW197/AU197,"-")</f>
        <v>-</v>
      </c>
      <c r="AY197" s="211">
        <v>0</v>
      </c>
      <c r="AZ197" s="126">
        <v>0</v>
      </c>
      <c r="BA197" s="124" t="str">
        <f>IFERROR(AZ197/AY197,"-")</f>
        <v>-</v>
      </c>
      <c r="BB197" s="127">
        <v>0</v>
      </c>
      <c r="BC197" s="125" t="str">
        <f>IFERROR(BB197/AZ197,"-")</f>
        <v>-</v>
      </c>
      <c r="BD197" s="126">
        <v>0</v>
      </c>
      <c r="BE197" s="124" t="str">
        <f>IFERROR(BD197/AY197,"-")</f>
        <v>-</v>
      </c>
      <c r="BF197" s="127">
        <v>0</v>
      </c>
      <c r="BG197" s="125" t="str">
        <f>IFERROR(BF197/BD197,"-")</f>
        <v>-</v>
      </c>
      <c r="BH197" s="211">
        <v>0</v>
      </c>
      <c r="BI197" s="126">
        <v>0</v>
      </c>
      <c r="BJ197" s="124" t="str">
        <f>IFERROR(BI197/BH197,"-")</f>
        <v>-</v>
      </c>
      <c r="BK197" s="127">
        <v>0</v>
      </c>
      <c r="BL197" s="125" t="str">
        <f>IFERROR(BK197/BI197,"-")</f>
        <v>-</v>
      </c>
      <c r="BM197" s="126">
        <v>0</v>
      </c>
      <c r="BN197" s="124" t="str">
        <f>IFERROR(BM197/BH197,"-")</f>
        <v>-</v>
      </c>
      <c r="BO197" s="127">
        <v>0</v>
      </c>
      <c r="BP197" s="125" t="str">
        <f>IFERROR(BO197/BM197,"-")</f>
        <v>-</v>
      </c>
      <c r="BQ197" s="212">
        <f t="shared" si="295"/>
        <v>0</v>
      </c>
      <c r="BR197" s="126">
        <f t="shared" si="296"/>
        <v>0</v>
      </c>
      <c r="BS197" s="124" t="str">
        <f>IFERROR(BR197/BQ197,"-")</f>
        <v>-</v>
      </c>
      <c r="BT197" s="127">
        <f>SUM(I197,R197,AA197,AJ197,AS197,BB197,BK197)</f>
        <v>0</v>
      </c>
      <c r="BU197" s="125" t="str">
        <f>IFERROR(BT197/BR197,"-")</f>
        <v>-</v>
      </c>
      <c r="BV197" s="126">
        <f>SUM(K197,T197,AC197,AL197,AU197,BD197,BM197)</f>
        <v>0</v>
      </c>
      <c r="BW197" s="124" t="str">
        <f>IFERROR(BV197/BQ197,"-")</f>
        <v>-</v>
      </c>
      <c r="BX197" s="127">
        <f>SUM(M197,V197,AE197,AN197,AW197,BF197,BO197)</f>
        <v>0</v>
      </c>
      <c r="BY197" s="125" t="str">
        <f>IFERROR(BX197/BV197,"-")</f>
        <v>-</v>
      </c>
      <c r="BZ197" s="82"/>
      <c r="CA197" s="113">
        <v>0</v>
      </c>
      <c r="CB197" s="105">
        <v>0</v>
      </c>
      <c r="CC197" s="86" t="s">
        <v>240</v>
      </c>
      <c r="CD197" s="105">
        <v>0</v>
      </c>
      <c r="CE197" s="105" t="s">
        <v>240</v>
      </c>
      <c r="CF197" s="105">
        <v>0</v>
      </c>
      <c r="CG197" s="86" t="s">
        <v>240</v>
      </c>
      <c r="CH197" s="105">
        <v>0</v>
      </c>
      <c r="CI197" s="105" t="s">
        <v>240</v>
      </c>
      <c r="CK197" s="86" t="str">
        <f t="shared" si="263"/>
        <v>-</v>
      </c>
      <c r="CL197" s="86" t="str">
        <f t="shared" si="264"/>
        <v>-</v>
      </c>
      <c r="CM197" s="86" t="str">
        <f t="shared" si="265"/>
        <v>-</v>
      </c>
      <c r="CN197" s="86" t="str">
        <f t="shared" si="266"/>
        <v>-</v>
      </c>
    </row>
    <row r="198" spans="1:92" s="15" customFormat="1" ht="13.5" customHeight="1">
      <c r="A198" s="63"/>
      <c r="B198" s="347"/>
      <c r="C198" s="344"/>
      <c r="D198" s="338" t="s">
        <v>204</v>
      </c>
      <c r="E198" s="339"/>
      <c r="F198" s="144">
        <v>43</v>
      </c>
      <c r="G198" s="60">
        <v>41</v>
      </c>
      <c r="H198" s="80">
        <f t="shared" si="267"/>
        <v>0.95348837209302328</v>
      </c>
      <c r="I198" s="93">
        <v>76940280</v>
      </c>
      <c r="J198" s="100">
        <f t="shared" si="268"/>
        <v>1876592.1951219512</v>
      </c>
      <c r="K198" s="60">
        <v>41</v>
      </c>
      <c r="L198" s="80">
        <f t="shared" si="269"/>
        <v>0.95348837209302328</v>
      </c>
      <c r="M198" s="93">
        <v>21797176</v>
      </c>
      <c r="N198" s="100">
        <f t="shared" si="270"/>
        <v>531638.43902439019</v>
      </c>
      <c r="O198" s="144">
        <v>148</v>
      </c>
      <c r="P198" s="60">
        <v>141</v>
      </c>
      <c r="Q198" s="80">
        <f t="shared" si="271"/>
        <v>0.95270270270270274</v>
      </c>
      <c r="R198" s="93">
        <v>293907090</v>
      </c>
      <c r="S198" s="100">
        <f t="shared" si="272"/>
        <v>2084447.4468085107</v>
      </c>
      <c r="T198" s="60">
        <v>122</v>
      </c>
      <c r="U198" s="80">
        <f t="shared" si="273"/>
        <v>0.82432432432432434</v>
      </c>
      <c r="V198" s="93">
        <v>146021344</v>
      </c>
      <c r="W198" s="100">
        <f t="shared" si="274"/>
        <v>1196896.262295082</v>
      </c>
      <c r="X198" s="144">
        <v>6050</v>
      </c>
      <c r="Y198" s="60">
        <v>5554</v>
      </c>
      <c r="Z198" s="80">
        <f t="shared" si="275"/>
        <v>0.9180165289256198</v>
      </c>
      <c r="AA198" s="93">
        <v>4175628370</v>
      </c>
      <c r="AB198" s="100">
        <f t="shared" si="276"/>
        <v>751823.61721281963</v>
      </c>
      <c r="AC198" s="60">
        <v>4720</v>
      </c>
      <c r="AD198" s="80">
        <f t="shared" si="277"/>
        <v>0.78016528925619832</v>
      </c>
      <c r="AE198" s="93">
        <v>948608722</v>
      </c>
      <c r="AF198" s="100">
        <f t="shared" si="278"/>
        <v>200976.42415254237</v>
      </c>
      <c r="AG198" s="144">
        <v>5526</v>
      </c>
      <c r="AH198" s="60">
        <v>5258</v>
      </c>
      <c r="AI198" s="80">
        <f t="shared" si="279"/>
        <v>0.95150199058993845</v>
      </c>
      <c r="AJ198" s="93">
        <v>5232043840</v>
      </c>
      <c r="AK198" s="100">
        <f t="shared" si="280"/>
        <v>995063.49182198558</v>
      </c>
      <c r="AL198" s="60">
        <v>4669</v>
      </c>
      <c r="AM198" s="80">
        <f t="shared" si="281"/>
        <v>0.84491494752081076</v>
      </c>
      <c r="AN198" s="93">
        <v>1058706146</v>
      </c>
      <c r="AO198" s="100">
        <f t="shared" si="282"/>
        <v>226752.22660098522</v>
      </c>
      <c r="AP198" s="144">
        <v>3670</v>
      </c>
      <c r="AQ198" s="60">
        <v>3460</v>
      </c>
      <c r="AR198" s="80">
        <f t="shared" si="283"/>
        <v>0.94277929155313356</v>
      </c>
      <c r="AS198" s="93">
        <v>3847646160</v>
      </c>
      <c r="AT198" s="100">
        <f t="shared" si="284"/>
        <v>1112036.4624277456</v>
      </c>
      <c r="AU198" s="60">
        <v>3130</v>
      </c>
      <c r="AV198" s="80">
        <f t="shared" si="285"/>
        <v>0.85286103542234337</v>
      </c>
      <c r="AW198" s="93">
        <v>754236521</v>
      </c>
      <c r="AX198" s="100">
        <f t="shared" si="286"/>
        <v>240970.13450479234</v>
      </c>
      <c r="AY198" s="144">
        <v>1623</v>
      </c>
      <c r="AZ198" s="60">
        <v>1511</v>
      </c>
      <c r="BA198" s="80">
        <f t="shared" si="287"/>
        <v>0.93099199014171286</v>
      </c>
      <c r="BB198" s="93">
        <v>1756849520</v>
      </c>
      <c r="BC198" s="100">
        <f t="shared" si="288"/>
        <v>1162706.49900728</v>
      </c>
      <c r="BD198" s="60">
        <v>1359</v>
      </c>
      <c r="BE198" s="80">
        <f t="shared" si="289"/>
        <v>0.83733826247689469</v>
      </c>
      <c r="BF198" s="93">
        <v>302286269</v>
      </c>
      <c r="BG198" s="100">
        <f t="shared" si="290"/>
        <v>222432.86902133923</v>
      </c>
      <c r="BH198" s="144">
        <v>568</v>
      </c>
      <c r="BI198" s="60">
        <v>469</v>
      </c>
      <c r="BJ198" s="80">
        <f t="shared" si="291"/>
        <v>0.82570422535211263</v>
      </c>
      <c r="BK198" s="93">
        <v>642017410</v>
      </c>
      <c r="BL198" s="100">
        <f t="shared" si="292"/>
        <v>1368907.0575692963</v>
      </c>
      <c r="BM198" s="60">
        <v>414</v>
      </c>
      <c r="BN198" s="80">
        <f t="shared" si="293"/>
        <v>0.72887323943661975</v>
      </c>
      <c r="BO198" s="93">
        <v>74733585</v>
      </c>
      <c r="BP198" s="100">
        <f t="shared" si="294"/>
        <v>180515.90579710144</v>
      </c>
      <c r="BQ198" s="98">
        <f t="shared" si="295"/>
        <v>17628</v>
      </c>
      <c r="BR198" s="60">
        <f t="shared" si="296"/>
        <v>16434</v>
      </c>
      <c r="BS198" s="80">
        <f t="shared" si="297"/>
        <v>0.93226684819605177</v>
      </c>
      <c r="BT198" s="93">
        <f t="shared" si="298"/>
        <v>16025032670</v>
      </c>
      <c r="BU198" s="100">
        <f t="shared" si="299"/>
        <v>975114.5594499209</v>
      </c>
      <c r="BV198" s="60">
        <f t="shared" si="300"/>
        <v>14455</v>
      </c>
      <c r="BW198" s="80">
        <f t="shared" si="301"/>
        <v>0.82000226911731333</v>
      </c>
      <c r="BX198" s="93">
        <f t="shared" si="302"/>
        <v>3306389763</v>
      </c>
      <c r="BY198" s="100">
        <f t="shared" si="303"/>
        <v>228736.75288827394</v>
      </c>
      <c r="BZ198" s="82"/>
      <c r="CA198" s="113">
        <v>17324</v>
      </c>
      <c r="CB198" s="105">
        <v>16192</v>
      </c>
      <c r="CC198" s="86">
        <v>0.93465712306626647</v>
      </c>
      <c r="CD198" s="105">
        <v>15862146560</v>
      </c>
      <c r="CE198" s="105">
        <v>979628.61660079053</v>
      </c>
      <c r="CF198" s="105">
        <v>14190</v>
      </c>
      <c r="CG198" s="86">
        <v>0.81909489725236662</v>
      </c>
      <c r="CH198" s="105">
        <v>3408433951</v>
      </c>
      <c r="CI198" s="105">
        <v>240199.71465821</v>
      </c>
      <c r="CK198" s="86">
        <f t="shared" si="263"/>
        <v>0.11226457907873844</v>
      </c>
      <c r="CL198" s="86">
        <f t="shared" si="264"/>
        <v>6.7733151803948233E-2</v>
      </c>
      <c r="CM198" s="86">
        <f t="shared" si="265"/>
        <v>0.11556222581389985</v>
      </c>
      <c r="CN198" s="86">
        <f t="shared" si="266"/>
        <v>6.5342876933733529E-2</v>
      </c>
    </row>
    <row r="199" spans="1:92" s="15" customFormat="1" ht="13.5" customHeight="1">
      <c r="A199" s="63"/>
      <c r="B199" s="345">
        <v>33</v>
      </c>
      <c r="C199" s="342" t="s">
        <v>42</v>
      </c>
      <c r="D199" s="331" t="s">
        <v>153</v>
      </c>
      <c r="E199" s="320"/>
      <c r="F199" s="144">
        <v>1</v>
      </c>
      <c r="G199" s="60">
        <v>1</v>
      </c>
      <c r="H199" s="80">
        <f t="shared" si="267"/>
        <v>1</v>
      </c>
      <c r="I199" s="93">
        <v>1017790</v>
      </c>
      <c r="J199" s="100">
        <f t="shared" si="268"/>
        <v>1017790</v>
      </c>
      <c r="K199" s="60">
        <v>1</v>
      </c>
      <c r="L199" s="80">
        <f t="shared" si="269"/>
        <v>1</v>
      </c>
      <c r="M199" s="93">
        <v>120621</v>
      </c>
      <c r="N199" s="100">
        <f t="shared" si="270"/>
        <v>120621</v>
      </c>
      <c r="O199" s="144">
        <v>6</v>
      </c>
      <c r="P199" s="60">
        <v>6</v>
      </c>
      <c r="Q199" s="80">
        <f t="shared" si="271"/>
        <v>1</v>
      </c>
      <c r="R199" s="93">
        <v>4217540</v>
      </c>
      <c r="S199" s="100">
        <f t="shared" si="272"/>
        <v>702923.33333333337</v>
      </c>
      <c r="T199" s="60">
        <v>4</v>
      </c>
      <c r="U199" s="80">
        <f t="shared" si="273"/>
        <v>0.66666666666666663</v>
      </c>
      <c r="V199" s="93">
        <v>1524499</v>
      </c>
      <c r="W199" s="100">
        <f t="shared" si="274"/>
        <v>381124.75</v>
      </c>
      <c r="X199" s="144">
        <v>606</v>
      </c>
      <c r="Y199" s="60">
        <v>592</v>
      </c>
      <c r="Z199" s="80">
        <f t="shared" si="275"/>
        <v>0.97689768976897695</v>
      </c>
      <c r="AA199" s="93">
        <v>246358200</v>
      </c>
      <c r="AB199" s="100">
        <f t="shared" si="276"/>
        <v>416145.60810810811</v>
      </c>
      <c r="AC199" s="60">
        <v>523</v>
      </c>
      <c r="AD199" s="80">
        <f t="shared" si="277"/>
        <v>0.86303630363036299</v>
      </c>
      <c r="AE199" s="93">
        <v>55043610</v>
      </c>
      <c r="AF199" s="100">
        <f t="shared" si="278"/>
        <v>105245.90822179732</v>
      </c>
      <c r="AG199" s="144">
        <v>416</v>
      </c>
      <c r="AH199" s="60">
        <v>412</v>
      </c>
      <c r="AI199" s="80">
        <f t="shared" si="279"/>
        <v>0.99038461538461542</v>
      </c>
      <c r="AJ199" s="93">
        <v>203690430</v>
      </c>
      <c r="AK199" s="100">
        <f t="shared" si="280"/>
        <v>494394.24757281551</v>
      </c>
      <c r="AL199" s="60">
        <v>348</v>
      </c>
      <c r="AM199" s="80">
        <f t="shared" si="281"/>
        <v>0.83653846153846156</v>
      </c>
      <c r="AN199" s="93">
        <v>42485864</v>
      </c>
      <c r="AO199" s="100">
        <f t="shared" si="282"/>
        <v>122085.81609195402</v>
      </c>
      <c r="AP199" s="144">
        <v>193</v>
      </c>
      <c r="AQ199" s="60">
        <v>191</v>
      </c>
      <c r="AR199" s="80">
        <f t="shared" si="283"/>
        <v>0.98963730569948183</v>
      </c>
      <c r="AS199" s="93">
        <v>111117300</v>
      </c>
      <c r="AT199" s="100">
        <f t="shared" si="284"/>
        <v>581765.96858638746</v>
      </c>
      <c r="AU199" s="60">
        <v>180</v>
      </c>
      <c r="AV199" s="80">
        <f t="shared" si="285"/>
        <v>0.93264248704663211</v>
      </c>
      <c r="AW199" s="93">
        <v>22861352</v>
      </c>
      <c r="AX199" s="100">
        <f t="shared" si="286"/>
        <v>127007.51111111112</v>
      </c>
      <c r="AY199" s="144">
        <v>63</v>
      </c>
      <c r="AZ199" s="60">
        <v>63</v>
      </c>
      <c r="BA199" s="80">
        <f t="shared" si="287"/>
        <v>1</v>
      </c>
      <c r="BB199" s="93">
        <v>38373140</v>
      </c>
      <c r="BC199" s="100">
        <f t="shared" si="288"/>
        <v>609097.46031746035</v>
      </c>
      <c r="BD199" s="60">
        <v>55</v>
      </c>
      <c r="BE199" s="80">
        <f t="shared" si="289"/>
        <v>0.87301587301587302</v>
      </c>
      <c r="BF199" s="93">
        <v>7581669</v>
      </c>
      <c r="BG199" s="100">
        <f t="shared" si="290"/>
        <v>137848.52727272728</v>
      </c>
      <c r="BH199" s="144">
        <v>11</v>
      </c>
      <c r="BI199" s="60">
        <v>11</v>
      </c>
      <c r="BJ199" s="80">
        <f t="shared" si="291"/>
        <v>1</v>
      </c>
      <c r="BK199" s="93">
        <v>5056190</v>
      </c>
      <c r="BL199" s="100">
        <f t="shared" si="292"/>
        <v>459653.63636363635</v>
      </c>
      <c r="BM199" s="60">
        <v>11</v>
      </c>
      <c r="BN199" s="80">
        <f t="shared" si="293"/>
        <v>1</v>
      </c>
      <c r="BO199" s="93">
        <v>1180483</v>
      </c>
      <c r="BP199" s="100">
        <f t="shared" si="294"/>
        <v>107316.63636363637</v>
      </c>
      <c r="BQ199" s="98">
        <f t="shared" si="295"/>
        <v>1296</v>
      </c>
      <c r="BR199" s="60">
        <f t="shared" si="296"/>
        <v>1276</v>
      </c>
      <c r="BS199" s="80">
        <f t="shared" si="297"/>
        <v>0.98456790123456794</v>
      </c>
      <c r="BT199" s="93">
        <f t="shared" si="298"/>
        <v>609830590</v>
      </c>
      <c r="BU199" s="100">
        <f t="shared" si="299"/>
        <v>477923.65987460816</v>
      </c>
      <c r="BV199" s="60">
        <f t="shared" si="300"/>
        <v>1122</v>
      </c>
      <c r="BW199" s="80">
        <f t="shared" si="301"/>
        <v>0.8657407407407407</v>
      </c>
      <c r="BX199" s="93">
        <f t="shared" si="302"/>
        <v>130798098</v>
      </c>
      <c r="BY199" s="100">
        <f t="shared" si="303"/>
        <v>116575.84491978609</v>
      </c>
      <c r="BZ199" s="82"/>
      <c r="CA199" s="113">
        <v>1266</v>
      </c>
      <c r="CB199" s="105">
        <v>1257</v>
      </c>
      <c r="CC199" s="86">
        <v>0.99289099526066349</v>
      </c>
      <c r="CD199" s="105">
        <v>606711770</v>
      </c>
      <c r="CE199" s="105">
        <v>482666.48369132855</v>
      </c>
      <c r="CF199" s="105">
        <v>1100</v>
      </c>
      <c r="CG199" s="86">
        <v>0.86887835703001581</v>
      </c>
      <c r="CH199" s="105">
        <v>124360888</v>
      </c>
      <c r="CI199" s="105">
        <v>113055.35272727272</v>
      </c>
      <c r="CK199" s="86">
        <f t="shared" ref="CK199:CK262" si="304">IFERROR(BS199-BW199,"-")</f>
        <v>0.11882716049382724</v>
      </c>
      <c r="CL199" s="86">
        <f t="shared" si="264"/>
        <v>1.5432098765432056E-2</v>
      </c>
      <c r="CM199" s="86">
        <f t="shared" si="265"/>
        <v>0.12401263823064768</v>
      </c>
      <c r="CN199" s="86">
        <f t="shared" si="266"/>
        <v>7.1090047393365108E-3</v>
      </c>
    </row>
    <row r="200" spans="1:92" s="15" customFormat="1" ht="13.5" customHeight="1">
      <c r="A200" s="63"/>
      <c r="B200" s="346"/>
      <c r="C200" s="343"/>
      <c r="D200" s="319" t="s">
        <v>164</v>
      </c>
      <c r="E200" s="320"/>
      <c r="F200" s="144">
        <v>0</v>
      </c>
      <c r="G200" s="60">
        <v>0</v>
      </c>
      <c r="H200" s="80" t="str">
        <f t="shared" si="267"/>
        <v>-</v>
      </c>
      <c r="I200" s="93">
        <v>0</v>
      </c>
      <c r="J200" s="100" t="str">
        <f t="shared" si="268"/>
        <v>-</v>
      </c>
      <c r="K200" s="60">
        <v>0</v>
      </c>
      <c r="L200" s="80" t="str">
        <f t="shared" si="269"/>
        <v>-</v>
      </c>
      <c r="M200" s="93">
        <v>0</v>
      </c>
      <c r="N200" s="100" t="str">
        <f t="shared" si="270"/>
        <v>-</v>
      </c>
      <c r="O200" s="144">
        <v>0</v>
      </c>
      <c r="P200" s="60">
        <v>0</v>
      </c>
      <c r="Q200" s="80" t="str">
        <f t="shared" si="271"/>
        <v>-</v>
      </c>
      <c r="R200" s="93">
        <v>0</v>
      </c>
      <c r="S200" s="100" t="str">
        <f t="shared" si="272"/>
        <v>-</v>
      </c>
      <c r="T200" s="60">
        <v>0</v>
      </c>
      <c r="U200" s="80" t="str">
        <f t="shared" si="273"/>
        <v>-</v>
      </c>
      <c r="V200" s="93">
        <v>0</v>
      </c>
      <c r="W200" s="100" t="str">
        <f t="shared" si="274"/>
        <v>-</v>
      </c>
      <c r="X200" s="144">
        <v>44</v>
      </c>
      <c r="Y200" s="60">
        <v>44</v>
      </c>
      <c r="Z200" s="80">
        <f t="shared" si="275"/>
        <v>1</v>
      </c>
      <c r="AA200" s="93">
        <v>23919090</v>
      </c>
      <c r="AB200" s="100">
        <f t="shared" si="276"/>
        <v>543615.68181818177</v>
      </c>
      <c r="AC200" s="60">
        <v>38</v>
      </c>
      <c r="AD200" s="80">
        <f t="shared" si="277"/>
        <v>0.86363636363636365</v>
      </c>
      <c r="AE200" s="93">
        <v>5074069</v>
      </c>
      <c r="AF200" s="100">
        <f t="shared" si="278"/>
        <v>133528.13157894736</v>
      </c>
      <c r="AG200" s="144">
        <v>21</v>
      </c>
      <c r="AH200" s="60">
        <v>21</v>
      </c>
      <c r="AI200" s="80">
        <f t="shared" si="279"/>
        <v>1</v>
      </c>
      <c r="AJ200" s="93">
        <v>9239930</v>
      </c>
      <c r="AK200" s="100">
        <f t="shared" si="280"/>
        <v>439996.66666666669</v>
      </c>
      <c r="AL200" s="60">
        <v>18</v>
      </c>
      <c r="AM200" s="80">
        <f t="shared" si="281"/>
        <v>0.8571428571428571</v>
      </c>
      <c r="AN200" s="93">
        <v>2631320</v>
      </c>
      <c r="AO200" s="100">
        <f t="shared" si="282"/>
        <v>146184.44444444444</v>
      </c>
      <c r="AP200" s="144">
        <v>3</v>
      </c>
      <c r="AQ200" s="60">
        <v>3</v>
      </c>
      <c r="AR200" s="80">
        <f t="shared" si="283"/>
        <v>1</v>
      </c>
      <c r="AS200" s="93">
        <v>550930</v>
      </c>
      <c r="AT200" s="100">
        <f t="shared" si="284"/>
        <v>183643.33333333334</v>
      </c>
      <c r="AU200" s="60">
        <v>2</v>
      </c>
      <c r="AV200" s="80">
        <f t="shared" si="285"/>
        <v>0.66666666666666663</v>
      </c>
      <c r="AW200" s="93">
        <v>128943</v>
      </c>
      <c r="AX200" s="100">
        <f t="shared" si="286"/>
        <v>64471.5</v>
      </c>
      <c r="AY200" s="144">
        <v>1</v>
      </c>
      <c r="AZ200" s="60">
        <v>1</v>
      </c>
      <c r="BA200" s="80">
        <f t="shared" si="287"/>
        <v>1</v>
      </c>
      <c r="BB200" s="93">
        <v>3167260</v>
      </c>
      <c r="BC200" s="100">
        <f t="shared" si="288"/>
        <v>3167260</v>
      </c>
      <c r="BD200" s="60">
        <v>1</v>
      </c>
      <c r="BE200" s="80">
        <f t="shared" si="289"/>
        <v>1</v>
      </c>
      <c r="BF200" s="93">
        <v>305774</v>
      </c>
      <c r="BG200" s="100">
        <f t="shared" si="290"/>
        <v>305774</v>
      </c>
      <c r="BH200" s="144">
        <v>0</v>
      </c>
      <c r="BI200" s="60">
        <v>0</v>
      </c>
      <c r="BJ200" s="80" t="str">
        <f t="shared" si="291"/>
        <v>-</v>
      </c>
      <c r="BK200" s="93">
        <v>0</v>
      </c>
      <c r="BL200" s="100" t="str">
        <f t="shared" si="292"/>
        <v>-</v>
      </c>
      <c r="BM200" s="60">
        <v>0</v>
      </c>
      <c r="BN200" s="80" t="str">
        <f t="shared" si="293"/>
        <v>-</v>
      </c>
      <c r="BO200" s="93">
        <v>0</v>
      </c>
      <c r="BP200" s="100" t="str">
        <f t="shared" si="294"/>
        <v>-</v>
      </c>
      <c r="BQ200" s="98">
        <f t="shared" si="295"/>
        <v>69</v>
      </c>
      <c r="BR200" s="60">
        <f t="shared" si="296"/>
        <v>69</v>
      </c>
      <c r="BS200" s="80">
        <f t="shared" si="297"/>
        <v>1</v>
      </c>
      <c r="BT200" s="93">
        <f t="shared" si="298"/>
        <v>36877210</v>
      </c>
      <c r="BU200" s="100">
        <f t="shared" si="299"/>
        <v>534452.31884057971</v>
      </c>
      <c r="BV200" s="60">
        <f t="shared" si="300"/>
        <v>59</v>
      </c>
      <c r="BW200" s="80">
        <f t="shared" si="301"/>
        <v>0.85507246376811596</v>
      </c>
      <c r="BX200" s="93">
        <f t="shared" si="302"/>
        <v>8140106</v>
      </c>
      <c r="BY200" s="100">
        <f t="shared" si="303"/>
        <v>137967.89830508476</v>
      </c>
      <c r="BZ200" s="82"/>
      <c r="CA200" s="113">
        <v>69</v>
      </c>
      <c r="CB200" s="105">
        <v>68</v>
      </c>
      <c r="CC200" s="86">
        <v>0.98550724637681164</v>
      </c>
      <c r="CD200" s="105">
        <v>28235560</v>
      </c>
      <c r="CE200" s="105">
        <v>415228.82352941175</v>
      </c>
      <c r="CF200" s="105">
        <v>54</v>
      </c>
      <c r="CG200" s="86">
        <v>0.78260869565217395</v>
      </c>
      <c r="CH200" s="105">
        <v>6125936</v>
      </c>
      <c r="CI200" s="105">
        <v>113443.25925925926</v>
      </c>
      <c r="CK200" s="86">
        <f t="shared" si="304"/>
        <v>0.14492753623188404</v>
      </c>
      <c r="CL200" s="86">
        <f t="shared" ref="CL200:CL263" si="305">IFERROR(1-BS200,"-")</f>
        <v>0</v>
      </c>
      <c r="CM200" s="86">
        <f t="shared" ref="CM200:CM263" si="306">IFERROR(CC200-CG200,"-")</f>
        <v>0.20289855072463769</v>
      </c>
      <c r="CN200" s="86">
        <f t="shared" ref="CN200:CN263" si="307">IFERROR(1-CC200,"-")</f>
        <v>1.4492753623188359E-2</v>
      </c>
    </row>
    <row r="201" spans="1:92" s="15" customFormat="1" ht="13.5" customHeight="1">
      <c r="A201" s="63"/>
      <c r="B201" s="346"/>
      <c r="C201" s="343"/>
      <c r="D201" s="81"/>
      <c r="E201" s="71" t="s">
        <v>160</v>
      </c>
      <c r="F201" s="168">
        <v>0</v>
      </c>
      <c r="G201" s="62">
        <v>0</v>
      </c>
      <c r="H201" s="79" t="str">
        <f t="shared" si="267"/>
        <v>-</v>
      </c>
      <c r="I201" s="101">
        <v>0</v>
      </c>
      <c r="J201" s="102" t="str">
        <f t="shared" si="268"/>
        <v>-</v>
      </c>
      <c r="K201" s="62">
        <v>0</v>
      </c>
      <c r="L201" s="79" t="str">
        <f t="shared" si="269"/>
        <v>-</v>
      </c>
      <c r="M201" s="101">
        <v>0</v>
      </c>
      <c r="N201" s="102" t="str">
        <f t="shared" si="270"/>
        <v>-</v>
      </c>
      <c r="O201" s="168">
        <v>0</v>
      </c>
      <c r="P201" s="62">
        <v>0</v>
      </c>
      <c r="Q201" s="79" t="str">
        <f t="shared" si="271"/>
        <v>-</v>
      </c>
      <c r="R201" s="101">
        <v>0</v>
      </c>
      <c r="S201" s="102" t="str">
        <f t="shared" si="272"/>
        <v>-</v>
      </c>
      <c r="T201" s="62">
        <v>0</v>
      </c>
      <c r="U201" s="79" t="str">
        <f t="shared" si="273"/>
        <v>-</v>
      </c>
      <c r="V201" s="101">
        <v>0</v>
      </c>
      <c r="W201" s="102" t="str">
        <f t="shared" si="274"/>
        <v>-</v>
      </c>
      <c r="X201" s="168">
        <v>33</v>
      </c>
      <c r="Y201" s="62">
        <v>33</v>
      </c>
      <c r="Z201" s="79">
        <f t="shared" si="275"/>
        <v>1</v>
      </c>
      <c r="AA201" s="101">
        <v>18334060</v>
      </c>
      <c r="AB201" s="102">
        <f t="shared" si="276"/>
        <v>555577.5757575758</v>
      </c>
      <c r="AC201" s="62">
        <v>30</v>
      </c>
      <c r="AD201" s="79">
        <f t="shared" si="277"/>
        <v>0.90909090909090906</v>
      </c>
      <c r="AE201" s="101">
        <v>4178294</v>
      </c>
      <c r="AF201" s="102">
        <f t="shared" si="278"/>
        <v>139276.46666666667</v>
      </c>
      <c r="AG201" s="168">
        <v>17</v>
      </c>
      <c r="AH201" s="62">
        <v>17</v>
      </c>
      <c r="AI201" s="79">
        <f t="shared" si="279"/>
        <v>1</v>
      </c>
      <c r="AJ201" s="101">
        <v>7359560</v>
      </c>
      <c r="AK201" s="102">
        <f t="shared" si="280"/>
        <v>432915.29411764705</v>
      </c>
      <c r="AL201" s="62">
        <v>14</v>
      </c>
      <c r="AM201" s="79">
        <f t="shared" si="281"/>
        <v>0.82352941176470584</v>
      </c>
      <c r="AN201" s="101">
        <v>2313701</v>
      </c>
      <c r="AO201" s="102">
        <f t="shared" si="282"/>
        <v>165264.35714285713</v>
      </c>
      <c r="AP201" s="168">
        <v>1</v>
      </c>
      <c r="AQ201" s="62">
        <v>1</v>
      </c>
      <c r="AR201" s="79">
        <f t="shared" si="283"/>
        <v>1</v>
      </c>
      <c r="AS201" s="101">
        <v>283950</v>
      </c>
      <c r="AT201" s="102">
        <f t="shared" si="284"/>
        <v>283950</v>
      </c>
      <c r="AU201" s="62">
        <v>1</v>
      </c>
      <c r="AV201" s="79">
        <f t="shared" si="285"/>
        <v>1</v>
      </c>
      <c r="AW201" s="101">
        <v>42087</v>
      </c>
      <c r="AX201" s="102">
        <f t="shared" si="286"/>
        <v>42087</v>
      </c>
      <c r="AY201" s="168">
        <v>0</v>
      </c>
      <c r="AZ201" s="62">
        <v>0</v>
      </c>
      <c r="BA201" s="79" t="str">
        <f t="shared" si="287"/>
        <v>-</v>
      </c>
      <c r="BB201" s="101">
        <v>0</v>
      </c>
      <c r="BC201" s="102" t="str">
        <f t="shared" si="288"/>
        <v>-</v>
      </c>
      <c r="BD201" s="62">
        <v>0</v>
      </c>
      <c r="BE201" s="79" t="str">
        <f t="shared" si="289"/>
        <v>-</v>
      </c>
      <c r="BF201" s="101">
        <v>0</v>
      </c>
      <c r="BG201" s="102" t="str">
        <f t="shared" si="290"/>
        <v>-</v>
      </c>
      <c r="BH201" s="168">
        <v>0</v>
      </c>
      <c r="BI201" s="62">
        <v>0</v>
      </c>
      <c r="BJ201" s="79" t="str">
        <f t="shared" si="291"/>
        <v>-</v>
      </c>
      <c r="BK201" s="101">
        <v>0</v>
      </c>
      <c r="BL201" s="102" t="str">
        <f t="shared" si="292"/>
        <v>-</v>
      </c>
      <c r="BM201" s="62">
        <v>0</v>
      </c>
      <c r="BN201" s="79" t="str">
        <f t="shared" si="293"/>
        <v>-</v>
      </c>
      <c r="BO201" s="101">
        <v>0</v>
      </c>
      <c r="BP201" s="102" t="str">
        <f t="shared" si="294"/>
        <v>-</v>
      </c>
      <c r="BQ201" s="99">
        <f t="shared" si="295"/>
        <v>51</v>
      </c>
      <c r="BR201" s="62">
        <f t="shared" si="296"/>
        <v>51</v>
      </c>
      <c r="BS201" s="79">
        <f t="shared" si="297"/>
        <v>1</v>
      </c>
      <c r="BT201" s="101">
        <f t="shared" si="298"/>
        <v>25977570</v>
      </c>
      <c r="BU201" s="102">
        <f t="shared" si="299"/>
        <v>509364.1176470588</v>
      </c>
      <c r="BV201" s="62">
        <f t="shared" si="300"/>
        <v>45</v>
      </c>
      <c r="BW201" s="79">
        <f t="shared" si="301"/>
        <v>0.88235294117647056</v>
      </c>
      <c r="BX201" s="101">
        <f t="shared" si="302"/>
        <v>6534082</v>
      </c>
      <c r="BY201" s="102">
        <f t="shared" si="303"/>
        <v>145201.82222222222</v>
      </c>
      <c r="BZ201" s="82"/>
      <c r="CA201" s="113">
        <v>44</v>
      </c>
      <c r="CB201" s="105">
        <v>43</v>
      </c>
      <c r="CC201" s="86">
        <v>0.97727272727272729</v>
      </c>
      <c r="CD201" s="105">
        <v>20263750</v>
      </c>
      <c r="CE201" s="105">
        <v>471250</v>
      </c>
      <c r="CF201" s="105">
        <v>34</v>
      </c>
      <c r="CG201" s="86">
        <v>0.77272727272727271</v>
      </c>
      <c r="CH201" s="105">
        <v>4384560</v>
      </c>
      <c r="CI201" s="105">
        <v>128957.64705882352</v>
      </c>
      <c r="CK201" s="86">
        <f t="shared" si="304"/>
        <v>0.11764705882352944</v>
      </c>
      <c r="CL201" s="86">
        <f t="shared" si="305"/>
        <v>0</v>
      </c>
      <c r="CM201" s="86">
        <f t="shared" si="306"/>
        <v>0.20454545454545459</v>
      </c>
      <c r="CN201" s="86">
        <f t="shared" si="307"/>
        <v>2.2727272727272707E-2</v>
      </c>
    </row>
    <row r="202" spans="1:92" s="15" customFormat="1" ht="13.5" customHeight="1">
      <c r="A202" s="63"/>
      <c r="B202" s="346"/>
      <c r="C202" s="343"/>
      <c r="D202" s="81"/>
      <c r="E202" s="198" t="s">
        <v>161</v>
      </c>
      <c r="F202" s="213">
        <v>0</v>
      </c>
      <c r="G202" s="214">
        <v>0</v>
      </c>
      <c r="H202" s="215" t="str">
        <f t="shared" si="267"/>
        <v>-</v>
      </c>
      <c r="I202" s="216">
        <v>0</v>
      </c>
      <c r="J202" s="217" t="str">
        <f t="shared" si="268"/>
        <v>-</v>
      </c>
      <c r="K202" s="214">
        <v>0</v>
      </c>
      <c r="L202" s="215" t="str">
        <f t="shared" si="269"/>
        <v>-</v>
      </c>
      <c r="M202" s="216">
        <v>0</v>
      </c>
      <c r="N202" s="217" t="str">
        <f t="shared" si="270"/>
        <v>-</v>
      </c>
      <c r="O202" s="213">
        <v>0</v>
      </c>
      <c r="P202" s="214">
        <v>0</v>
      </c>
      <c r="Q202" s="215" t="str">
        <f t="shared" si="271"/>
        <v>-</v>
      </c>
      <c r="R202" s="216">
        <v>0</v>
      </c>
      <c r="S202" s="217" t="str">
        <f t="shared" si="272"/>
        <v>-</v>
      </c>
      <c r="T202" s="214">
        <v>0</v>
      </c>
      <c r="U202" s="215" t="str">
        <f t="shared" si="273"/>
        <v>-</v>
      </c>
      <c r="V202" s="216">
        <v>0</v>
      </c>
      <c r="W202" s="217" t="str">
        <f t="shared" si="274"/>
        <v>-</v>
      </c>
      <c r="X202" s="213">
        <v>11</v>
      </c>
      <c r="Y202" s="214">
        <v>11</v>
      </c>
      <c r="Z202" s="215">
        <f t="shared" si="275"/>
        <v>1</v>
      </c>
      <c r="AA202" s="216">
        <v>5585030</v>
      </c>
      <c r="AB202" s="217">
        <f t="shared" si="276"/>
        <v>507730</v>
      </c>
      <c r="AC202" s="214">
        <v>8</v>
      </c>
      <c r="AD202" s="215">
        <f t="shared" si="277"/>
        <v>0.72727272727272729</v>
      </c>
      <c r="AE202" s="216">
        <v>895775</v>
      </c>
      <c r="AF202" s="217">
        <f t="shared" si="278"/>
        <v>111971.875</v>
      </c>
      <c r="AG202" s="213">
        <v>4</v>
      </c>
      <c r="AH202" s="214">
        <v>4</v>
      </c>
      <c r="AI202" s="215">
        <f t="shared" si="279"/>
        <v>1</v>
      </c>
      <c r="AJ202" s="216">
        <v>1880370</v>
      </c>
      <c r="AK202" s="217">
        <f t="shared" si="280"/>
        <v>470092.5</v>
      </c>
      <c r="AL202" s="214">
        <v>4</v>
      </c>
      <c r="AM202" s="215">
        <f t="shared" si="281"/>
        <v>1</v>
      </c>
      <c r="AN202" s="216">
        <v>317619</v>
      </c>
      <c r="AO202" s="217">
        <f t="shared" si="282"/>
        <v>79404.75</v>
      </c>
      <c r="AP202" s="213">
        <v>2</v>
      </c>
      <c r="AQ202" s="214">
        <v>2</v>
      </c>
      <c r="AR202" s="215">
        <f t="shared" si="283"/>
        <v>1</v>
      </c>
      <c r="AS202" s="216">
        <v>266980</v>
      </c>
      <c r="AT202" s="217">
        <f t="shared" si="284"/>
        <v>133490</v>
      </c>
      <c r="AU202" s="214">
        <v>1</v>
      </c>
      <c r="AV202" s="215">
        <f t="shared" si="285"/>
        <v>0.5</v>
      </c>
      <c r="AW202" s="216">
        <v>86856</v>
      </c>
      <c r="AX202" s="217">
        <f t="shared" si="286"/>
        <v>86856</v>
      </c>
      <c r="AY202" s="213">
        <v>1</v>
      </c>
      <c r="AZ202" s="214">
        <v>1</v>
      </c>
      <c r="BA202" s="215">
        <f t="shared" si="287"/>
        <v>1</v>
      </c>
      <c r="BB202" s="216">
        <v>3167260</v>
      </c>
      <c r="BC202" s="217">
        <f t="shared" si="288"/>
        <v>3167260</v>
      </c>
      <c r="BD202" s="214">
        <v>1</v>
      </c>
      <c r="BE202" s="215">
        <f t="shared" si="289"/>
        <v>1</v>
      </c>
      <c r="BF202" s="216">
        <v>305774</v>
      </c>
      <c r="BG202" s="217">
        <f t="shared" si="290"/>
        <v>305774</v>
      </c>
      <c r="BH202" s="213">
        <v>0</v>
      </c>
      <c r="BI202" s="214">
        <v>0</v>
      </c>
      <c r="BJ202" s="215" t="str">
        <f t="shared" si="291"/>
        <v>-</v>
      </c>
      <c r="BK202" s="216">
        <v>0</v>
      </c>
      <c r="BL202" s="217" t="str">
        <f t="shared" si="292"/>
        <v>-</v>
      </c>
      <c r="BM202" s="214">
        <v>0</v>
      </c>
      <c r="BN202" s="215" t="str">
        <f t="shared" si="293"/>
        <v>-</v>
      </c>
      <c r="BO202" s="216">
        <v>0</v>
      </c>
      <c r="BP202" s="217" t="str">
        <f t="shared" si="294"/>
        <v>-</v>
      </c>
      <c r="BQ202" s="218">
        <f t="shared" si="295"/>
        <v>18</v>
      </c>
      <c r="BR202" s="214">
        <f t="shared" si="296"/>
        <v>18</v>
      </c>
      <c r="BS202" s="215">
        <f t="shared" si="297"/>
        <v>1</v>
      </c>
      <c r="BT202" s="216">
        <f t="shared" si="298"/>
        <v>10899640</v>
      </c>
      <c r="BU202" s="217">
        <f t="shared" si="299"/>
        <v>605535.5555555555</v>
      </c>
      <c r="BV202" s="214">
        <f t="shared" si="300"/>
        <v>14</v>
      </c>
      <c r="BW202" s="215">
        <f t="shared" si="301"/>
        <v>0.77777777777777779</v>
      </c>
      <c r="BX202" s="216">
        <f t="shared" si="302"/>
        <v>1606024</v>
      </c>
      <c r="BY202" s="217">
        <f t="shared" si="303"/>
        <v>114716</v>
      </c>
      <c r="BZ202" s="82"/>
      <c r="CA202" s="113">
        <v>25</v>
      </c>
      <c r="CB202" s="105">
        <v>25</v>
      </c>
      <c r="CC202" s="86">
        <v>1</v>
      </c>
      <c r="CD202" s="105">
        <v>7971810</v>
      </c>
      <c r="CE202" s="105">
        <v>318872.40000000002</v>
      </c>
      <c r="CF202" s="105">
        <v>20</v>
      </c>
      <c r="CG202" s="86">
        <v>0.8</v>
      </c>
      <c r="CH202" s="105">
        <v>1741376</v>
      </c>
      <c r="CI202" s="105">
        <v>87068.800000000003</v>
      </c>
      <c r="CK202" s="86">
        <f t="shared" si="304"/>
        <v>0.22222222222222221</v>
      </c>
      <c r="CL202" s="86">
        <f t="shared" si="305"/>
        <v>0</v>
      </c>
      <c r="CM202" s="86">
        <f t="shared" si="306"/>
        <v>0.19999999999999996</v>
      </c>
      <c r="CN202" s="86">
        <f t="shared" si="307"/>
        <v>0</v>
      </c>
    </row>
    <row r="203" spans="1:92" s="15" customFormat="1" ht="13.5" customHeight="1">
      <c r="A203" s="63"/>
      <c r="B203" s="346"/>
      <c r="C203" s="343"/>
      <c r="D203" s="210"/>
      <c r="E203" s="72" t="s">
        <v>211</v>
      </c>
      <c r="F203" s="211">
        <v>0</v>
      </c>
      <c r="G203" s="126">
        <v>0</v>
      </c>
      <c r="H203" s="124" t="str">
        <f>IFERROR(G203/F203,"-")</f>
        <v>-</v>
      </c>
      <c r="I203" s="127">
        <v>0</v>
      </c>
      <c r="J203" s="125" t="str">
        <f>IFERROR(I203/G203,"-")</f>
        <v>-</v>
      </c>
      <c r="K203" s="126">
        <v>0</v>
      </c>
      <c r="L203" s="124" t="str">
        <f>IFERROR(K203/F203,"-")</f>
        <v>-</v>
      </c>
      <c r="M203" s="127">
        <v>0</v>
      </c>
      <c r="N203" s="125" t="str">
        <f>IFERROR(M203/K203,"-")</f>
        <v>-</v>
      </c>
      <c r="O203" s="211">
        <v>0</v>
      </c>
      <c r="P203" s="126">
        <v>0</v>
      </c>
      <c r="Q203" s="124" t="str">
        <f>IFERROR(P203/O203,"-")</f>
        <v>-</v>
      </c>
      <c r="R203" s="127">
        <v>0</v>
      </c>
      <c r="S203" s="125" t="str">
        <f>IFERROR(R203/P203,"-")</f>
        <v>-</v>
      </c>
      <c r="T203" s="126">
        <v>0</v>
      </c>
      <c r="U203" s="124" t="str">
        <f>IFERROR(T203/O203,"-")</f>
        <v>-</v>
      </c>
      <c r="V203" s="127">
        <v>0</v>
      </c>
      <c r="W203" s="125" t="str">
        <f>IFERROR(V203/T203,"-")</f>
        <v>-</v>
      </c>
      <c r="X203" s="211">
        <v>0</v>
      </c>
      <c r="Y203" s="126">
        <v>0</v>
      </c>
      <c r="Z203" s="124" t="str">
        <f>IFERROR(Y203/X203,"-")</f>
        <v>-</v>
      </c>
      <c r="AA203" s="127">
        <v>0</v>
      </c>
      <c r="AB203" s="125" t="str">
        <f>IFERROR(AA203/Y203,"-")</f>
        <v>-</v>
      </c>
      <c r="AC203" s="126">
        <v>0</v>
      </c>
      <c r="AD203" s="124" t="str">
        <f>IFERROR(AC203/X203,"-")</f>
        <v>-</v>
      </c>
      <c r="AE203" s="127">
        <v>0</v>
      </c>
      <c r="AF203" s="125" t="str">
        <f>IFERROR(AE203/AC203,"-")</f>
        <v>-</v>
      </c>
      <c r="AG203" s="211">
        <v>0</v>
      </c>
      <c r="AH203" s="126">
        <v>0</v>
      </c>
      <c r="AI203" s="124" t="str">
        <f>IFERROR(AH203/AG203,"-")</f>
        <v>-</v>
      </c>
      <c r="AJ203" s="127">
        <v>0</v>
      </c>
      <c r="AK203" s="125" t="str">
        <f>IFERROR(AJ203/AH203,"-")</f>
        <v>-</v>
      </c>
      <c r="AL203" s="126">
        <v>0</v>
      </c>
      <c r="AM203" s="124" t="str">
        <f>IFERROR(AL203/AG203,"-")</f>
        <v>-</v>
      </c>
      <c r="AN203" s="127">
        <v>0</v>
      </c>
      <c r="AO203" s="125" t="str">
        <f>IFERROR(AN203/AL203,"-")</f>
        <v>-</v>
      </c>
      <c r="AP203" s="211">
        <v>0</v>
      </c>
      <c r="AQ203" s="126">
        <v>0</v>
      </c>
      <c r="AR203" s="124" t="str">
        <f>IFERROR(AQ203/AP203,"-")</f>
        <v>-</v>
      </c>
      <c r="AS203" s="127">
        <v>0</v>
      </c>
      <c r="AT203" s="125" t="str">
        <f>IFERROR(AS203/AQ203,"-")</f>
        <v>-</v>
      </c>
      <c r="AU203" s="126">
        <v>0</v>
      </c>
      <c r="AV203" s="124" t="str">
        <f>IFERROR(AU203/AP203,"-")</f>
        <v>-</v>
      </c>
      <c r="AW203" s="127">
        <v>0</v>
      </c>
      <c r="AX203" s="125" t="str">
        <f>IFERROR(AW203/AU203,"-")</f>
        <v>-</v>
      </c>
      <c r="AY203" s="211">
        <v>0</v>
      </c>
      <c r="AZ203" s="126">
        <v>0</v>
      </c>
      <c r="BA203" s="124" t="str">
        <f>IFERROR(AZ203/AY203,"-")</f>
        <v>-</v>
      </c>
      <c r="BB203" s="127">
        <v>0</v>
      </c>
      <c r="BC203" s="125" t="str">
        <f>IFERROR(BB203/AZ203,"-")</f>
        <v>-</v>
      </c>
      <c r="BD203" s="126">
        <v>0</v>
      </c>
      <c r="BE203" s="124" t="str">
        <f>IFERROR(BD203/AY203,"-")</f>
        <v>-</v>
      </c>
      <c r="BF203" s="127">
        <v>0</v>
      </c>
      <c r="BG203" s="125" t="str">
        <f>IFERROR(BF203/BD203,"-")</f>
        <v>-</v>
      </c>
      <c r="BH203" s="211">
        <v>0</v>
      </c>
      <c r="BI203" s="126">
        <v>0</v>
      </c>
      <c r="BJ203" s="124" t="str">
        <f>IFERROR(BI203/BH203,"-")</f>
        <v>-</v>
      </c>
      <c r="BK203" s="127">
        <v>0</v>
      </c>
      <c r="BL203" s="125" t="str">
        <f>IFERROR(BK203/BI203,"-")</f>
        <v>-</v>
      </c>
      <c r="BM203" s="126">
        <v>0</v>
      </c>
      <c r="BN203" s="124" t="str">
        <f>IFERROR(BM203/BH203,"-")</f>
        <v>-</v>
      </c>
      <c r="BO203" s="127">
        <v>0</v>
      </c>
      <c r="BP203" s="125" t="str">
        <f>IFERROR(BO203/BM203,"-")</f>
        <v>-</v>
      </c>
      <c r="BQ203" s="212">
        <f t="shared" si="295"/>
        <v>0</v>
      </c>
      <c r="BR203" s="126">
        <f t="shared" si="296"/>
        <v>0</v>
      </c>
      <c r="BS203" s="124" t="str">
        <f>IFERROR(BR203/BQ203,"-")</f>
        <v>-</v>
      </c>
      <c r="BT203" s="127">
        <f>SUM(I203,R203,AA203,AJ203,AS203,BB203,BK203)</f>
        <v>0</v>
      </c>
      <c r="BU203" s="125" t="str">
        <f>IFERROR(BT203/BR203,"-")</f>
        <v>-</v>
      </c>
      <c r="BV203" s="126">
        <f>SUM(K203,T203,AC203,AL203,AU203,BD203,BM203)</f>
        <v>0</v>
      </c>
      <c r="BW203" s="124" t="str">
        <f>IFERROR(BV203/BQ203,"-")</f>
        <v>-</v>
      </c>
      <c r="BX203" s="127">
        <f>SUM(M203,V203,AE203,AN203,AW203,BF203,BO203)</f>
        <v>0</v>
      </c>
      <c r="BY203" s="125" t="str">
        <f>IFERROR(BX203/BV203,"-")</f>
        <v>-</v>
      </c>
      <c r="BZ203" s="82"/>
      <c r="CA203" s="113">
        <v>0</v>
      </c>
      <c r="CB203" s="105">
        <v>0</v>
      </c>
      <c r="CC203" s="86" t="s">
        <v>240</v>
      </c>
      <c r="CD203" s="105">
        <v>0</v>
      </c>
      <c r="CE203" s="105" t="s">
        <v>240</v>
      </c>
      <c r="CF203" s="105">
        <v>0</v>
      </c>
      <c r="CG203" s="86" t="s">
        <v>240</v>
      </c>
      <c r="CH203" s="105">
        <v>0</v>
      </c>
      <c r="CI203" s="105" t="s">
        <v>240</v>
      </c>
      <c r="CK203" s="86" t="str">
        <f t="shared" si="304"/>
        <v>-</v>
      </c>
      <c r="CL203" s="86" t="str">
        <f t="shared" si="305"/>
        <v>-</v>
      </c>
      <c r="CM203" s="86" t="str">
        <f t="shared" si="306"/>
        <v>-</v>
      </c>
      <c r="CN203" s="86" t="str">
        <f t="shared" si="307"/>
        <v>-</v>
      </c>
    </row>
    <row r="204" spans="1:92" s="15" customFormat="1" ht="13.5" customHeight="1">
      <c r="A204" s="63"/>
      <c r="B204" s="347"/>
      <c r="C204" s="344"/>
      <c r="D204" s="338" t="s">
        <v>204</v>
      </c>
      <c r="E204" s="339"/>
      <c r="F204" s="144">
        <v>11</v>
      </c>
      <c r="G204" s="60">
        <v>10</v>
      </c>
      <c r="H204" s="80">
        <f t="shared" si="267"/>
        <v>0.90909090909090906</v>
      </c>
      <c r="I204" s="93">
        <v>15701900</v>
      </c>
      <c r="J204" s="100">
        <f t="shared" si="268"/>
        <v>1570190</v>
      </c>
      <c r="K204" s="60">
        <v>9</v>
      </c>
      <c r="L204" s="80">
        <f t="shared" si="269"/>
        <v>0.81818181818181823</v>
      </c>
      <c r="M204" s="93">
        <v>1185379</v>
      </c>
      <c r="N204" s="100">
        <f t="shared" si="270"/>
        <v>131708.77777777778</v>
      </c>
      <c r="O204" s="144">
        <v>47</v>
      </c>
      <c r="P204" s="60">
        <v>42</v>
      </c>
      <c r="Q204" s="80">
        <f t="shared" si="271"/>
        <v>0.8936170212765957</v>
      </c>
      <c r="R204" s="93">
        <v>98478440</v>
      </c>
      <c r="S204" s="100">
        <f t="shared" si="272"/>
        <v>2344724.7619047621</v>
      </c>
      <c r="T204" s="60">
        <v>39</v>
      </c>
      <c r="U204" s="80">
        <f t="shared" si="273"/>
        <v>0.82978723404255317</v>
      </c>
      <c r="V204" s="93">
        <v>38846184</v>
      </c>
      <c r="W204" s="100">
        <f t="shared" si="274"/>
        <v>996056</v>
      </c>
      <c r="X204" s="144">
        <v>1845</v>
      </c>
      <c r="Y204" s="60">
        <v>1709</v>
      </c>
      <c r="Z204" s="80">
        <f t="shared" si="275"/>
        <v>0.92628726287262875</v>
      </c>
      <c r="AA204" s="93">
        <v>1326176780</v>
      </c>
      <c r="AB204" s="100">
        <f t="shared" si="276"/>
        <v>775995.77530719724</v>
      </c>
      <c r="AC204" s="60">
        <v>1457</v>
      </c>
      <c r="AD204" s="80">
        <f t="shared" si="277"/>
        <v>0.7897018970189702</v>
      </c>
      <c r="AE204" s="93">
        <v>309274160</v>
      </c>
      <c r="AF204" s="100">
        <f t="shared" si="278"/>
        <v>212267.78311599177</v>
      </c>
      <c r="AG204" s="144">
        <v>1479</v>
      </c>
      <c r="AH204" s="60">
        <v>1410</v>
      </c>
      <c r="AI204" s="80">
        <f t="shared" si="279"/>
        <v>0.95334685598377278</v>
      </c>
      <c r="AJ204" s="93">
        <v>1300218140</v>
      </c>
      <c r="AK204" s="100">
        <f t="shared" si="280"/>
        <v>922140.52482269506</v>
      </c>
      <c r="AL204" s="60">
        <v>1249</v>
      </c>
      <c r="AM204" s="80">
        <f t="shared" si="281"/>
        <v>0.84448951994590937</v>
      </c>
      <c r="AN204" s="93">
        <v>273453258</v>
      </c>
      <c r="AO204" s="100">
        <f t="shared" si="282"/>
        <v>218937.75660528423</v>
      </c>
      <c r="AP204" s="144">
        <v>851</v>
      </c>
      <c r="AQ204" s="60">
        <v>796</v>
      </c>
      <c r="AR204" s="80">
        <f t="shared" si="283"/>
        <v>0.93537015276145707</v>
      </c>
      <c r="AS204" s="93">
        <v>876219180</v>
      </c>
      <c r="AT204" s="100">
        <f t="shared" si="284"/>
        <v>1100777.8643216081</v>
      </c>
      <c r="AU204" s="60">
        <v>724</v>
      </c>
      <c r="AV204" s="80">
        <f t="shared" si="285"/>
        <v>0.85076380728554646</v>
      </c>
      <c r="AW204" s="93">
        <v>168936914</v>
      </c>
      <c r="AX204" s="100">
        <f t="shared" si="286"/>
        <v>233338.27900552485</v>
      </c>
      <c r="AY204" s="144">
        <v>438</v>
      </c>
      <c r="AZ204" s="60">
        <v>401</v>
      </c>
      <c r="BA204" s="80">
        <f t="shared" si="287"/>
        <v>0.91552511415525117</v>
      </c>
      <c r="BB204" s="93">
        <v>525600580</v>
      </c>
      <c r="BC204" s="100">
        <f t="shared" si="288"/>
        <v>1310724.6384039901</v>
      </c>
      <c r="BD204" s="60">
        <v>362</v>
      </c>
      <c r="BE204" s="80">
        <f t="shared" si="289"/>
        <v>0.82648401826484019</v>
      </c>
      <c r="BF204" s="93">
        <v>83241239</v>
      </c>
      <c r="BG204" s="100">
        <f t="shared" si="290"/>
        <v>229948.17403314917</v>
      </c>
      <c r="BH204" s="144">
        <v>167</v>
      </c>
      <c r="BI204" s="60">
        <v>134</v>
      </c>
      <c r="BJ204" s="80">
        <f t="shared" si="291"/>
        <v>0.80239520958083832</v>
      </c>
      <c r="BK204" s="93">
        <v>219054870</v>
      </c>
      <c r="BL204" s="100">
        <f t="shared" si="292"/>
        <v>1634737.8358208956</v>
      </c>
      <c r="BM204" s="60">
        <v>116</v>
      </c>
      <c r="BN204" s="80">
        <f t="shared" si="293"/>
        <v>0.69461077844311381</v>
      </c>
      <c r="BO204" s="93">
        <v>46197602</v>
      </c>
      <c r="BP204" s="100">
        <f t="shared" si="294"/>
        <v>398255.18965517241</v>
      </c>
      <c r="BQ204" s="98">
        <f t="shared" si="295"/>
        <v>4838</v>
      </c>
      <c r="BR204" s="60">
        <f t="shared" si="296"/>
        <v>4502</v>
      </c>
      <c r="BS204" s="80">
        <f t="shared" si="297"/>
        <v>0.93054981397271597</v>
      </c>
      <c r="BT204" s="93">
        <f t="shared" si="298"/>
        <v>4361449890</v>
      </c>
      <c r="BU204" s="100">
        <f t="shared" si="299"/>
        <v>968780.51754775655</v>
      </c>
      <c r="BV204" s="60">
        <f t="shared" si="300"/>
        <v>3956</v>
      </c>
      <c r="BW204" s="80">
        <f t="shared" si="301"/>
        <v>0.81769326167837952</v>
      </c>
      <c r="BX204" s="93">
        <f t="shared" si="302"/>
        <v>921134736</v>
      </c>
      <c r="BY204" s="100">
        <f t="shared" si="303"/>
        <v>232844.97876643075</v>
      </c>
      <c r="BZ204" s="82"/>
      <c r="CA204" s="113">
        <v>4613</v>
      </c>
      <c r="CB204" s="105">
        <v>4290</v>
      </c>
      <c r="CC204" s="86">
        <v>0.92998048991979188</v>
      </c>
      <c r="CD204" s="105">
        <v>4234798690</v>
      </c>
      <c r="CE204" s="105">
        <v>987132.56177156174</v>
      </c>
      <c r="CF204" s="105">
        <v>3766</v>
      </c>
      <c r="CG204" s="86">
        <v>0.8163884673748103</v>
      </c>
      <c r="CH204" s="105">
        <v>976227372</v>
      </c>
      <c r="CI204" s="105">
        <v>259221.28836962295</v>
      </c>
      <c r="CK204" s="86">
        <f t="shared" si="304"/>
        <v>0.11285655229433644</v>
      </c>
      <c r="CL204" s="86">
        <f t="shared" si="305"/>
        <v>6.9450186027284033E-2</v>
      </c>
      <c r="CM204" s="86">
        <f t="shared" si="306"/>
        <v>0.11359202254498157</v>
      </c>
      <c r="CN204" s="86">
        <f t="shared" si="307"/>
        <v>7.0019510080208125E-2</v>
      </c>
    </row>
    <row r="205" spans="1:92" s="15" customFormat="1" ht="13.5" customHeight="1">
      <c r="A205" s="63"/>
      <c r="B205" s="345">
        <v>34</v>
      </c>
      <c r="C205" s="342" t="s">
        <v>44</v>
      </c>
      <c r="D205" s="331" t="s">
        <v>153</v>
      </c>
      <c r="E205" s="320"/>
      <c r="F205" s="144">
        <v>15</v>
      </c>
      <c r="G205" s="60">
        <v>15</v>
      </c>
      <c r="H205" s="80">
        <f t="shared" si="267"/>
        <v>1</v>
      </c>
      <c r="I205" s="93">
        <v>8645060</v>
      </c>
      <c r="J205" s="100">
        <f t="shared" si="268"/>
        <v>576337.33333333337</v>
      </c>
      <c r="K205" s="60">
        <v>14</v>
      </c>
      <c r="L205" s="80">
        <f t="shared" si="269"/>
        <v>0.93333333333333335</v>
      </c>
      <c r="M205" s="93">
        <v>1462599</v>
      </c>
      <c r="N205" s="100">
        <f t="shared" si="270"/>
        <v>104471.35714285714</v>
      </c>
      <c r="O205" s="144">
        <v>27</v>
      </c>
      <c r="P205" s="60">
        <v>27</v>
      </c>
      <c r="Q205" s="80">
        <f t="shared" si="271"/>
        <v>1</v>
      </c>
      <c r="R205" s="93">
        <v>13479730</v>
      </c>
      <c r="S205" s="100">
        <f t="shared" si="272"/>
        <v>499249.25925925927</v>
      </c>
      <c r="T205" s="60">
        <v>25</v>
      </c>
      <c r="U205" s="80">
        <f t="shared" si="273"/>
        <v>0.92592592592592593</v>
      </c>
      <c r="V205" s="93">
        <v>2881869</v>
      </c>
      <c r="W205" s="100">
        <f t="shared" si="274"/>
        <v>115274.76</v>
      </c>
      <c r="X205" s="144">
        <v>1987</v>
      </c>
      <c r="Y205" s="60">
        <v>1947</v>
      </c>
      <c r="Z205" s="80">
        <f t="shared" si="275"/>
        <v>0.97986914947156523</v>
      </c>
      <c r="AA205" s="93">
        <v>716611890</v>
      </c>
      <c r="AB205" s="100">
        <f t="shared" si="276"/>
        <v>368059.52234206471</v>
      </c>
      <c r="AC205" s="60">
        <v>1722</v>
      </c>
      <c r="AD205" s="80">
        <f t="shared" si="277"/>
        <v>0.86663311524911923</v>
      </c>
      <c r="AE205" s="93">
        <v>153555824</v>
      </c>
      <c r="AF205" s="100">
        <f t="shared" si="278"/>
        <v>89172.952380952382</v>
      </c>
      <c r="AG205" s="144">
        <v>1459</v>
      </c>
      <c r="AH205" s="60">
        <v>1446</v>
      </c>
      <c r="AI205" s="80">
        <f t="shared" si="279"/>
        <v>0.99108978752570254</v>
      </c>
      <c r="AJ205" s="93">
        <v>680351310</v>
      </c>
      <c r="AK205" s="100">
        <f t="shared" si="280"/>
        <v>470505.74688796682</v>
      </c>
      <c r="AL205" s="60">
        <v>1314</v>
      </c>
      <c r="AM205" s="80">
        <f t="shared" si="281"/>
        <v>0.90061686086360526</v>
      </c>
      <c r="AN205" s="93">
        <v>149829686</v>
      </c>
      <c r="AO205" s="100">
        <f t="shared" si="282"/>
        <v>114025.63622526637</v>
      </c>
      <c r="AP205" s="144">
        <v>592</v>
      </c>
      <c r="AQ205" s="60">
        <v>590</v>
      </c>
      <c r="AR205" s="80">
        <f t="shared" si="283"/>
        <v>0.9966216216216216</v>
      </c>
      <c r="AS205" s="93">
        <v>294786610</v>
      </c>
      <c r="AT205" s="100">
        <f t="shared" si="284"/>
        <v>499638.32203389832</v>
      </c>
      <c r="AU205" s="60">
        <v>550</v>
      </c>
      <c r="AV205" s="80">
        <f t="shared" si="285"/>
        <v>0.92905405405405406</v>
      </c>
      <c r="AW205" s="93">
        <v>65875715</v>
      </c>
      <c r="AX205" s="100">
        <f t="shared" si="286"/>
        <v>119774.02727272727</v>
      </c>
      <c r="AY205" s="144">
        <v>163</v>
      </c>
      <c r="AZ205" s="60">
        <v>162</v>
      </c>
      <c r="BA205" s="80">
        <f t="shared" si="287"/>
        <v>0.99386503067484666</v>
      </c>
      <c r="BB205" s="93">
        <v>87051210</v>
      </c>
      <c r="BC205" s="100">
        <f t="shared" si="288"/>
        <v>537353.1481481482</v>
      </c>
      <c r="BD205" s="60">
        <v>147</v>
      </c>
      <c r="BE205" s="80">
        <f t="shared" si="289"/>
        <v>0.90184049079754602</v>
      </c>
      <c r="BF205" s="93">
        <v>15654771</v>
      </c>
      <c r="BG205" s="100">
        <f t="shared" si="290"/>
        <v>106495.04081632652</v>
      </c>
      <c r="BH205" s="144">
        <v>18</v>
      </c>
      <c r="BI205" s="60">
        <v>18</v>
      </c>
      <c r="BJ205" s="80">
        <f t="shared" si="291"/>
        <v>1</v>
      </c>
      <c r="BK205" s="93">
        <v>18281840</v>
      </c>
      <c r="BL205" s="100">
        <f t="shared" si="292"/>
        <v>1015657.7777777778</v>
      </c>
      <c r="BM205" s="60">
        <v>17</v>
      </c>
      <c r="BN205" s="80">
        <f t="shared" si="293"/>
        <v>0.94444444444444442</v>
      </c>
      <c r="BO205" s="93">
        <v>1458238</v>
      </c>
      <c r="BP205" s="100">
        <f t="shared" si="294"/>
        <v>85778.705882352937</v>
      </c>
      <c r="BQ205" s="98">
        <f t="shared" si="295"/>
        <v>4261</v>
      </c>
      <c r="BR205" s="60">
        <f t="shared" si="296"/>
        <v>4205</v>
      </c>
      <c r="BS205" s="80">
        <f t="shared" si="297"/>
        <v>0.98685754517718849</v>
      </c>
      <c r="BT205" s="93">
        <f t="shared" si="298"/>
        <v>1819207650</v>
      </c>
      <c r="BU205" s="100">
        <f t="shared" si="299"/>
        <v>432629.64328180737</v>
      </c>
      <c r="BV205" s="60">
        <f t="shared" si="300"/>
        <v>3789</v>
      </c>
      <c r="BW205" s="80">
        <f t="shared" si="301"/>
        <v>0.88922788077915982</v>
      </c>
      <c r="BX205" s="93">
        <f t="shared" si="302"/>
        <v>390718702</v>
      </c>
      <c r="BY205" s="100">
        <f t="shared" si="303"/>
        <v>103119.21404064397</v>
      </c>
      <c r="BZ205" s="82"/>
      <c r="CA205" s="113">
        <v>4293</v>
      </c>
      <c r="CB205" s="105">
        <v>4236</v>
      </c>
      <c r="CC205" s="86">
        <v>0.98672257162823196</v>
      </c>
      <c r="CD205" s="105">
        <v>1928234570</v>
      </c>
      <c r="CE205" s="105">
        <v>455201.73984891409</v>
      </c>
      <c r="CF205" s="105">
        <v>3765</v>
      </c>
      <c r="CG205" s="86">
        <v>0.87700908455625437</v>
      </c>
      <c r="CH205" s="105">
        <v>412479161</v>
      </c>
      <c r="CI205" s="105">
        <v>109556.21806108898</v>
      </c>
      <c r="CK205" s="86">
        <f t="shared" si="304"/>
        <v>9.762966439802867E-2</v>
      </c>
      <c r="CL205" s="86">
        <f t="shared" si="305"/>
        <v>1.3142454822811511E-2</v>
      </c>
      <c r="CM205" s="86">
        <f t="shared" si="306"/>
        <v>0.10971348707197759</v>
      </c>
      <c r="CN205" s="86">
        <f t="shared" si="307"/>
        <v>1.3277428371768041E-2</v>
      </c>
    </row>
    <row r="206" spans="1:92" s="15" customFormat="1" ht="13.5" customHeight="1">
      <c r="A206" s="63"/>
      <c r="B206" s="346"/>
      <c r="C206" s="343"/>
      <c r="D206" s="319" t="s">
        <v>164</v>
      </c>
      <c r="E206" s="320"/>
      <c r="F206" s="144">
        <v>1</v>
      </c>
      <c r="G206" s="60">
        <v>1</v>
      </c>
      <c r="H206" s="80">
        <f t="shared" si="267"/>
        <v>1</v>
      </c>
      <c r="I206" s="93">
        <v>530880</v>
      </c>
      <c r="J206" s="100">
        <f t="shared" si="268"/>
        <v>530880</v>
      </c>
      <c r="K206" s="60">
        <v>1</v>
      </c>
      <c r="L206" s="80">
        <f t="shared" si="269"/>
        <v>1</v>
      </c>
      <c r="M206" s="93">
        <v>112720</v>
      </c>
      <c r="N206" s="100">
        <f t="shared" si="270"/>
        <v>112720</v>
      </c>
      <c r="O206" s="144">
        <v>3</v>
      </c>
      <c r="P206" s="60">
        <v>3</v>
      </c>
      <c r="Q206" s="80">
        <f t="shared" si="271"/>
        <v>1</v>
      </c>
      <c r="R206" s="93">
        <v>725810</v>
      </c>
      <c r="S206" s="100">
        <f t="shared" si="272"/>
        <v>241936.66666666666</v>
      </c>
      <c r="T206" s="60">
        <v>2</v>
      </c>
      <c r="U206" s="80">
        <f t="shared" si="273"/>
        <v>0.66666666666666663</v>
      </c>
      <c r="V206" s="93">
        <v>81825</v>
      </c>
      <c r="W206" s="100">
        <f t="shared" si="274"/>
        <v>40912.5</v>
      </c>
      <c r="X206" s="144">
        <v>117</v>
      </c>
      <c r="Y206" s="60">
        <v>113</v>
      </c>
      <c r="Z206" s="80">
        <f t="shared" si="275"/>
        <v>0.96581196581196582</v>
      </c>
      <c r="AA206" s="93">
        <v>36456140</v>
      </c>
      <c r="AB206" s="100">
        <f t="shared" si="276"/>
        <v>322620.70796460175</v>
      </c>
      <c r="AC206" s="60">
        <v>96</v>
      </c>
      <c r="AD206" s="80">
        <f t="shared" si="277"/>
        <v>0.82051282051282048</v>
      </c>
      <c r="AE206" s="93">
        <v>8040068</v>
      </c>
      <c r="AF206" s="100">
        <f t="shared" si="278"/>
        <v>83750.708333333328</v>
      </c>
      <c r="AG206" s="144">
        <v>47</v>
      </c>
      <c r="AH206" s="60">
        <v>47</v>
      </c>
      <c r="AI206" s="80">
        <f t="shared" si="279"/>
        <v>1</v>
      </c>
      <c r="AJ206" s="93">
        <v>28309120</v>
      </c>
      <c r="AK206" s="100">
        <f t="shared" si="280"/>
        <v>602321.70212765958</v>
      </c>
      <c r="AL206" s="60">
        <v>40</v>
      </c>
      <c r="AM206" s="80">
        <f t="shared" si="281"/>
        <v>0.85106382978723405</v>
      </c>
      <c r="AN206" s="93">
        <v>4872977</v>
      </c>
      <c r="AO206" s="100">
        <f t="shared" si="282"/>
        <v>121824.425</v>
      </c>
      <c r="AP206" s="144">
        <v>15</v>
      </c>
      <c r="AQ206" s="60">
        <v>14</v>
      </c>
      <c r="AR206" s="80">
        <f t="shared" si="283"/>
        <v>0.93333333333333335</v>
      </c>
      <c r="AS206" s="93">
        <v>4854250</v>
      </c>
      <c r="AT206" s="100">
        <f t="shared" si="284"/>
        <v>346732.14285714284</v>
      </c>
      <c r="AU206" s="60">
        <v>11</v>
      </c>
      <c r="AV206" s="80">
        <f t="shared" si="285"/>
        <v>0.73333333333333328</v>
      </c>
      <c r="AW206" s="93">
        <v>780919</v>
      </c>
      <c r="AX206" s="100">
        <f t="shared" si="286"/>
        <v>70992.636363636368</v>
      </c>
      <c r="AY206" s="144">
        <v>1</v>
      </c>
      <c r="AZ206" s="60">
        <v>1</v>
      </c>
      <c r="BA206" s="80">
        <f t="shared" si="287"/>
        <v>1</v>
      </c>
      <c r="BB206" s="93">
        <v>198390</v>
      </c>
      <c r="BC206" s="100">
        <f t="shared" si="288"/>
        <v>198390</v>
      </c>
      <c r="BD206" s="60">
        <v>1</v>
      </c>
      <c r="BE206" s="80">
        <f t="shared" si="289"/>
        <v>1</v>
      </c>
      <c r="BF206" s="93">
        <v>66390</v>
      </c>
      <c r="BG206" s="100">
        <f t="shared" si="290"/>
        <v>66390</v>
      </c>
      <c r="BH206" s="144">
        <v>0</v>
      </c>
      <c r="BI206" s="60">
        <v>0</v>
      </c>
      <c r="BJ206" s="80" t="str">
        <f t="shared" si="291"/>
        <v>-</v>
      </c>
      <c r="BK206" s="93">
        <v>0</v>
      </c>
      <c r="BL206" s="100" t="str">
        <f t="shared" si="292"/>
        <v>-</v>
      </c>
      <c r="BM206" s="60">
        <v>0</v>
      </c>
      <c r="BN206" s="80" t="str">
        <f t="shared" si="293"/>
        <v>-</v>
      </c>
      <c r="BO206" s="93">
        <v>0</v>
      </c>
      <c r="BP206" s="100" t="str">
        <f t="shared" si="294"/>
        <v>-</v>
      </c>
      <c r="BQ206" s="98">
        <f t="shared" si="295"/>
        <v>184</v>
      </c>
      <c r="BR206" s="60">
        <f t="shared" si="296"/>
        <v>179</v>
      </c>
      <c r="BS206" s="80">
        <f t="shared" si="297"/>
        <v>0.97282608695652173</v>
      </c>
      <c r="BT206" s="93">
        <f t="shared" si="298"/>
        <v>71074590</v>
      </c>
      <c r="BU206" s="100">
        <f t="shared" si="299"/>
        <v>397064.74860335194</v>
      </c>
      <c r="BV206" s="60">
        <f t="shared" si="300"/>
        <v>151</v>
      </c>
      <c r="BW206" s="80">
        <f t="shared" si="301"/>
        <v>0.82065217391304346</v>
      </c>
      <c r="BX206" s="93">
        <f t="shared" si="302"/>
        <v>13954899</v>
      </c>
      <c r="BY206" s="100">
        <f t="shared" si="303"/>
        <v>92416.54966887417</v>
      </c>
      <c r="BZ206" s="82"/>
      <c r="CA206" s="113">
        <v>172</v>
      </c>
      <c r="CB206" s="105">
        <v>169</v>
      </c>
      <c r="CC206" s="86">
        <v>0.98255813953488369</v>
      </c>
      <c r="CD206" s="105">
        <v>67376270</v>
      </c>
      <c r="CE206" s="105">
        <v>398676.15384615387</v>
      </c>
      <c r="CF206" s="105">
        <v>145</v>
      </c>
      <c r="CG206" s="86">
        <v>0.84302325581395354</v>
      </c>
      <c r="CH206" s="105">
        <v>14621122</v>
      </c>
      <c r="CI206" s="105">
        <v>100835.32413793103</v>
      </c>
      <c r="CK206" s="86">
        <f t="shared" si="304"/>
        <v>0.15217391304347827</v>
      </c>
      <c r="CL206" s="86">
        <f t="shared" si="305"/>
        <v>2.7173913043478271E-2</v>
      </c>
      <c r="CM206" s="86">
        <f t="shared" si="306"/>
        <v>0.13953488372093015</v>
      </c>
      <c r="CN206" s="86">
        <f t="shared" si="307"/>
        <v>1.744186046511631E-2</v>
      </c>
    </row>
    <row r="207" spans="1:92" s="15" customFormat="1" ht="13.5" customHeight="1">
      <c r="A207" s="63"/>
      <c r="B207" s="346"/>
      <c r="C207" s="343"/>
      <c r="D207" s="81"/>
      <c r="E207" s="71" t="s">
        <v>160</v>
      </c>
      <c r="F207" s="168">
        <v>1</v>
      </c>
      <c r="G207" s="62">
        <v>1</v>
      </c>
      <c r="H207" s="79">
        <f t="shared" si="267"/>
        <v>1</v>
      </c>
      <c r="I207" s="101">
        <v>530880</v>
      </c>
      <c r="J207" s="102">
        <f t="shared" si="268"/>
        <v>530880</v>
      </c>
      <c r="K207" s="62">
        <v>1</v>
      </c>
      <c r="L207" s="79">
        <f t="shared" si="269"/>
        <v>1</v>
      </c>
      <c r="M207" s="101">
        <v>112720</v>
      </c>
      <c r="N207" s="102">
        <f t="shared" si="270"/>
        <v>112720</v>
      </c>
      <c r="O207" s="168">
        <v>3</v>
      </c>
      <c r="P207" s="62">
        <v>3</v>
      </c>
      <c r="Q207" s="79">
        <f t="shared" si="271"/>
        <v>1</v>
      </c>
      <c r="R207" s="101">
        <v>725810</v>
      </c>
      <c r="S207" s="102">
        <f t="shared" si="272"/>
        <v>241936.66666666666</v>
      </c>
      <c r="T207" s="62">
        <v>2</v>
      </c>
      <c r="U207" s="79">
        <f t="shared" si="273"/>
        <v>0.66666666666666663</v>
      </c>
      <c r="V207" s="101">
        <v>81825</v>
      </c>
      <c r="W207" s="102">
        <f t="shared" si="274"/>
        <v>40912.5</v>
      </c>
      <c r="X207" s="168">
        <v>94</v>
      </c>
      <c r="Y207" s="62">
        <v>90</v>
      </c>
      <c r="Z207" s="79">
        <f t="shared" si="275"/>
        <v>0.95744680851063835</v>
      </c>
      <c r="AA207" s="101">
        <v>28823880</v>
      </c>
      <c r="AB207" s="102">
        <f t="shared" si="276"/>
        <v>320265.33333333331</v>
      </c>
      <c r="AC207" s="62">
        <v>74</v>
      </c>
      <c r="AD207" s="79">
        <f t="shared" si="277"/>
        <v>0.78723404255319152</v>
      </c>
      <c r="AE207" s="101">
        <v>5130881</v>
      </c>
      <c r="AF207" s="102">
        <f t="shared" si="278"/>
        <v>69336.229729729734</v>
      </c>
      <c r="AG207" s="168">
        <v>40</v>
      </c>
      <c r="AH207" s="62">
        <v>40</v>
      </c>
      <c r="AI207" s="79">
        <f t="shared" si="279"/>
        <v>1</v>
      </c>
      <c r="AJ207" s="101">
        <v>25110220</v>
      </c>
      <c r="AK207" s="102">
        <f t="shared" si="280"/>
        <v>627755.5</v>
      </c>
      <c r="AL207" s="62">
        <v>33</v>
      </c>
      <c r="AM207" s="79">
        <f t="shared" si="281"/>
        <v>0.82499999999999996</v>
      </c>
      <c r="AN207" s="101">
        <v>3603434</v>
      </c>
      <c r="AO207" s="102">
        <f t="shared" si="282"/>
        <v>109194.9696969697</v>
      </c>
      <c r="AP207" s="168">
        <v>11</v>
      </c>
      <c r="AQ207" s="62">
        <v>10</v>
      </c>
      <c r="AR207" s="79">
        <f t="shared" si="283"/>
        <v>0.90909090909090906</v>
      </c>
      <c r="AS207" s="101">
        <v>4079150</v>
      </c>
      <c r="AT207" s="102">
        <f t="shared" si="284"/>
        <v>407915</v>
      </c>
      <c r="AU207" s="62">
        <v>8</v>
      </c>
      <c r="AV207" s="79">
        <f t="shared" si="285"/>
        <v>0.72727272727272729</v>
      </c>
      <c r="AW207" s="101">
        <v>479532</v>
      </c>
      <c r="AX207" s="102">
        <f t="shared" si="286"/>
        <v>59941.5</v>
      </c>
      <c r="AY207" s="168">
        <v>1</v>
      </c>
      <c r="AZ207" s="62">
        <v>1</v>
      </c>
      <c r="BA207" s="79">
        <f t="shared" si="287"/>
        <v>1</v>
      </c>
      <c r="BB207" s="101">
        <v>198390</v>
      </c>
      <c r="BC207" s="102">
        <f t="shared" si="288"/>
        <v>198390</v>
      </c>
      <c r="BD207" s="62">
        <v>1</v>
      </c>
      <c r="BE207" s="79">
        <f t="shared" si="289"/>
        <v>1</v>
      </c>
      <c r="BF207" s="101">
        <v>66390</v>
      </c>
      <c r="BG207" s="102">
        <f t="shared" si="290"/>
        <v>66390</v>
      </c>
      <c r="BH207" s="168">
        <v>0</v>
      </c>
      <c r="BI207" s="62">
        <v>0</v>
      </c>
      <c r="BJ207" s="79" t="str">
        <f t="shared" si="291"/>
        <v>-</v>
      </c>
      <c r="BK207" s="101">
        <v>0</v>
      </c>
      <c r="BL207" s="102" t="str">
        <f t="shared" si="292"/>
        <v>-</v>
      </c>
      <c r="BM207" s="62">
        <v>0</v>
      </c>
      <c r="BN207" s="79" t="str">
        <f t="shared" si="293"/>
        <v>-</v>
      </c>
      <c r="BO207" s="101">
        <v>0</v>
      </c>
      <c r="BP207" s="102" t="str">
        <f t="shared" si="294"/>
        <v>-</v>
      </c>
      <c r="BQ207" s="99">
        <f t="shared" si="295"/>
        <v>150</v>
      </c>
      <c r="BR207" s="62">
        <f t="shared" si="296"/>
        <v>145</v>
      </c>
      <c r="BS207" s="79">
        <f t="shared" si="297"/>
        <v>0.96666666666666667</v>
      </c>
      <c r="BT207" s="101">
        <f t="shared" si="298"/>
        <v>59468330</v>
      </c>
      <c r="BU207" s="102">
        <f t="shared" si="299"/>
        <v>410126.41379310342</v>
      </c>
      <c r="BV207" s="62">
        <f t="shared" si="300"/>
        <v>119</v>
      </c>
      <c r="BW207" s="79">
        <f t="shared" si="301"/>
        <v>0.79333333333333333</v>
      </c>
      <c r="BX207" s="101">
        <f t="shared" si="302"/>
        <v>9474782</v>
      </c>
      <c r="BY207" s="102">
        <f t="shared" si="303"/>
        <v>79620.016806722691</v>
      </c>
      <c r="BZ207" s="82"/>
      <c r="CA207" s="113">
        <v>132</v>
      </c>
      <c r="CB207" s="105">
        <v>129</v>
      </c>
      <c r="CC207" s="86">
        <v>0.97727272727272729</v>
      </c>
      <c r="CD207" s="105">
        <v>50608890</v>
      </c>
      <c r="CE207" s="105">
        <v>392316.97674418607</v>
      </c>
      <c r="CF207" s="105">
        <v>110</v>
      </c>
      <c r="CG207" s="86">
        <v>0.83333333333333337</v>
      </c>
      <c r="CH207" s="105">
        <v>11804880</v>
      </c>
      <c r="CI207" s="105">
        <v>107317.09090909091</v>
      </c>
      <c r="CK207" s="86">
        <f t="shared" si="304"/>
        <v>0.17333333333333334</v>
      </c>
      <c r="CL207" s="86">
        <f t="shared" si="305"/>
        <v>3.3333333333333326E-2</v>
      </c>
      <c r="CM207" s="86">
        <f t="shared" si="306"/>
        <v>0.14393939393939392</v>
      </c>
      <c r="CN207" s="86">
        <f t="shared" si="307"/>
        <v>2.2727272727272707E-2</v>
      </c>
    </row>
    <row r="208" spans="1:92" s="15" customFormat="1" ht="13.5" customHeight="1">
      <c r="A208" s="63"/>
      <c r="B208" s="346"/>
      <c r="C208" s="343"/>
      <c r="D208" s="81"/>
      <c r="E208" s="198" t="s">
        <v>161</v>
      </c>
      <c r="F208" s="213">
        <v>0</v>
      </c>
      <c r="G208" s="214">
        <v>0</v>
      </c>
      <c r="H208" s="215" t="str">
        <f t="shared" si="267"/>
        <v>-</v>
      </c>
      <c r="I208" s="216">
        <v>0</v>
      </c>
      <c r="J208" s="217" t="str">
        <f t="shared" si="268"/>
        <v>-</v>
      </c>
      <c r="K208" s="214">
        <v>0</v>
      </c>
      <c r="L208" s="215" t="str">
        <f t="shared" si="269"/>
        <v>-</v>
      </c>
      <c r="M208" s="216">
        <v>0</v>
      </c>
      <c r="N208" s="217" t="str">
        <f t="shared" si="270"/>
        <v>-</v>
      </c>
      <c r="O208" s="213">
        <v>0</v>
      </c>
      <c r="P208" s="214">
        <v>0</v>
      </c>
      <c r="Q208" s="215" t="str">
        <f t="shared" si="271"/>
        <v>-</v>
      </c>
      <c r="R208" s="216">
        <v>0</v>
      </c>
      <c r="S208" s="217" t="str">
        <f t="shared" si="272"/>
        <v>-</v>
      </c>
      <c r="T208" s="214">
        <v>0</v>
      </c>
      <c r="U208" s="215" t="str">
        <f t="shared" si="273"/>
        <v>-</v>
      </c>
      <c r="V208" s="216">
        <v>0</v>
      </c>
      <c r="W208" s="217" t="str">
        <f t="shared" si="274"/>
        <v>-</v>
      </c>
      <c r="X208" s="213">
        <v>23</v>
      </c>
      <c r="Y208" s="214">
        <v>23</v>
      </c>
      <c r="Z208" s="215">
        <f t="shared" si="275"/>
        <v>1</v>
      </c>
      <c r="AA208" s="216">
        <v>7632260</v>
      </c>
      <c r="AB208" s="217">
        <f t="shared" si="276"/>
        <v>331837.39130434784</v>
      </c>
      <c r="AC208" s="214">
        <v>22</v>
      </c>
      <c r="AD208" s="215">
        <f t="shared" si="277"/>
        <v>0.95652173913043481</v>
      </c>
      <c r="AE208" s="216">
        <v>2909187</v>
      </c>
      <c r="AF208" s="217">
        <f t="shared" si="278"/>
        <v>132235.77272727274</v>
      </c>
      <c r="AG208" s="213">
        <v>7</v>
      </c>
      <c r="AH208" s="214">
        <v>7</v>
      </c>
      <c r="AI208" s="215">
        <f t="shared" si="279"/>
        <v>1</v>
      </c>
      <c r="AJ208" s="216">
        <v>3198900</v>
      </c>
      <c r="AK208" s="217">
        <f t="shared" si="280"/>
        <v>456985.71428571426</v>
      </c>
      <c r="AL208" s="214">
        <v>7</v>
      </c>
      <c r="AM208" s="215">
        <f t="shared" si="281"/>
        <v>1</v>
      </c>
      <c r="AN208" s="216">
        <v>1269543</v>
      </c>
      <c r="AO208" s="217">
        <f t="shared" si="282"/>
        <v>181363.28571428571</v>
      </c>
      <c r="AP208" s="213">
        <v>4</v>
      </c>
      <c r="AQ208" s="214">
        <v>4</v>
      </c>
      <c r="AR208" s="215">
        <f t="shared" si="283"/>
        <v>1</v>
      </c>
      <c r="AS208" s="216">
        <v>775100</v>
      </c>
      <c r="AT208" s="217">
        <f t="shared" si="284"/>
        <v>193775</v>
      </c>
      <c r="AU208" s="214">
        <v>3</v>
      </c>
      <c r="AV208" s="215">
        <f t="shared" si="285"/>
        <v>0.75</v>
      </c>
      <c r="AW208" s="216">
        <v>301387</v>
      </c>
      <c r="AX208" s="217">
        <f t="shared" si="286"/>
        <v>100462.33333333333</v>
      </c>
      <c r="AY208" s="213">
        <v>0</v>
      </c>
      <c r="AZ208" s="214">
        <v>0</v>
      </c>
      <c r="BA208" s="215" t="str">
        <f t="shared" si="287"/>
        <v>-</v>
      </c>
      <c r="BB208" s="216">
        <v>0</v>
      </c>
      <c r="BC208" s="217" t="str">
        <f t="shared" si="288"/>
        <v>-</v>
      </c>
      <c r="BD208" s="214">
        <v>0</v>
      </c>
      <c r="BE208" s="215" t="str">
        <f t="shared" si="289"/>
        <v>-</v>
      </c>
      <c r="BF208" s="216">
        <v>0</v>
      </c>
      <c r="BG208" s="217" t="str">
        <f t="shared" si="290"/>
        <v>-</v>
      </c>
      <c r="BH208" s="213">
        <v>0</v>
      </c>
      <c r="BI208" s="214">
        <v>0</v>
      </c>
      <c r="BJ208" s="215" t="str">
        <f t="shared" si="291"/>
        <v>-</v>
      </c>
      <c r="BK208" s="216">
        <v>0</v>
      </c>
      <c r="BL208" s="217" t="str">
        <f t="shared" si="292"/>
        <v>-</v>
      </c>
      <c r="BM208" s="214">
        <v>0</v>
      </c>
      <c r="BN208" s="215" t="str">
        <f t="shared" si="293"/>
        <v>-</v>
      </c>
      <c r="BO208" s="216">
        <v>0</v>
      </c>
      <c r="BP208" s="217" t="str">
        <f t="shared" si="294"/>
        <v>-</v>
      </c>
      <c r="BQ208" s="218">
        <f t="shared" si="295"/>
        <v>34</v>
      </c>
      <c r="BR208" s="214">
        <f t="shared" si="296"/>
        <v>34</v>
      </c>
      <c r="BS208" s="215">
        <f t="shared" si="297"/>
        <v>1</v>
      </c>
      <c r="BT208" s="216">
        <f t="shared" si="298"/>
        <v>11606260</v>
      </c>
      <c r="BU208" s="217">
        <f t="shared" si="299"/>
        <v>341360.5882352941</v>
      </c>
      <c r="BV208" s="214">
        <f t="shared" si="300"/>
        <v>32</v>
      </c>
      <c r="BW208" s="215">
        <f t="shared" si="301"/>
        <v>0.94117647058823528</v>
      </c>
      <c r="BX208" s="216">
        <f t="shared" si="302"/>
        <v>4480117</v>
      </c>
      <c r="BY208" s="217">
        <f t="shared" si="303"/>
        <v>140003.65625</v>
      </c>
      <c r="BZ208" s="82"/>
      <c r="CA208" s="113">
        <v>40</v>
      </c>
      <c r="CB208" s="105">
        <v>40</v>
      </c>
      <c r="CC208" s="86">
        <v>1</v>
      </c>
      <c r="CD208" s="105">
        <v>16767380</v>
      </c>
      <c r="CE208" s="105">
        <v>419184.5</v>
      </c>
      <c r="CF208" s="105">
        <v>35</v>
      </c>
      <c r="CG208" s="86">
        <v>0.875</v>
      </c>
      <c r="CH208" s="105">
        <v>2816242</v>
      </c>
      <c r="CI208" s="105">
        <v>80464.057142857142</v>
      </c>
      <c r="CK208" s="86">
        <f t="shared" si="304"/>
        <v>5.8823529411764719E-2</v>
      </c>
      <c r="CL208" s="86">
        <f t="shared" si="305"/>
        <v>0</v>
      </c>
      <c r="CM208" s="86">
        <f t="shared" si="306"/>
        <v>0.125</v>
      </c>
      <c r="CN208" s="86">
        <f t="shared" si="307"/>
        <v>0</v>
      </c>
    </row>
    <row r="209" spans="1:92" s="15" customFormat="1" ht="13.5" customHeight="1">
      <c r="A209" s="63"/>
      <c r="B209" s="346"/>
      <c r="C209" s="343"/>
      <c r="D209" s="210"/>
      <c r="E209" s="72" t="s">
        <v>211</v>
      </c>
      <c r="F209" s="211">
        <v>0</v>
      </c>
      <c r="G209" s="126">
        <v>0</v>
      </c>
      <c r="H209" s="124" t="str">
        <f>IFERROR(G209/F209,"-")</f>
        <v>-</v>
      </c>
      <c r="I209" s="127">
        <v>0</v>
      </c>
      <c r="J209" s="125" t="str">
        <f>IFERROR(I209/G209,"-")</f>
        <v>-</v>
      </c>
      <c r="K209" s="126">
        <v>0</v>
      </c>
      <c r="L209" s="124" t="str">
        <f>IFERROR(K209/F209,"-")</f>
        <v>-</v>
      </c>
      <c r="M209" s="127">
        <v>0</v>
      </c>
      <c r="N209" s="125" t="str">
        <f>IFERROR(M209/K209,"-")</f>
        <v>-</v>
      </c>
      <c r="O209" s="211">
        <v>0</v>
      </c>
      <c r="P209" s="126">
        <v>0</v>
      </c>
      <c r="Q209" s="124" t="str">
        <f>IFERROR(P209/O209,"-")</f>
        <v>-</v>
      </c>
      <c r="R209" s="127">
        <v>0</v>
      </c>
      <c r="S209" s="125" t="str">
        <f>IFERROR(R209/P209,"-")</f>
        <v>-</v>
      </c>
      <c r="T209" s="126">
        <v>0</v>
      </c>
      <c r="U209" s="124" t="str">
        <f>IFERROR(T209/O209,"-")</f>
        <v>-</v>
      </c>
      <c r="V209" s="127">
        <v>0</v>
      </c>
      <c r="W209" s="125" t="str">
        <f>IFERROR(V209/T209,"-")</f>
        <v>-</v>
      </c>
      <c r="X209" s="211">
        <v>0</v>
      </c>
      <c r="Y209" s="126">
        <v>0</v>
      </c>
      <c r="Z209" s="124" t="str">
        <f>IFERROR(Y209/X209,"-")</f>
        <v>-</v>
      </c>
      <c r="AA209" s="127">
        <v>0</v>
      </c>
      <c r="AB209" s="125" t="str">
        <f>IFERROR(AA209/Y209,"-")</f>
        <v>-</v>
      </c>
      <c r="AC209" s="126">
        <v>0</v>
      </c>
      <c r="AD209" s="124" t="str">
        <f>IFERROR(AC209/X209,"-")</f>
        <v>-</v>
      </c>
      <c r="AE209" s="127">
        <v>0</v>
      </c>
      <c r="AF209" s="125" t="str">
        <f>IFERROR(AE209/AC209,"-")</f>
        <v>-</v>
      </c>
      <c r="AG209" s="211">
        <v>0</v>
      </c>
      <c r="AH209" s="126">
        <v>0</v>
      </c>
      <c r="AI209" s="124" t="str">
        <f>IFERROR(AH209/AG209,"-")</f>
        <v>-</v>
      </c>
      <c r="AJ209" s="127">
        <v>0</v>
      </c>
      <c r="AK209" s="125" t="str">
        <f>IFERROR(AJ209/AH209,"-")</f>
        <v>-</v>
      </c>
      <c r="AL209" s="126">
        <v>0</v>
      </c>
      <c r="AM209" s="124" t="str">
        <f>IFERROR(AL209/AG209,"-")</f>
        <v>-</v>
      </c>
      <c r="AN209" s="127">
        <v>0</v>
      </c>
      <c r="AO209" s="125" t="str">
        <f>IFERROR(AN209/AL209,"-")</f>
        <v>-</v>
      </c>
      <c r="AP209" s="211">
        <v>0</v>
      </c>
      <c r="AQ209" s="126">
        <v>0</v>
      </c>
      <c r="AR209" s="124" t="str">
        <f>IFERROR(AQ209/AP209,"-")</f>
        <v>-</v>
      </c>
      <c r="AS209" s="127">
        <v>0</v>
      </c>
      <c r="AT209" s="125" t="str">
        <f>IFERROR(AS209/AQ209,"-")</f>
        <v>-</v>
      </c>
      <c r="AU209" s="126">
        <v>0</v>
      </c>
      <c r="AV209" s="124" t="str">
        <f>IFERROR(AU209/AP209,"-")</f>
        <v>-</v>
      </c>
      <c r="AW209" s="127">
        <v>0</v>
      </c>
      <c r="AX209" s="125" t="str">
        <f>IFERROR(AW209/AU209,"-")</f>
        <v>-</v>
      </c>
      <c r="AY209" s="211">
        <v>0</v>
      </c>
      <c r="AZ209" s="126">
        <v>0</v>
      </c>
      <c r="BA209" s="124" t="str">
        <f>IFERROR(AZ209/AY209,"-")</f>
        <v>-</v>
      </c>
      <c r="BB209" s="127">
        <v>0</v>
      </c>
      <c r="BC209" s="125" t="str">
        <f>IFERROR(BB209/AZ209,"-")</f>
        <v>-</v>
      </c>
      <c r="BD209" s="126">
        <v>0</v>
      </c>
      <c r="BE209" s="124" t="str">
        <f>IFERROR(BD209/AY209,"-")</f>
        <v>-</v>
      </c>
      <c r="BF209" s="127">
        <v>0</v>
      </c>
      <c r="BG209" s="125" t="str">
        <f>IFERROR(BF209/BD209,"-")</f>
        <v>-</v>
      </c>
      <c r="BH209" s="211">
        <v>0</v>
      </c>
      <c r="BI209" s="126">
        <v>0</v>
      </c>
      <c r="BJ209" s="124" t="str">
        <f>IFERROR(BI209/BH209,"-")</f>
        <v>-</v>
      </c>
      <c r="BK209" s="127">
        <v>0</v>
      </c>
      <c r="BL209" s="125" t="str">
        <f>IFERROR(BK209/BI209,"-")</f>
        <v>-</v>
      </c>
      <c r="BM209" s="126">
        <v>0</v>
      </c>
      <c r="BN209" s="124" t="str">
        <f>IFERROR(BM209/BH209,"-")</f>
        <v>-</v>
      </c>
      <c r="BO209" s="127">
        <v>0</v>
      </c>
      <c r="BP209" s="125" t="str">
        <f>IFERROR(BO209/BM209,"-")</f>
        <v>-</v>
      </c>
      <c r="BQ209" s="212">
        <f t="shared" si="295"/>
        <v>0</v>
      </c>
      <c r="BR209" s="126">
        <f t="shared" si="296"/>
        <v>0</v>
      </c>
      <c r="BS209" s="124" t="str">
        <f>IFERROR(BR209/BQ209,"-")</f>
        <v>-</v>
      </c>
      <c r="BT209" s="127">
        <f>SUM(I209,R209,AA209,AJ209,AS209,BB209,BK209)</f>
        <v>0</v>
      </c>
      <c r="BU209" s="125" t="str">
        <f>IFERROR(BT209/BR209,"-")</f>
        <v>-</v>
      </c>
      <c r="BV209" s="126">
        <f>SUM(K209,T209,AC209,AL209,AU209,BD209,BM209)</f>
        <v>0</v>
      </c>
      <c r="BW209" s="124" t="str">
        <f>IFERROR(BV209/BQ209,"-")</f>
        <v>-</v>
      </c>
      <c r="BX209" s="127">
        <f>SUM(M209,V209,AE209,AN209,AW209,BF209,BO209)</f>
        <v>0</v>
      </c>
      <c r="BY209" s="125" t="str">
        <f>IFERROR(BX209/BV209,"-")</f>
        <v>-</v>
      </c>
      <c r="BZ209" s="82"/>
      <c r="CA209" s="113">
        <v>0</v>
      </c>
      <c r="CB209" s="105">
        <v>0</v>
      </c>
      <c r="CC209" s="86" t="s">
        <v>240</v>
      </c>
      <c r="CD209" s="105">
        <v>0</v>
      </c>
      <c r="CE209" s="105" t="s">
        <v>240</v>
      </c>
      <c r="CF209" s="105">
        <v>0</v>
      </c>
      <c r="CG209" s="86" t="s">
        <v>240</v>
      </c>
      <c r="CH209" s="105">
        <v>0</v>
      </c>
      <c r="CI209" s="105" t="s">
        <v>240</v>
      </c>
      <c r="CK209" s="86" t="str">
        <f t="shared" si="304"/>
        <v>-</v>
      </c>
      <c r="CL209" s="86" t="str">
        <f t="shared" si="305"/>
        <v>-</v>
      </c>
      <c r="CM209" s="86" t="str">
        <f t="shared" si="306"/>
        <v>-</v>
      </c>
      <c r="CN209" s="86" t="str">
        <f t="shared" si="307"/>
        <v>-</v>
      </c>
    </row>
    <row r="210" spans="1:92" s="15" customFormat="1" ht="13.5" customHeight="1">
      <c r="A210" s="63"/>
      <c r="B210" s="347"/>
      <c r="C210" s="344"/>
      <c r="D210" s="338" t="s">
        <v>204</v>
      </c>
      <c r="E210" s="339"/>
      <c r="F210" s="144">
        <v>95</v>
      </c>
      <c r="G210" s="60">
        <v>93</v>
      </c>
      <c r="H210" s="80">
        <f t="shared" si="267"/>
        <v>0.97894736842105268</v>
      </c>
      <c r="I210" s="93">
        <v>146614070</v>
      </c>
      <c r="J210" s="100">
        <f t="shared" si="268"/>
        <v>1576495.3763440861</v>
      </c>
      <c r="K210" s="60">
        <v>78</v>
      </c>
      <c r="L210" s="80">
        <f t="shared" si="269"/>
        <v>0.82105263157894737</v>
      </c>
      <c r="M210" s="93">
        <v>58758910</v>
      </c>
      <c r="N210" s="100">
        <f t="shared" si="270"/>
        <v>753319.358974359</v>
      </c>
      <c r="O210" s="144">
        <v>198</v>
      </c>
      <c r="P210" s="60">
        <v>195</v>
      </c>
      <c r="Q210" s="80">
        <f t="shared" si="271"/>
        <v>0.98484848484848486</v>
      </c>
      <c r="R210" s="93">
        <v>339741230</v>
      </c>
      <c r="S210" s="100">
        <f t="shared" si="272"/>
        <v>1742262.717948718</v>
      </c>
      <c r="T210" s="60">
        <v>178</v>
      </c>
      <c r="U210" s="80">
        <f t="shared" si="273"/>
        <v>0.89898989898989901</v>
      </c>
      <c r="V210" s="93">
        <v>104105340</v>
      </c>
      <c r="W210" s="100">
        <f t="shared" si="274"/>
        <v>584861.46067415725</v>
      </c>
      <c r="X210" s="144">
        <v>8015</v>
      </c>
      <c r="Y210" s="60">
        <v>7410</v>
      </c>
      <c r="Z210" s="80">
        <f t="shared" si="275"/>
        <v>0.92451653150343105</v>
      </c>
      <c r="AA210" s="93">
        <v>5616201830</v>
      </c>
      <c r="AB210" s="100">
        <f t="shared" si="276"/>
        <v>757921.97435897437</v>
      </c>
      <c r="AC210" s="60">
        <v>6441</v>
      </c>
      <c r="AD210" s="80">
        <f t="shared" si="277"/>
        <v>0.80361821584529003</v>
      </c>
      <c r="AE210" s="93">
        <v>1282618479</v>
      </c>
      <c r="AF210" s="100">
        <f t="shared" si="278"/>
        <v>199133.43875174661</v>
      </c>
      <c r="AG210" s="144">
        <v>6982</v>
      </c>
      <c r="AH210" s="60">
        <v>6687</v>
      </c>
      <c r="AI210" s="80">
        <f t="shared" si="279"/>
        <v>0.95774849613291324</v>
      </c>
      <c r="AJ210" s="93">
        <v>6862874640</v>
      </c>
      <c r="AK210" s="100">
        <f t="shared" si="280"/>
        <v>1026300.978017048</v>
      </c>
      <c r="AL210" s="60">
        <v>6029</v>
      </c>
      <c r="AM210" s="80">
        <f t="shared" si="281"/>
        <v>0.863506158693784</v>
      </c>
      <c r="AN210" s="93">
        <v>1418542322</v>
      </c>
      <c r="AO210" s="100">
        <f t="shared" si="282"/>
        <v>235286.50223917732</v>
      </c>
      <c r="AP210" s="144">
        <v>4690</v>
      </c>
      <c r="AQ210" s="60">
        <v>4519</v>
      </c>
      <c r="AR210" s="80">
        <f t="shared" si="283"/>
        <v>0.96353944562899785</v>
      </c>
      <c r="AS210" s="93">
        <v>5054452510</v>
      </c>
      <c r="AT210" s="100">
        <f t="shared" si="284"/>
        <v>1118489.1591059968</v>
      </c>
      <c r="AU210" s="60">
        <v>4138</v>
      </c>
      <c r="AV210" s="80">
        <f t="shared" si="285"/>
        <v>0.88230277185501071</v>
      </c>
      <c r="AW210" s="93">
        <v>1009186781</v>
      </c>
      <c r="AX210" s="100">
        <f t="shared" si="286"/>
        <v>243882.74069598841</v>
      </c>
      <c r="AY210" s="144">
        <v>2196</v>
      </c>
      <c r="AZ210" s="60">
        <v>2072</v>
      </c>
      <c r="BA210" s="80">
        <f t="shared" si="287"/>
        <v>0.9435336976320583</v>
      </c>
      <c r="BB210" s="93">
        <v>2732237360</v>
      </c>
      <c r="BC210" s="100">
        <f t="shared" si="288"/>
        <v>1318647.3745173744</v>
      </c>
      <c r="BD210" s="60">
        <v>1882</v>
      </c>
      <c r="BE210" s="80">
        <f t="shared" si="289"/>
        <v>0.8570127504553734</v>
      </c>
      <c r="BF210" s="93">
        <v>452020785</v>
      </c>
      <c r="BG210" s="100">
        <f t="shared" si="290"/>
        <v>240181.07598299682</v>
      </c>
      <c r="BH210" s="144">
        <v>745</v>
      </c>
      <c r="BI210" s="60">
        <v>686</v>
      </c>
      <c r="BJ210" s="80">
        <f t="shared" si="291"/>
        <v>0.92080536912751676</v>
      </c>
      <c r="BK210" s="93">
        <v>995000620</v>
      </c>
      <c r="BL210" s="100">
        <f t="shared" si="292"/>
        <v>1450438.221574344</v>
      </c>
      <c r="BM210" s="60">
        <v>611</v>
      </c>
      <c r="BN210" s="80">
        <f t="shared" si="293"/>
        <v>0.82013422818791948</v>
      </c>
      <c r="BO210" s="93">
        <v>172352362</v>
      </c>
      <c r="BP210" s="100">
        <f t="shared" si="294"/>
        <v>282082.42553191487</v>
      </c>
      <c r="BQ210" s="98">
        <f t="shared" si="295"/>
        <v>22921</v>
      </c>
      <c r="BR210" s="60">
        <f t="shared" si="296"/>
        <v>21662</v>
      </c>
      <c r="BS210" s="80">
        <f t="shared" si="297"/>
        <v>0.94507220452859819</v>
      </c>
      <c r="BT210" s="93">
        <f t="shared" si="298"/>
        <v>21747122260</v>
      </c>
      <c r="BU210" s="100">
        <f t="shared" si="299"/>
        <v>1003929.5660603823</v>
      </c>
      <c r="BV210" s="60">
        <f t="shared" si="300"/>
        <v>19357</v>
      </c>
      <c r="BW210" s="80">
        <f t="shared" si="301"/>
        <v>0.84450940185855761</v>
      </c>
      <c r="BX210" s="93">
        <f t="shared" si="302"/>
        <v>4497584979</v>
      </c>
      <c r="BY210" s="100">
        <f t="shared" si="303"/>
        <v>232349.27824559589</v>
      </c>
      <c r="BZ210" s="82"/>
      <c r="CA210" s="113">
        <v>22199</v>
      </c>
      <c r="CB210" s="105">
        <v>21003</v>
      </c>
      <c r="CC210" s="86">
        <v>0.9461236992657327</v>
      </c>
      <c r="CD210" s="105">
        <v>21006596880</v>
      </c>
      <c r="CE210" s="105">
        <v>1000171.2555349236</v>
      </c>
      <c r="CF210" s="105">
        <v>18718</v>
      </c>
      <c r="CG210" s="86">
        <v>0.84319113473579888</v>
      </c>
      <c r="CH210" s="105">
        <v>4430030982</v>
      </c>
      <c r="CI210" s="105">
        <v>236672.23966235708</v>
      </c>
      <c r="CK210" s="86">
        <f t="shared" si="304"/>
        <v>0.10056280267004059</v>
      </c>
      <c r="CL210" s="86">
        <f t="shared" si="305"/>
        <v>5.4927795471401808E-2</v>
      </c>
      <c r="CM210" s="86">
        <f t="shared" si="306"/>
        <v>0.10293256452993382</v>
      </c>
      <c r="CN210" s="86">
        <f t="shared" si="307"/>
        <v>5.3876300734267302E-2</v>
      </c>
    </row>
    <row r="211" spans="1:92" s="15" customFormat="1" ht="13.5" customHeight="1">
      <c r="A211" s="63"/>
      <c r="B211" s="345">
        <v>35</v>
      </c>
      <c r="C211" s="342" t="s">
        <v>1</v>
      </c>
      <c r="D211" s="331" t="s">
        <v>153</v>
      </c>
      <c r="E211" s="320"/>
      <c r="F211" s="144">
        <v>0</v>
      </c>
      <c r="G211" s="60">
        <v>0</v>
      </c>
      <c r="H211" s="80" t="str">
        <f t="shared" si="267"/>
        <v>-</v>
      </c>
      <c r="I211" s="93">
        <v>0</v>
      </c>
      <c r="J211" s="100" t="str">
        <f t="shared" si="268"/>
        <v>-</v>
      </c>
      <c r="K211" s="60">
        <v>0</v>
      </c>
      <c r="L211" s="80" t="str">
        <f t="shared" si="269"/>
        <v>-</v>
      </c>
      <c r="M211" s="93">
        <v>0</v>
      </c>
      <c r="N211" s="100" t="str">
        <f t="shared" si="270"/>
        <v>-</v>
      </c>
      <c r="O211" s="144">
        <v>11</v>
      </c>
      <c r="P211" s="60">
        <v>11</v>
      </c>
      <c r="Q211" s="80">
        <f t="shared" si="271"/>
        <v>1</v>
      </c>
      <c r="R211" s="93">
        <v>11178310</v>
      </c>
      <c r="S211" s="100">
        <f t="shared" si="272"/>
        <v>1016210</v>
      </c>
      <c r="T211" s="60">
        <v>10</v>
      </c>
      <c r="U211" s="80">
        <f t="shared" si="273"/>
        <v>0.90909090909090906</v>
      </c>
      <c r="V211" s="93">
        <v>2162128</v>
      </c>
      <c r="W211" s="100">
        <f t="shared" si="274"/>
        <v>216212.8</v>
      </c>
      <c r="X211" s="144">
        <v>4071</v>
      </c>
      <c r="Y211" s="60">
        <v>4010</v>
      </c>
      <c r="Z211" s="80">
        <f t="shared" si="275"/>
        <v>0.98501596659297475</v>
      </c>
      <c r="AA211" s="93">
        <v>1650715010</v>
      </c>
      <c r="AB211" s="100">
        <f t="shared" si="276"/>
        <v>411649.62842892768</v>
      </c>
      <c r="AC211" s="60">
        <v>3383</v>
      </c>
      <c r="AD211" s="80">
        <f t="shared" si="277"/>
        <v>0.83099975436010809</v>
      </c>
      <c r="AE211" s="93">
        <v>345696475</v>
      </c>
      <c r="AF211" s="100">
        <f t="shared" si="278"/>
        <v>102186.36565178835</v>
      </c>
      <c r="AG211" s="144">
        <v>3484</v>
      </c>
      <c r="AH211" s="60">
        <v>3459</v>
      </c>
      <c r="AI211" s="80">
        <f t="shared" si="279"/>
        <v>0.99282433983926521</v>
      </c>
      <c r="AJ211" s="93">
        <v>1785096350</v>
      </c>
      <c r="AK211" s="100">
        <f t="shared" si="280"/>
        <v>516072.95461115928</v>
      </c>
      <c r="AL211" s="60">
        <v>3104</v>
      </c>
      <c r="AM211" s="80">
        <f t="shared" si="281"/>
        <v>0.89092996555683124</v>
      </c>
      <c r="AN211" s="93">
        <v>356369778</v>
      </c>
      <c r="AO211" s="100">
        <f t="shared" si="282"/>
        <v>114809.85115979382</v>
      </c>
      <c r="AP211" s="144">
        <v>1586</v>
      </c>
      <c r="AQ211" s="60">
        <v>1582</v>
      </c>
      <c r="AR211" s="80">
        <f t="shared" si="283"/>
        <v>0.99747793190416145</v>
      </c>
      <c r="AS211" s="93">
        <v>900605430</v>
      </c>
      <c r="AT211" s="100">
        <f t="shared" si="284"/>
        <v>569282.82553729462</v>
      </c>
      <c r="AU211" s="60">
        <v>1412</v>
      </c>
      <c r="AV211" s="80">
        <f t="shared" si="285"/>
        <v>0.89029003783102145</v>
      </c>
      <c r="AW211" s="93">
        <v>176965987</v>
      </c>
      <c r="AX211" s="100">
        <f t="shared" si="286"/>
        <v>125330.01912181303</v>
      </c>
      <c r="AY211" s="144">
        <v>385</v>
      </c>
      <c r="AZ211" s="60">
        <v>384</v>
      </c>
      <c r="BA211" s="80">
        <f t="shared" si="287"/>
        <v>0.9974025974025974</v>
      </c>
      <c r="BB211" s="93">
        <v>251610550</v>
      </c>
      <c r="BC211" s="100">
        <f t="shared" si="288"/>
        <v>655235.80729166663</v>
      </c>
      <c r="BD211" s="60">
        <v>351</v>
      </c>
      <c r="BE211" s="80">
        <f t="shared" si="289"/>
        <v>0.91168831168831166</v>
      </c>
      <c r="BF211" s="93">
        <v>47860217</v>
      </c>
      <c r="BG211" s="100">
        <f t="shared" si="290"/>
        <v>136353.89458689457</v>
      </c>
      <c r="BH211" s="144">
        <v>85</v>
      </c>
      <c r="BI211" s="60">
        <v>83</v>
      </c>
      <c r="BJ211" s="80">
        <f t="shared" si="291"/>
        <v>0.97647058823529409</v>
      </c>
      <c r="BK211" s="93">
        <v>45459100</v>
      </c>
      <c r="BL211" s="100">
        <f t="shared" si="292"/>
        <v>547700</v>
      </c>
      <c r="BM211" s="60">
        <v>73</v>
      </c>
      <c r="BN211" s="80">
        <f t="shared" si="293"/>
        <v>0.85882352941176465</v>
      </c>
      <c r="BO211" s="93">
        <v>7168661</v>
      </c>
      <c r="BP211" s="100">
        <f t="shared" si="294"/>
        <v>98200.835616438359</v>
      </c>
      <c r="BQ211" s="98">
        <f t="shared" si="295"/>
        <v>9622</v>
      </c>
      <c r="BR211" s="60">
        <f t="shared" si="296"/>
        <v>9529</v>
      </c>
      <c r="BS211" s="80">
        <f t="shared" si="297"/>
        <v>0.99033464976096441</v>
      </c>
      <c r="BT211" s="93">
        <f t="shared" si="298"/>
        <v>4644664750</v>
      </c>
      <c r="BU211" s="100">
        <f t="shared" si="299"/>
        <v>487424.15258684015</v>
      </c>
      <c r="BV211" s="60">
        <f t="shared" si="300"/>
        <v>8333</v>
      </c>
      <c r="BW211" s="80">
        <f t="shared" si="301"/>
        <v>0.86603616711702347</v>
      </c>
      <c r="BX211" s="93">
        <f t="shared" si="302"/>
        <v>936223246</v>
      </c>
      <c r="BY211" s="100">
        <f t="shared" si="303"/>
        <v>112351.28357134285</v>
      </c>
      <c r="BZ211" s="82"/>
      <c r="CA211" s="113">
        <v>9574</v>
      </c>
      <c r="CB211" s="105">
        <v>9454</v>
      </c>
      <c r="CC211" s="86">
        <v>0.9874660538959682</v>
      </c>
      <c r="CD211" s="105">
        <v>4428803820</v>
      </c>
      <c r="CE211" s="105">
        <v>468458.19970382907</v>
      </c>
      <c r="CF211" s="105">
        <v>8220</v>
      </c>
      <c r="CG211" s="86">
        <v>0.85857530812617511</v>
      </c>
      <c r="CH211" s="105">
        <v>903131696</v>
      </c>
      <c r="CI211" s="105">
        <v>109870.03600973236</v>
      </c>
      <c r="CK211" s="86">
        <f t="shared" si="304"/>
        <v>0.12429848264394094</v>
      </c>
      <c r="CL211" s="86">
        <f t="shared" si="305"/>
        <v>9.6653502390355861E-3</v>
      </c>
      <c r="CM211" s="86">
        <f t="shared" si="306"/>
        <v>0.12889074576979309</v>
      </c>
      <c r="CN211" s="86">
        <f t="shared" si="307"/>
        <v>1.2533946104031801E-2</v>
      </c>
    </row>
    <row r="212" spans="1:92" s="15" customFormat="1" ht="13.5" customHeight="1">
      <c r="A212" s="63"/>
      <c r="B212" s="346"/>
      <c r="C212" s="343"/>
      <c r="D212" s="319" t="s">
        <v>164</v>
      </c>
      <c r="E212" s="320"/>
      <c r="F212" s="144">
        <v>0</v>
      </c>
      <c r="G212" s="60">
        <v>0</v>
      </c>
      <c r="H212" s="80" t="str">
        <f t="shared" si="267"/>
        <v>-</v>
      </c>
      <c r="I212" s="93">
        <v>0</v>
      </c>
      <c r="J212" s="100" t="str">
        <f t="shared" si="268"/>
        <v>-</v>
      </c>
      <c r="K212" s="60">
        <v>0</v>
      </c>
      <c r="L212" s="80" t="str">
        <f t="shared" si="269"/>
        <v>-</v>
      </c>
      <c r="M212" s="93">
        <v>0</v>
      </c>
      <c r="N212" s="100" t="str">
        <f t="shared" si="270"/>
        <v>-</v>
      </c>
      <c r="O212" s="144">
        <v>0</v>
      </c>
      <c r="P212" s="60">
        <v>0</v>
      </c>
      <c r="Q212" s="80" t="str">
        <f t="shared" si="271"/>
        <v>-</v>
      </c>
      <c r="R212" s="93">
        <v>0</v>
      </c>
      <c r="S212" s="100" t="str">
        <f t="shared" si="272"/>
        <v>-</v>
      </c>
      <c r="T212" s="60">
        <v>0</v>
      </c>
      <c r="U212" s="80" t="str">
        <f t="shared" si="273"/>
        <v>-</v>
      </c>
      <c r="V212" s="93">
        <v>0</v>
      </c>
      <c r="W212" s="100" t="str">
        <f t="shared" si="274"/>
        <v>-</v>
      </c>
      <c r="X212" s="144">
        <v>107</v>
      </c>
      <c r="Y212" s="60">
        <v>106</v>
      </c>
      <c r="Z212" s="80">
        <f t="shared" si="275"/>
        <v>0.99065420560747663</v>
      </c>
      <c r="AA212" s="93">
        <v>57512900</v>
      </c>
      <c r="AB212" s="100">
        <f t="shared" si="276"/>
        <v>542574.52830188675</v>
      </c>
      <c r="AC212" s="60">
        <v>90</v>
      </c>
      <c r="AD212" s="80">
        <f t="shared" si="277"/>
        <v>0.84112149532710279</v>
      </c>
      <c r="AE212" s="93">
        <v>15306162</v>
      </c>
      <c r="AF212" s="100">
        <f t="shared" si="278"/>
        <v>170068.46666666667</v>
      </c>
      <c r="AG212" s="144">
        <v>64</v>
      </c>
      <c r="AH212" s="60">
        <v>64</v>
      </c>
      <c r="AI212" s="80">
        <f t="shared" si="279"/>
        <v>1</v>
      </c>
      <c r="AJ212" s="93">
        <v>28340190</v>
      </c>
      <c r="AK212" s="100">
        <f t="shared" si="280"/>
        <v>442815.46875</v>
      </c>
      <c r="AL212" s="60">
        <v>58</v>
      </c>
      <c r="AM212" s="80">
        <f t="shared" si="281"/>
        <v>0.90625</v>
      </c>
      <c r="AN212" s="93">
        <v>5726385</v>
      </c>
      <c r="AO212" s="100">
        <f t="shared" si="282"/>
        <v>98730.775862068971</v>
      </c>
      <c r="AP212" s="144">
        <v>10</v>
      </c>
      <c r="AQ212" s="60">
        <v>10</v>
      </c>
      <c r="AR212" s="80">
        <f t="shared" si="283"/>
        <v>1</v>
      </c>
      <c r="AS212" s="93">
        <v>4383730</v>
      </c>
      <c r="AT212" s="100">
        <f t="shared" si="284"/>
        <v>438373</v>
      </c>
      <c r="AU212" s="60">
        <v>8</v>
      </c>
      <c r="AV212" s="80">
        <f t="shared" si="285"/>
        <v>0.8</v>
      </c>
      <c r="AW212" s="93">
        <v>506266</v>
      </c>
      <c r="AX212" s="100">
        <f t="shared" si="286"/>
        <v>63283.25</v>
      </c>
      <c r="AY212" s="144">
        <v>0</v>
      </c>
      <c r="AZ212" s="60">
        <v>0</v>
      </c>
      <c r="BA212" s="80" t="str">
        <f t="shared" si="287"/>
        <v>-</v>
      </c>
      <c r="BB212" s="93">
        <v>0</v>
      </c>
      <c r="BC212" s="100" t="str">
        <f t="shared" si="288"/>
        <v>-</v>
      </c>
      <c r="BD212" s="60">
        <v>0</v>
      </c>
      <c r="BE212" s="80" t="str">
        <f t="shared" si="289"/>
        <v>-</v>
      </c>
      <c r="BF212" s="93">
        <v>0</v>
      </c>
      <c r="BG212" s="100" t="str">
        <f t="shared" si="290"/>
        <v>-</v>
      </c>
      <c r="BH212" s="144">
        <v>0</v>
      </c>
      <c r="BI212" s="60">
        <v>0</v>
      </c>
      <c r="BJ212" s="80" t="str">
        <f t="shared" si="291"/>
        <v>-</v>
      </c>
      <c r="BK212" s="93">
        <v>0</v>
      </c>
      <c r="BL212" s="100" t="str">
        <f t="shared" si="292"/>
        <v>-</v>
      </c>
      <c r="BM212" s="60">
        <v>0</v>
      </c>
      <c r="BN212" s="80" t="str">
        <f t="shared" si="293"/>
        <v>-</v>
      </c>
      <c r="BO212" s="93">
        <v>0</v>
      </c>
      <c r="BP212" s="100" t="str">
        <f t="shared" si="294"/>
        <v>-</v>
      </c>
      <c r="BQ212" s="98">
        <f t="shared" si="295"/>
        <v>181</v>
      </c>
      <c r="BR212" s="60">
        <f t="shared" si="296"/>
        <v>180</v>
      </c>
      <c r="BS212" s="80">
        <f t="shared" si="297"/>
        <v>0.99447513812154698</v>
      </c>
      <c r="BT212" s="93">
        <f t="shared" si="298"/>
        <v>90236820</v>
      </c>
      <c r="BU212" s="100">
        <f t="shared" si="299"/>
        <v>501315.66666666669</v>
      </c>
      <c r="BV212" s="60">
        <f t="shared" si="300"/>
        <v>156</v>
      </c>
      <c r="BW212" s="80">
        <f t="shared" si="301"/>
        <v>0.86187845303867405</v>
      </c>
      <c r="BX212" s="93">
        <f t="shared" si="302"/>
        <v>21538813</v>
      </c>
      <c r="BY212" s="100">
        <f t="shared" si="303"/>
        <v>138069.31410256409</v>
      </c>
      <c r="BZ212" s="82"/>
      <c r="CA212" s="113">
        <v>344</v>
      </c>
      <c r="CB212" s="105">
        <v>339</v>
      </c>
      <c r="CC212" s="86">
        <v>0.98546511627906974</v>
      </c>
      <c r="CD212" s="105">
        <v>171353890</v>
      </c>
      <c r="CE212" s="105">
        <v>505468.70206489676</v>
      </c>
      <c r="CF212" s="105">
        <v>286</v>
      </c>
      <c r="CG212" s="86">
        <v>0.83139534883720934</v>
      </c>
      <c r="CH212" s="105">
        <v>35279114</v>
      </c>
      <c r="CI212" s="105">
        <v>123353.54545454546</v>
      </c>
      <c r="CK212" s="86">
        <f t="shared" si="304"/>
        <v>0.13259668508287292</v>
      </c>
      <c r="CL212" s="86">
        <f t="shared" si="305"/>
        <v>5.5248618784530246E-3</v>
      </c>
      <c r="CM212" s="86">
        <f t="shared" si="306"/>
        <v>0.15406976744186041</v>
      </c>
      <c r="CN212" s="86">
        <f t="shared" si="307"/>
        <v>1.4534883720930258E-2</v>
      </c>
    </row>
    <row r="213" spans="1:92" s="15" customFormat="1" ht="13.5" customHeight="1">
      <c r="A213" s="63"/>
      <c r="B213" s="346"/>
      <c r="C213" s="343"/>
      <c r="D213" s="81"/>
      <c r="E213" s="71" t="s">
        <v>160</v>
      </c>
      <c r="F213" s="168">
        <v>0</v>
      </c>
      <c r="G213" s="62">
        <v>0</v>
      </c>
      <c r="H213" s="79" t="str">
        <f t="shared" si="267"/>
        <v>-</v>
      </c>
      <c r="I213" s="101">
        <v>0</v>
      </c>
      <c r="J213" s="102" t="str">
        <f t="shared" si="268"/>
        <v>-</v>
      </c>
      <c r="K213" s="62">
        <v>0</v>
      </c>
      <c r="L213" s="79" t="str">
        <f t="shared" si="269"/>
        <v>-</v>
      </c>
      <c r="M213" s="101">
        <v>0</v>
      </c>
      <c r="N213" s="102" t="str">
        <f t="shared" si="270"/>
        <v>-</v>
      </c>
      <c r="O213" s="168">
        <v>0</v>
      </c>
      <c r="P213" s="62">
        <v>0</v>
      </c>
      <c r="Q213" s="79" t="str">
        <f t="shared" si="271"/>
        <v>-</v>
      </c>
      <c r="R213" s="101">
        <v>0</v>
      </c>
      <c r="S213" s="102" t="str">
        <f t="shared" si="272"/>
        <v>-</v>
      </c>
      <c r="T213" s="62">
        <v>0</v>
      </c>
      <c r="U213" s="79" t="str">
        <f t="shared" si="273"/>
        <v>-</v>
      </c>
      <c r="V213" s="101">
        <v>0</v>
      </c>
      <c r="W213" s="102" t="str">
        <f t="shared" si="274"/>
        <v>-</v>
      </c>
      <c r="X213" s="168">
        <v>69</v>
      </c>
      <c r="Y213" s="62">
        <v>69</v>
      </c>
      <c r="Z213" s="79">
        <f t="shared" si="275"/>
        <v>1</v>
      </c>
      <c r="AA213" s="101">
        <v>42357160</v>
      </c>
      <c r="AB213" s="102">
        <f t="shared" si="276"/>
        <v>613871.88405797107</v>
      </c>
      <c r="AC213" s="62">
        <v>61</v>
      </c>
      <c r="AD213" s="79">
        <f t="shared" si="277"/>
        <v>0.88405797101449279</v>
      </c>
      <c r="AE213" s="101">
        <v>10630212</v>
      </c>
      <c r="AF213" s="102">
        <f t="shared" si="278"/>
        <v>174265.77049180327</v>
      </c>
      <c r="AG213" s="168">
        <v>42</v>
      </c>
      <c r="AH213" s="62">
        <v>42</v>
      </c>
      <c r="AI213" s="79">
        <f t="shared" si="279"/>
        <v>1</v>
      </c>
      <c r="AJ213" s="101">
        <v>16795650</v>
      </c>
      <c r="AK213" s="102">
        <f t="shared" si="280"/>
        <v>399896.42857142858</v>
      </c>
      <c r="AL213" s="62">
        <v>37</v>
      </c>
      <c r="AM213" s="79">
        <f t="shared" si="281"/>
        <v>0.88095238095238093</v>
      </c>
      <c r="AN213" s="101">
        <v>3258318</v>
      </c>
      <c r="AO213" s="102">
        <f t="shared" si="282"/>
        <v>88062.648648648654</v>
      </c>
      <c r="AP213" s="168">
        <v>4</v>
      </c>
      <c r="AQ213" s="62">
        <v>4</v>
      </c>
      <c r="AR213" s="79">
        <f t="shared" si="283"/>
        <v>1</v>
      </c>
      <c r="AS213" s="101">
        <v>1292400</v>
      </c>
      <c r="AT213" s="102">
        <f t="shared" si="284"/>
        <v>323100</v>
      </c>
      <c r="AU213" s="62">
        <v>2</v>
      </c>
      <c r="AV213" s="79">
        <f t="shared" si="285"/>
        <v>0.5</v>
      </c>
      <c r="AW213" s="101">
        <v>202435</v>
      </c>
      <c r="AX213" s="102">
        <f t="shared" si="286"/>
        <v>101217.5</v>
      </c>
      <c r="AY213" s="168">
        <v>0</v>
      </c>
      <c r="AZ213" s="62">
        <v>0</v>
      </c>
      <c r="BA213" s="79" t="str">
        <f t="shared" si="287"/>
        <v>-</v>
      </c>
      <c r="BB213" s="101">
        <v>0</v>
      </c>
      <c r="BC213" s="102" t="str">
        <f t="shared" si="288"/>
        <v>-</v>
      </c>
      <c r="BD213" s="62">
        <v>0</v>
      </c>
      <c r="BE213" s="79" t="str">
        <f t="shared" si="289"/>
        <v>-</v>
      </c>
      <c r="BF213" s="101">
        <v>0</v>
      </c>
      <c r="BG213" s="102" t="str">
        <f t="shared" si="290"/>
        <v>-</v>
      </c>
      <c r="BH213" s="168">
        <v>0</v>
      </c>
      <c r="BI213" s="62">
        <v>0</v>
      </c>
      <c r="BJ213" s="79" t="str">
        <f t="shared" si="291"/>
        <v>-</v>
      </c>
      <c r="BK213" s="101">
        <v>0</v>
      </c>
      <c r="BL213" s="102" t="str">
        <f t="shared" si="292"/>
        <v>-</v>
      </c>
      <c r="BM213" s="62">
        <v>0</v>
      </c>
      <c r="BN213" s="79" t="str">
        <f t="shared" si="293"/>
        <v>-</v>
      </c>
      <c r="BO213" s="101">
        <v>0</v>
      </c>
      <c r="BP213" s="102" t="str">
        <f t="shared" si="294"/>
        <v>-</v>
      </c>
      <c r="BQ213" s="99">
        <f t="shared" si="295"/>
        <v>115</v>
      </c>
      <c r="BR213" s="62">
        <f t="shared" si="296"/>
        <v>115</v>
      </c>
      <c r="BS213" s="79">
        <f t="shared" si="297"/>
        <v>1</v>
      </c>
      <c r="BT213" s="101">
        <f t="shared" si="298"/>
        <v>60445210</v>
      </c>
      <c r="BU213" s="102">
        <f t="shared" si="299"/>
        <v>525610.52173913049</v>
      </c>
      <c r="BV213" s="62">
        <f t="shared" si="300"/>
        <v>100</v>
      </c>
      <c r="BW213" s="79">
        <f t="shared" si="301"/>
        <v>0.86956521739130432</v>
      </c>
      <c r="BX213" s="101">
        <f t="shared" si="302"/>
        <v>14090965</v>
      </c>
      <c r="BY213" s="102">
        <f t="shared" si="303"/>
        <v>140909.65</v>
      </c>
      <c r="BZ213" s="82"/>
      <c r="CA213" s="113">
        <v>220</v>
      </c>
      <c r="CB213" s="105">
        <v>218</v>
      </c>
      <c r="CC213" s="86">
        <v>0.99090909090909096</v>
      </c>
      <c r="CD213" s="105">
        <v>110224820</v>
      </c>
      <c r="CE213" s="105">
        <v>505618.44036697247</v>
      </c>
      <c r="CF213" s="105">
        <v>181</v>
      </c>
      <c r="CG213" s="86">
        <v>0.82272727272727275</v>
      </c>
      <c r="CH213" s="105">
        <v>19662396</v>
      </c>
      <c r="CI213" s="105">
        <v>108632.02209944751</v>
      </c>
      <c r="CK213" s="86">
        <f t="shared" si="304"/>
        <v>0.13043478260869568</v>
      </c>
      <c r="CL213" s="86">
        <f t="shared" si="305"/>
        <v>0</v>
      </c>
      <c r="CM213" s="86">
        <f t="shared" si="306"/>
        <v>0.16818181818181821</v>
      </c>
      <c r="CN213" s="86">
        <f t="shared" si="307"/>
        <v>9.0909090909090384E-3</v>
      </c>
    </row>
    <row r="214" spans="1:92" s="15" customFormat="1" ht="13.5" customHeight="1">
      <c r="A214" s="63"/>
      <c r="B214" s="346"/>
      <c r="C214" s="343"/>
      <c r="D214" s="81"/>
      <c r="E214" s="198" t="s">
        <v>161</v>
      </c>
      <c r="F214" s="213">
        <v>0</v>
      </c>
      <c r="G214" s="214">
        <v>0</v>
      </c>
      <c r="H214" s="215" t="str">
        <f t="shared" si="267"/>
        <v>-</v>
      </c>
      <c r="I214" s="216">
        <v>0</v>
      </c>
      <c r="J214" s="217" t="str">
        <f t="shared" si="268"/>
        <v>-</v>
      </c>
      <c r="K214" s="214">
        <v>0</v>
      </c>
      <c r="L214" s="215" t="str">
        <f t="shared" si="269"/>
        <v>-</v>
      </c>
      <c r="M214" s="216">
        <v>0</v>
      </c>
      <c r="N214" s="217" t="str">
        <f t="shared" si="270"/>
        <v>-</v>
      </c>
      <c r="O214" s="213">
        <v>0</v>
      </c>
      <c r="P214" s="214">
        <v>0</v>
      </c>
      <c r="Q214" s="215" t="str">
        <f t="shared" si="271"/>
        <v>-</v>
      </c>
      <c r="R214" s="216">
        <v>0</v>
      </c>
      <c r="S214" s="217" t="str">
        <f t="shared" si="272"/>
        <v>-</v>
      </c>
      <c r="T214" s="214">
        <v>0</v>
      </c>
      <c r="U214" s="215" t="str">
        <f t="shared" si="273"/>
        <v>-</v>
      </c>
      <c r="V214" s="216">
        <v>0</v>
      </c>
      <c r="W214" s="217" t="str">
        <f t="shared" si="274"/>
        <v>-</v>
      </c>
      <c r="X214" s="213">
        <v>38</v>
      </c>
      <c r="Y214" s="214">
        <v>37</v>
      </c>
      <c r="Z214" s="215">
        <f t="shared" si="275"/>
        <v>0.97368421052631582</v>
      </c>
      <c r="AA214" s="216">
        <v>15155740</v>
      </c>
      <c r="AB214" s="217">
        <f t="shared" si="276"/>
        <v>409614.59459459462</v>
      </c>
      <c r="AC214" s="214">
        <v>29</v>
      </c>
      <c r="AD214" s="215">
        <f t="shared" si="277"/>
        <v>0.76315789473684215</v>
      </c>
      <c r="AE214" s="216">
        <v>4675950</v>
      </c>
      <c r="AF214" s="217">
        <f t="shared" si="278"/>
        <v>161239.6551724138</v>
      </c>
      <c r="AG214" s="213">
        <v>22</v>
      </c>
      <c r="AH214" s="214">
        <v>22</v>
      </c>
      <c r="AI214" s="215">
        <f t="shared" si="279"/>
        <v>1</v>
      </c>
      <c r="AJ214" s="216">
        <v>11544540</v>
      </c>
      <c r="AK214" s="217">
        <f t="shared" si="280"/>
        <v>524751.81818181823</v>
      </c>
      <c r="AL214" s="214">
        <v>21</v>
      </c>
      <c r="AM214" s="215">
        <f t="shared" si="281"/>
        <v>0.95454545454545459</v>
      </c>
      <c r="AN214" s="216">
        <v>2468067</v>
      </c>
      <c r="AO214" s="217">
        <f t="shared" si="282"/>
        <v>117527</v>
      </c>
      <c r="AP214" s="213">
        <v>6</v>
      </c>
      <c r="AQ214" s="214">
        <v>6</v>
      </c>
      <c r="AR214" s="215">
        <f t="shared" si="283"/>
        <v>1</v>
      </c>
      <c r="AS214" s="216">
        <v>3091330</v>
      </c>
      <c r="AT214" s="217">
        <f t="shared" si="284"/>
        <v>515221.66666666669</v>
      </c>
      <c r="AU214" s="214">
        <v>6</v>
      </c>
      <c r="AV214" s="215">
        <f t="shared" si="285"/>
        <v>1</v>
      </c>
      <c r="AW214" s="216">
        <v>303831</v>
      </c>
      <c r="AX214" s="217">
        <f t="shared" si="286"/>
        <v>50638.5</v>
      </c>
      <c r="AY214" s="213">
        <v>0</v>
      </c>
      <c r="AZ214" s="214">
        <v>0</v>
      </c>
      <c r="BA214" s="215" t="str">
        <f t="shared" si="287"/>
        <v>-</v>
      </c>
      <c r="BB214" s="216">
        <v>0</v>
      </c>
      <c r="BC214" s="217" t="str">
        <f t="shared" si="288"/>
        <v>-</v>
      </c>
      <c r="BD214" s="214">
        <v>0</v>
      </c>
      <c r="BE214" s="215" t="str">
        <f t="shared" si="289"/>
        <v>-</v>
      </c>
      <c r="BF214" s="216">
        <v>0</v>
      </c>
      <c r="BG214" s="217" t="str">
        <f t="shared" si="290"/>
        <v>-</v>
      </c>
      <c r="BH214" s="213">
        <v>0</v>
      </c>
      <c r="BI214" s="214">
        <v>0</v>
      </c>
      <c r="BJ214" s="215" t="str">
        <f t="shared" si="291"/>
        <v>-</v>
      </c>
      <c r="BK214" s="216">
        <v>0</v>
      </c>
      <c r="BL214" s="217" t="str">
        <f t="shared" si="292"/>
        <v>-</v>
      </c>
      <c r="BM214" s="214">
        <v>0</v>
      </c>
      <c r="BN214" s="215" t="str">
        <f t="shared" si="293"/>
        <v>-</v>
      </c>
      <c r="BO214" s="216">
        <v>0</v>
      </c>
      <c r="BP214" s="217" t="str">
        <f t="shared" si="294"/>
        <v>-</v>
      </c>
      <c r="BQ214" s="218">
        <f t="shared" si="295"/>
        <v>66</v>
      </c>
      <c r="BR214" s="214">
        <f t="shared" si="296"/>
        <v>65</v>
      </c>
      <c r="BS214" s="215">
        <f t="shared" si="297"/>
        <v>0.98484848484848486</v>
      </c>
      <c r="BT214" s="216">
        <f t="shared" si="298"/>
        <v>29791610</v>
      </c>
      <c r="BU214" s="217">
        <f t="shared" si="299"/>
        <v>458332.46153846156</v>
      </c>
      <c r="BV214" s="214">
        <f t="shared" si="300"/>
        <v>56</v>
      </c>
      <c r="BW214" s="215">
        <f t="shared" si="301"/>
        <v>0.84848484848484851</v>
      </c>
      <c r="BX214" s="216">
        <f t="shared" si="302"/>
        <v>7447848</v>
      </c>
      <c r="BY214" s="217">
        <f t="shared" si="303"/>
        <v>132997.28571428571</v>
      </c>
      <c r="BZ214" s="82"/>
      <c r="CA214" s="113">
        <v>124</v>
      </c>
      <c r="CB214" s="105">
        <v>121</v>
      </c>
      <c r="CC214" s="86">
        <v>0.97580645161290325</v>
      </c>
      <c r="CD214" s="105">
        <v>61129070</v>
      </c>
      <c r="CE214" s="105">
        <v>505198.92561983468</v>
      </c>
      <c r="CF214" s="105">
        <v>105</v>
      </c>
      <c r="CG214" s="86">
        <v>0.84677419354838712</v>
      </c>
      <c r="CH214" s="105">
        <v>15616718</v>
      </c>
      <c r="CI214" s="105">
        <v>148730.64761904761</v>
      </c>
      <c r="CK214" s="86">
        <f t="shared" si="304"/>
        <v>0.13636363636363635</v>
      </c>
      <c r="CL214" s="86">
        <f t="shared" si="305"/>
        <v>1.5151515151515138E-2</v>
      </c>
      <c r="CM214" s="86">
        <f t="shared" si="306"/>
        <v>0.12903225806451613</v>
      </c>
      <c r="CN214" s="86">
        <f t="shared" si="307"/>
        <v>2.4193548387096753E-2</v>
      </c>
    </row>
    <row r="215" spans="1:92" s="15" customFormat="1" ht="13.5" customHeight="1">
      <c r="A215" s="63"/>
      <c r="B215" s="346"/>
      <c r="C215" s="343"/>
      <c r="D215" s="210"/>
      <c r="E215" s="72" t="s">
        <v>211</v>
      </c>
      <c r="F215" s="211">
        <v>0</v>
      </c>
      <c r="G215" s="126">
        <v>0</v>
      </c>
      <c r="H215" s="124" t="str">
        <f>IFERROR(G215/F215,"-")</f>
        <v>-</v>
      </c>
      <c r="I215" s="127">
        <v>0</v>
      </c>
      <c r="J215" s="125" t="str">
        <f>IFERROR(I215/G215,"-")</f>
        <v>-</v>
      </c>
      <c r="K215" s="126">
        <v>0</v>
      </c>
      <c r="L215" s="124" t="str">
        <f>IFERROR(K215/F215,"-")</f>
        <v>-</v>
      </c>
      <c r="M215" s="127">
        <v>0</v>
      </c>
      <c r="N215" s="125" t="str">
        <f>IFERROR(M215/K215,"-")</f>
        <v>-</v>
      </c>
      <c r="O215" s="211">
        <v>0</v>
      </c>
      <c r="P215" s="126">
        <v>0</v>
      </c>
      <c r="Q215" s="124" t="str">
        <f>IFERROR(P215/O215,"-")</f>
        <v>-</v>
      </c>
      <c r="R215" s="127">
        <v>0</v>
      </c>
      <c r="S215" s="125" t="str">
        <f>IFERROR(R215/P215,"-")</f>
        <v>-</v>
      </c>
      <c r="T215" s="126">
        <v>0</v>
      </c>
      <c r="U215" s="124" t="str">
        <f>IFERROR(T215/O215,"-")</f>
        <v>-</v>
      </c>
      <c r="V215" s="127">
        <v>0</v>
      </c>
      <c r="W215" s="125" t="str">
        <f>IFERROR(V215/T215,"-")</f>
        <v>-</v>
      </c>
      <c r="X215" s="211">
        <v>0</v>
      </c>
      <c r="Y215" s="126">
        <v>0</v>
      </c>
      <c r="Z215" s="124" t="str">
        <f>IFERROR(Y215/X215,"-")</f>
        <v>-</v>
      </c>
      <c r="AA215" s="127">
        <v>0</v>
      </c>
      <c r="AB215" s="125" t="str">
        <f>IFERROR(AA215/Y215,"-")</f>
        <v>-</v>
      </c>
      <c r="AC215" s="126">
        <v>0</v>
      </c>
      <c r="AD215" s="124" t="str">
        <f>IFERROR(AC215/X215,"-")</f>
        <v>-</v>
      </c>
      <c r="AE215" s="127">
        <v>0</v>
      </c>
      <c r="AF215" s="125" t="str">
        <f>IFERROR(AE215/AC215,"-")</f>
        <v>-</v>
      </c>
      <c r="AG215" s="211">
        <v>0</v>
      </c>
      <c r="AH215" s="126">
        <v>0</v>
      </c>
      <c r="AI215" s="124" t="str">
        <f>IFERROR(AH215/AG215,"-")</f>
        <v>-</v>
      </c>
      <c r="AJ215" s="127">
        <v>0</v>
      </c>
      <c r="AK215" s="125" t="str">
        <f>IFERROR(AJ215/AH215,"-")</f>
        <v>-</v>
      </c>
      <c r="AL215" s="126">
        <v>0</v>
      </c>
      <c r="AM215" s="124" t="str">
        <f>IFERROR(AL215/AG215,"-")</f>
        <v>-</v>
      </c>
      <c r="AN215" s="127">
        <v>0</v>
      </c>
      <c r="AO215" s="125" t="str">
        <f>IFERROR(AN215/AL215,"-")</f>
        <v>-</v>
      </c>
      <c r="AP215" s="211">
        <v>0</v>
      </c>
      <c r="AQ215" s="126">
        <v>0</v>
      </c>
      <c r="AR215" s="124" t="str">
        <f>IFERROR(AQ215/AP215,"-")</f>
        <v>-</v>
      </c>
      <c r="AS215" s="127">
        <v>0</v>
      </c>
      <c r="AT215" s="125" t="str">
        <f>IFERROR(AS215/AQ215,"-")</f>
        <v>-</v>
      </c>
      <c r="AU215" s="126">
        <v>0</v>
      </c>
      <c r="AV215" s="124" t="str">
        <f>IFERROR(AU215/AP215,"-")</f>
        <v>-</v>
      </c>
      <c r="AW215" s="127">
        <v>0</v>
      </c>
      <c r="AX215" s="125" t="str">
        <f>IFERROR(AW215/AU215,"-")</f>
        <v>-</v>
      </c>
      <c r="AY215" s="211">
        <v>0</v>
      </c>
      <c r="AZ215" s="126">
        <v>0</v>
      </c>
      <c r="BA215" s="124" t="str">
        <f>IFERROR(AZ215/AY215,"-")</f>
        <v>-</v>
      </c>
      <c r="BB215" s="127">
        <v>0</v>
      </c>
      <c r="BC215" s="125" t="str">
        <f>IFERROR(BB215/AZ215,"-")</f>
        <v>-</v>
      </c>
      <c r="BD215" s="126">
        <v>0</v>
      </c>
      <c r="BE215" s="124" t="str">
        <f>IFERROR(BD215/AY215,"-")</f>
        <v>-</v>
      </c>
      <c r="BF215" s="127">
        <v>0</v>
      </c>
      <c r="BG215" s="125" t="str">
        <f>IFERROR(BF215/BD215,"-")</f>
        <v>-</v>
      </c>
      <c r="BH215" s="211">
        <v>0</v>
      </c>
      <c r="BI215" s="126">
        <v>0</v>
      </c>
      <c r="BJ215" s="124" t="str">
        <f>IFERROR(BI215/BH215,"-")</f>
        <v>-</v>
      </c>
      <c r="BK215" s="127">
        <v>0</v>
      </c>
      <c r="BL215" s="125" t="str">
        <f>IFERROR(BK215/BI215,"-")</f>
        <v>-</v>
      </c>
      <c r="BM215" s="126">
        <v>0</v>
      </c>
      <c r="BN215" s="124" t="str">
        <f>IFERROR(BM215/BH215,"-")</f>
        <v>-</v>
      </c>
      <c r="BO215" s="127">
        <v>0</v>
      </c>
      <c r="BP215" s="125" t="str">
        <f>IFERROR(BO215/BM215,"-")</f>
        <v>-</v>
      </c>
      <c r="BQ215" s="212">
        <f t="shared" si="295"/>
        <v>0</v>
      </c>
      <c r="BR215" s="126">
        <f t="shared" si="296"/>
        <v>0</v>
      </c>
      <c r="BS215" s="124" t="str">
        <f>IFERROR(BR215/BQ215,"-")</f>
        <v>-</v>
      </c>
      <c r="BT215" s="127">
        <f>SUM(I215,R215,AA215,AJ215,AS215,BB215,BK215)</f>
        <v>0</v>
      </c>
      <c r="BU215" s="125" t="str">
        <f>IFERROR(BT215/BR215,"-")</f>
        <v>-</v>
      </c>
      <c r="BV215" s="126">
        <f>SUM(K215,T215,AC215,AL215,AU215,BD215,BM215)</f>
        <v>0</v>
      </c>
      <c r="BW215" s="124" t="str">
        <f>IFERROR(BV215/BQ215,"-")</f>
        <v>-</v>
      </c>
      <c r="BX215" s="127">
        <f>SUM(M215,V215,AE215,AN215,AW215,BF215,BO215)</f>
        <v>0</v>
      </c>
      <c r="BY215" s="125" t="str">
        <f>IFERROR(BX215/BV215,"-")</f>
        <v>-</v>
      </c>
      <c r="BZ215" s="82"/>
      <c r="CA215" s="113">
        <v>0</v>
      </c>
      <c r="CB215" s="105">
        <v>0</v>
      </c>
      <c r="CC215" s="86" t="s">
        <v>240</v>
      </c>
      <c r="CD215" s="105">
        <v>0</v>
      </c>
      <c r="CE215" s="105" t="s">
        <v>240</v>
      </c>
      <c r="CF215" s="105">
        <v>0</v>
      </c>
      <c r="CG215" s="86" t="s">
        <v>240</v>
      </c>
      <c r="CH215" s="105">
        <v>0</v>
      </c>
      <c r="CI215" s="105" t="s">
        <v>240</v>
      </c>
      <c r="CK215" s="86" t="str">
        <f t="shared" si="304"/>
        <v>-</v>
      </c>
      <c r="CL215" s="86" t="str">
        <f t="shared" si="305"/>
        <v>-</v>
      </c>
      <c r="CM215" s="86" t="str">
        <f t="shared" si="306"/>
        <v>-</v>
      </c>
      <c r="CN215" s="86" t="str">
        <f t="shared" si="307"/>
        <v>-</v>
      </c>
    </row>
    <row r="216" spans="1:92" s="15" customFormat="1" ht="13.5" customHeight="1">
      <c r="A216" s="63"/>
      <c r="B216" s="347"/>
      <c r="C216" s="344"/>
      <c r="D216" s="338" t="s">
        <v>204</v>
      </c>
      <c r="E216" s="339"/>
      <c r="F216" s="144">
        <v>21</v>
      </c>
      <c r="G216" s="60">
        <v>21</v>
      </c>
      <c r="H216" s="80">
        <f t="shared" si="267"/>
        <v>1</v>
      </c>
      <c r="I216" s="93">
        <v>43849710</v>
      </c>
      <c r="J216" s="100">
        <f t="shared" si="268"/>
        <v>2088081.4285714286</v>
      </c>
      <c r="K216" s="60">
        <v>17</v>
      </c>
      <c r="L216" s="80">
        <f t="shared" si="269"/>
        <v>0.80952380952380953</v>
      </c>
      <c r="M216" s="93">
        <v>3879320</v>
      </c>
      <c r="N216" s="100">
        <f t="shared" si="270"/>
        <v>228195.29411764705</v>
      </c>
      <c r="O216" s="144">
        <v>41</v>
      </c>
      <c r="P216" s="60">
        <v>37</v>
      </c>
      <c r="Q216" s="80">
        <f t="shared" si="271"/>
        <v>0.90243902439024393</v>
      </c>
      <c r="R216" s="93">
        <v>85337980</v>
      </c>
      <c r="S216" s="100">
        <f t="shared" si="272"/>
        <v>2306431.8918918921</v>
      </c>
      <c r="T216" s="60">
        <v>35</v>
      </c>
      <c r="U216" s="80">
        <f t="shared" si="273"/>
        <v>0.85365853658536583</v>
      </c>
      <c r="V216" s="93">
        <v>16389315</v>
      </c>
      <c r="W216" s="100">
        <f t="shared" si="274"/>
        <v>468266.14285714284</v>
      </c>
      <c r="X216" s="144">
        <v>15906</v>
      </c>
      <c r="Y216" s="60">
        <v>14598</v>
      </c>
      <c r="Z216" s="80">
        <f t="shared" si="275"/>
        <v>0.91776688042248211</v>
      </c>
      <c r="AA216" s="93">
        <v>10320077860</v>
      </c>
      <c r="AB216" s="100">
        <f t="shared" si="276"/>
        <v>706951.49061515275</v>
      </c>
      <c r="AC216" s="60">
        <v>12251</v>
      </c>
      <c r="AD216" s="80">
        <f t="shared" si="277"/>
        <v>0.77021249842826611</v>
      </c>
      <c r="AE216" s="93">
        <v>2243452963</v>
      </c>
      <c r="AF216" s="100">
        <f t="shared" si="278"/>
        <v>183124.06848420537</v>
      </c>
      <c r="AG216" s="144">
        <v>13998</v>
      </c>
      <c r="AH216" s="60">
        <v>13333</v>
      </c>
      <c r="AI216" s="80">
        <f t="shared" si="279"/>
        <v>0.95249321331618808</v>
      </c>
      <c r="AJ216" s="93">
        <v>12367370160</v>
      </c>
      <c r="AK216" s="100">
        <f t="shared" si="280"/>
        <v>927575.95139878499</v>
      </c>
      <c r="AL216" s="60">
        <v>11849</v>
      </c>
      <c r="AM216" s="80">
        <f t="shared" si="281"/>
        <v>0.84647806829547079</v>
      </c>
      <c r="AN216" s="93">
        <v>2693801045</v>
      </c>
      <c r="AO216" s="100">
        <f t="shared" si="282"/>
        <v>227344.16786226686</v>
      </c>
      <c r="AP216" s="144">
        <v>9890</v>
      </c>
      <c r="AQ216" s="60">
        <v>9453</v>
      </c>
      <c r="AR216" s="80">
        <f t="shared" si="283"/>
        <v>0.95581395348837206</v>
      </c>
      <c r="AS216" s="93">
        <v>9547220400</v>
      </c>
      <c r="AT216" s="100">
        <f t="shared" si="284"/>
        <v>1009967.2484925421</v>
      </c>
      <c r="AU216" s="60">
        <v>8563</v>
      </c>
      <c r="AV216" s="80">
        <f t="shared" si="285"/>
        <v>0.86582406471183015</v>
      </c>
      <c r="AW216" s="93">
        <v>1994721128</v>
      </c>
      <c r="AX216" s="100">
        <f t="shared" si="286"/>
        <v>232946.52902020319</v>
      </c>
      <c r="AY216" s="144">
        <v>4618</v>
      </c>
      <c r="AZ216" s="60">
        <v>4336</v>
      </c>
      <c r="BA216" s="80">
        <f t="shared" si="287"/>
        <v>0.93893460372455606</v>
      </c>
      <c r="BB216" s="93">
        <v>4659688780</v>
      </c>
      <c r="BC216" s="100">
        <f t="shared" si="288"/>
        <v>1074651.4714022139</v>
      </c>
      <c r="BD216" s="60">
        <v>3932</v>
      </c>
      <c r="BE216" s="80">
        <f t="shared" si="289"/>
        <v>0.85145084452143782</v>
      </c>
      <c r="BF216" s="93">
        <v>889813552</v>
      </c>
      <c r="BG216" s="100">
        <f t="shared" si="290"/>
        <v>226300.496439471</v>
      </c>
      <c r="BH216" s="144">
        <v>1634</v>
      </c>
      <c r="BI216" s="60">
        <v>1452</v>
      </c>
      <c r="BJ216" s="80">
        <f t="shared" si="291"/>
        <v>0.88861689106487152</v>
      </c>
      <c r="BK216" s="93">
        <v>1523465810</v>
      </c>
      <c r="BL216" s="100">
        <f t="shared" si="292"/>
        <v>1049218.8774104684</v>
      </c>
      <c r="BM216" s="60">
        <v>1281</v>
      </c>
      <c r="BN216" s="80">
        <f t="shared" si="293"/>
        <v>0.78396572827417377</v>
      </c>
      <c r="BO216" s="93">
        <v>263529393</v>
      </c>
      <c r="BP216" s="100">
        <f t="shared" si="294"/>
        <v>205721.61826697891</v>
      </c>
      <c r="BQ216" s="98">
        <f t="shared" si="295"/>
        <v>46108</v>
      </c>
      <c r="BR216" s="60">
        <f t="shared" si="296"/>
        <v>43230</v>
      </c>
      <c r="BS216" s="80">
        <f t="shared" si="297"/>
        <v>0.9375813307885833</v>
      </c>
      <c r="BT216" s="93">
        <f t="shared" si="298"/>
        <v>38547010700</v>
      </c>
      <c r="BU216" s="100">
        <f t="shared" si="299"/>
        <v>891672.69720101776</v>
      </c>
      <c r="BV216" s="60">
        <f t="shared" si="300"/>
        <v>37928</v>
      </c>
      <c r="BW216" s="80">
        <f t="shared" si="301"/>
        <v>0.82259043983690461</v>
      </c>
      <c r="BX216" s="93">
        <f t="shared" si="302"/>
        <v>8105586716</v>
      </c>
      <c r="BY216" s="100">
        <f t="shared" si="303"/>
        <v>213709.83748154397</v>
      </c>
      <c r="BZ216" s="82"/>
      <c r="CA216" s="113">
        <v>44286</v>
      </c>
      <c r="CB216" s="105">
        <v>41514</v>
      </c>
      <c r="CC216" s="86">
        <v>0.93740685543964231</v>
      </c>
      <c r="CD216" s="105">
        <v>36983520960</v>
      </c>
      <c r="CE216" s="105">
        <v>890868.64575805748</v>
      </c>
      <c r="CF216" s="105">
        <v>36111</v>
      </c>
      <c r="CG216" s="86">
        <v>0.81540441674569841</v>
      </c>
      <c r="CH216" s="105">
        <v>8106266790</v>
      </c>
      <c r="CI216" s="105">
        <v>224481.92489823044</v>
      </c>
      <c r="CK216" s="86">
        <f t="shared" si="304"/>
        <v>0.11499089095167869</v>
      </c>
      <c r="CL216" s="86">
        <f t="shared" si="305"/>
        <v>6.24186692114167E-2</v>
      </c>
      <c r="CM216" s="86">
        <f t="shared" si="306"/>
        <v>0.12200243869394389</v>
      </c>
      <c r="CN216" s="86">
        <f t="shared" si="307"/>
        <v>6.2593144560357694E-2</v>
      </c>
    </row>
    <row r="217" spans="1:92" s="15" customFormat="1" ht="13.5" customHeight="1">
      <c r="A217" s="63"/>
      <c r="B217" s="345">
        <v>36</v>
      </c>
      <c r="C217" s="342" t="s">
        <v>2</v>
      </c>
      <c r="D217" s="331" t="s">
        <v>153</v>
      </c>
      <c r="E217" s="320"/>
      <c r="F217" s="144">
        <v>4</v>
      </c>
      <c r="G217" s="60">
        <v>4</v>
      </c>
      <c r="H217" s="80">
        <f t="shared" si="267"/>
        <v>1</v>
      </c>
      <c r="I217" s="93">
        <v>2787400</v>
      </c>
      <c r="J217" s="100">
        <f t="shared" si="268"/>
        <v>696850</v>
      </c>
      <c r="K217" s="60">
        <v>3</v>
      </c>
      <c r="L217" s="80">
        <f t="shared" si="269"/>
        <v>0.75</v>
      </c>
      <c r="M217" s="93">
        <v>152261</v>
      </c>
      <c r="N217" s="100">
        <f t="shared" si="270"/>
        <v>50753.666666666664</v>
      </c>
      <c r="O217" s="144">
        <v>10</v>
      </c>
      <c r="P217" s="60">
        <v>10</v>
      </c>
      <c r="Q217" s="80">
        <f t="shared" si="271"/>
        <v>1</v>
      </c>
      <c r="R217" s="93">
        <v>9898580</v>
      </c>
      <c r="S217" s="100">
        <f t="shared" si="272"/>
        <v>989858</v>
      </c>
      <c r="T217" s="60">
        <v>7</v>
      </c>
      <c r="U217" s="80">
        <f t="shared" si="273"/>
        <v>0.7</v>
      </c>
      <c r="V217" s="93">
        <v>4957438</v>
      </c>
      <c r="W217" s="100">
        <f t="shared" si="274"/>
        <v>708205.42857142852</v>
      </c>
      <c r="X217" s="144">
        <v>2289</v>
      </c>
      <c r="Y217" s="60">
        <v>2265</v>
      </c>
      <c r="Z217" s="80">
        <f t="shared" si="275"/>
        <v>0.98951507208387945</v>
      </c>
      <c r="AA217" s="93">
        <v>1041558140</v>
      </c>
      <c r="AB217" s="100">
        <f t="shared" si="276"/>
        <v>459849.06843267108</v>
      </c>
      <c r="AC217" s="60">
        <v>1981</v>
      </c>
      <c r="AD217" s="80">
        <f t="shared" si="277"/>
        <v>0.86544342507645255</v>
      </c>
      <c r="AE217" s="93">
        <v>197492027</v>
      </c>
      <c r="AF217" s="100">
        <f t="shared" si="278"/>
        <v>99693.097930338219</v>
      </c>
      <c r="AG217" s="144">
        <v>2086</v>
      </c>
      <c r="AH217" s="60">
        <v>2071</v>
      </c>
      <c r="AI217" s="80">
        <f t="shared" si="279"/>
        <v>0.99280920421860019</v>
      </c>
      <c r="AJ217" s="93">
        <v>1084768350</v>
      </c>
      <c r="AK217" s="100">
        <f t="shared" si="280"/>
        <v>523789.64268469339</v>
      </c>
      <c r="AL217" s="60">
        <v>1894</v>
      </c>
      <c r="AM217" s="80">
        <f t="shared" si="281"/>
        <v>0.90795781399808251</v>
      </c>
      <c r="AN217" s="93">
        <v>225625324</v>
      </c>
      <c r="AO217" s="100">
        <f t="shared" si="282"/>
        <v>119126.35902851108</v>
      </c>
      <c r="AP217" s="144">
        <v>1132</v>
      </c>
      <c r="AQ217" s="60">
        <v>1128</v>
      </c>
      <c r="AR217" s="80">
        <f t="shared" si="283"/>
        <v>0.99646643109540634</v>
      </c>
      <c r="AS217" s="93">
        <v>681597600</v>
      </c>
      <c r="AT217" s="100">
        <f t="shared" si="284"/>
        <v>604253.19148936169</v>
      </c>
      <c r="AU217" s="60">
        <v>1073</v>
      </c>
      <c r="AV217" s="80">
        <f t="shared" si="285"/>
        <v>0.94787985865724378</v>
      </c>
      <c r="AW217" s="93">
        <v>138240701</v>
      </c>
      <c r="AX217" s="100">
        <f t="shared" si="286"/>
        <v>128835.69524697111</v>
      </c>
      <c r="AY217" s="144">
        <v>378</v>
      </c>
      <c r="AZ217" s="60">
        <v>376</v>
      </c>
      <c r="BA217" s="80">
        <f t="shared" si="287"/>
        <v>0.99470899470899465</v>
      </c>
      <c r="BB217" s="93">
        <v>208120720</v>
      </c>
      <c r="BC217" s="100">
        <f t="shared" si="288"/>
        <v>553512.55319148931</v>
      </c>
      <c r="BD217" s="60">
        <v>348</v>
      </c>
      <c r="BE217" s="80">
        <f t="shared" si="289"/>
        <v>0.92063492063492058</v>
      </c>
      <c r="BF217" s="93">
        <v>37631650</v>
      </c>
      <c r="BG217" s="100">
        <f t="shared" si="290"/>
        <v>108136.92528735632</v>
      </c>
      <c r="BH217" s="144">
        <v>74</v>
      </c>
      <c r="BI217" s="60">
        <v>74</v>
      </c>
      <c r="BJ217" s="80">
        <f t="shared" si="291"/>
        <v>1</v>
      </c>
      <c r="BK217" s="93">
        <v>42750810</v>
      </c>
      <c r="BL217" s="100">
        <f t="shared" si="292"/>
        <v>577713.64864864864</v>
      </c>
      <c r="BM217" s="60">
        <v>73</v>
      </c>
      <c r="BN217" s="80">
        <f t="shared" si="293"/>
        <v>0.98648648648648651</v>
      </c>
      <c r="BO217" s="93">
        <v>9038751</v>
      </c>
      <c r="BP217" s="100">
        <f t="shared" si="294"/>
        <v>123818.50684931508</v>
      </c>
      <c r="BQ217" s="98">
        <f t="shared" si="295"/>
        <v>5973</v>
      </c>
      <c r="BR217" s="60">
        <f t="shared" si="296"/>
        <v>5928</v>
      </c>
      <c r="BS217" s="80">
        <f t="shared" si="297"/>
        <v>0.99246609743847314</v>
      </c>
      <c r="BT217" s="93">
        <f t="shared" si="298"/>
        <v>3071481600</v>
      </c>
      <c r="BU217" s="100">
        <f t="shared" si="299"/>
        <v>518131.17408906884</v>
      </c>
      <c r="BV217" s="60">
        <f t="shared" si="300"/>
        <v>5379</v>
      </c>
      <c r="BW217" s="80">
        <f t="shared" si="301"/>
        <v>0.90055248618784534</v>
      </c>
      <c r="BX217" s="93">
        <f t="shared" si="302"/>
        <v>613138152</v>
      </c>
      <c r="BY217" s="100">
        <f t="shared" si="303"/>
        <v>113987.38650306748</v>
      </c>
      <c r="BZ217" s="82"/>
      <c r="CA217" s="113">
        <v>5723</v>
      </c>
      <c r="CB217" s="105">
        <v>5660</v>
      </c>
      <c r="CC217" s="86">
        <v>0.98899178752402583</v>
      </c>
      <c r="CD217" s="105">
        <v>2861198240</v>
      </c>
      <c r="CE217" s="105">
        <v>505512.0565371025</v>
      </c>
      <c r="CF217" s="105">
        <v>5114</v>
      </c>
      <c r="CG217" s="86">
        <v>0.89358727939891669</v>
      </c>
      <c r="CH217" s="105">
        <v>584921948</v>
      </c>
      <c r="CI217" s="105">
        <v>114376.60305044975</v>
      </c>
      <c r="CK217" s="86">
        <f t="shared" si="304"/>
        <v>9.1913611250627802E-2</v>
      </c>
      <c r="CL217" s="86">
        <f t="shared" si="305"/>
        <v>7.5339025615268618E-3</v>
      </c>
      <c r="CM217" s="86">
        <f t="shared" si="306"/>
        <v>9.5404508125109144E-2</v>
      </c>
      <c r="CN217" s="86">
        <f t="shared" si="307"/>
        <v>1.1008212475974166E-2</v>
      </c>
    </row>
    <row r="218" spans="1:92" s="15" customFormat="1" ht="13.5" customHeight="1">
      <c r="A218" s="63"/>
      <c r="B218" s="346"/>
      <c r="C218" s="343"/>
      <c r="D218" s="319" t="s">
        <v>164</v>
      </c>
      <c r="E218" s="320"/>
      <c r="F218" s="144">
        <v>0</v>
      </c>
      <c r="G218" s="60">
        <v>0</v>
      </c>
      <c r="H218" s="80" t="str">
        <f t="shared" si="267"/>
        <v>-</v>
      </c>
      <c r="I218" s="93">
        <v>0</v>
      </c>
      <c r="J218" s="100" t="str">
        <f t="shared" si="268"/>
        <v>-</v>
      </c>
      <c r="K218" s="60">
        <v>0</v>
      </c>
      <c r="L218" s="80" t="str">
        <f t="shared" si="269"/>
        <v>-</v>
      </c>
      <c r="M218" s="93">
        <v>0</v>
      </c>
      <c r="N218" s="100" t="str">
        <f t="shared" si="270"/>
        <v>-</v>
      </c>
      <c r="O218" s="144">
        <v>0</v>
      </c>
      <c r="P218" s="60">
        <v>0</v>
      </c>
      <c r="Q218" s="80" t="str">
        <f t="shared" si="271"/>
        <v>-</v>
      </c>
      <c r="R218" s="93">
        <v>0</v>
      </c>
      <c r="S218" s="100" t="str">
        <f t="shared" si="272"/>
        <v>-</v>
      </c>
      <c r="T218" s="60">
        <v>0</v>
      </c>
      <c r="U218" s="80" t="str">
        <f t="shared" si="273"/>
        <v>-</v>
      </c>
      <c r="V218" s="93">
        <v>0</v>
      </c>
      <c r="W218" s="100" t="str">
        <f t="shared" si="274"/>
        <v>-</v>
      </c>
      <c r="X218" s="144">
        <v>36</v>
      </c>
      <c r="Y218" s="60">
        <v>36</v>
      </c>
      <c r="Z218" s="80">
        <f t="shared" si="275"/>
        <v>1</v>
      </c>
      <c r="AA218" s="93">
        <v>20603860</v>
      </c>
      <c r="AB218" s="100">
        <f t="shared" si="276"/>
        <v>572329.4444444445</v>
      </c>
      <c r="AC218" s="60">
        <v>31</v>
      </c>
      <c r="AD218" s="80">
        <f t="shared" si="277"/>
        <v>0.86111111111111116</v>
      </c>
      <c r="AE218" s="93">
        <v>2704073</v>
      </c>
      <c r="AF218" s="100">
        <f t="shared" si="278"/>
        <v>87228.161290322576</v>
      </c>
      <c r="AG218" s="144">
        <v>20</v>
      </c>
      <c r="AH218" s="60">
        <v>19</v>
      </c>
      <c r="AI218" s="80">
        <f t="shared" si="279"/>
        <v>0.95</v>
      </c>
      <c r="AJ218" s="93">
        <v>11419860</v>
      </c>
      <c r="AK218" s="100">
        <f t="shared" si="280"/>
        <v>601045.26315789472</v>
      </c>
      <c r="AL218" s="60">
        <v>16</v>
      </c>
      <c r="AM218" s="80">
        <f t="shared" si="281"/>
        <v>0.8</v>
      </c>
      <c r="AN218" s="93">
        <v>915043</v>
      </c>
      <c r="AO218" s="100">
        <f t="shared" si="282"/>
        <v>57190.1875</v>
      </c>
      <c r="AP218" s="144">
        <v>6</v>
      </c>
      <c r="AQ218" s="60">
        <v>6</v>
      </c>
      <c r="AR218" s="80">
        <f t="shared" si="283"/>
        <v>1</v>
      </c>
      <c r="AS218" s="93">
        <v>3509640</v>
      </c>
      <c r="AT218" s="100">
        <f t="shared" si="284"/>
        <v>584940</v>
      </c>
      <c r="AU218" s="60">
        <v>5</v>
      </c>
      <c r="AV218" s="80">
        <f t="shared" si="285"/>
        <v>0.83333333333333337</v>
      </c>
      <c r="AW218" s="93">
        <v>1034142</v>
      </c>
      <c r="AX218" s="100">
        <f t="shared" si="286"/>
        <v>206828.4</v>
      </c>
      <c r="AY218" s="144">
        <v>0</v>
      </c>
      <c r="AZ218" s="60">
        <v>0</v>
      </c>
      <c r="BA218" s="80" t="str">
        <f t="shared" si="287"/>
        <v>-</v>
      </c>
      <c r="BB218" s="93">
        <v>0</v>
      </c>
      <c r="BC218" s="100" t="str">
        <f t="shared" si="288"/>
        <v>-</v>
      </c>
      <c r="BD218" s="60">
        <v>0</v>
      </c>
      <c r="BE218" s="80" t="str">
        <f t="shared" si="289"/>
        <v>-</v>
      </c>
      <c r="BF218" s="93">
        <v>0</v>
      </c>
      <c r="BG218" s="100" t="str">
        <f t="shared" si="290"/>
        <v>-</v>
      </c>
      <c r="BH218" s="144">
        <v>0</v>
      </c>
      <c r="BI218" s="60">
        <v>0</v>
      </c>
      <c r="BJ218" s="80" t="str">
        <f t="shared" si="291"/>
        <v>-</v>
      </c>
      <c r="BK218" s="93">
        <v>0</v>
      </c>
      <c r="BL218" s="100" t="str">
        <f t="shared" si="292"/>
        <v>-</v>
      </c>
      <c r="BM218" s="60">
        <v>0</v>
      </c>
      <c r="BN218" s="80" t="str">
        <f t="shared" si="293"/>
        <v>-</v>
      </c>
      <c r="BO218" s="93">
        <v>0</v>
      </c>
      <c r="BP218" s="100" t="str">
        <f t="shared" si="294"/>
        <v>-</v>
      </c>
      <c r="BQ218" s="98">
        <f t="shared" si="295"/>
        <v>62</v>
      </c>
      <c r="BR218" s="60">
        <f t="shared" si="296"/>
        <v>61</v>
      </c>
      <c r="BS218" s="80">
        <f t="shared" si="297"/>
        <v>0.9838709677419355</v>
      </c>
      <c r="BT218" s="93">
        <f t="shared" si="298"/>
        <v>35533360</v>
      </c>
      <c r="BU218" s="100">
        <f t="shared" si="299"/>
        <v>582514.09836065571</v>
      </c>
      <c r="BV218" s="60">
        <f t="shared" si="300"/>
        <v>52</v>
      </c>
      <c r="BW218" s="80">
        <f t="shared" si="301"/>
        <v>0.83870967741935487</v>
      </c>
      <c r="BX218" s="93">
        <f t="shared" si="302"/>
        <v>4653258</v>
      </c>
      <c r="BY218" s="100">
        <f t="shared" si="303"/>
        <v>89485.730769230766</v>
      </c>
      <c r="BZ218" s="82"/>
      <c r="CA218" s="113">
        <v>54</v>
      </c>
      <c r="CB218" s="105">
        <v>54</v>
      </c>
      <c r="CC218" s="86">
        <v>1</v>
      </c>
      <c r="CD218" s="105">
        <v>28243980</v>
      </c>
      <c r="CE218" s="105">
        <v>523036.66666666669</v>
      </c>
      <c r="CF218" s="105">
        <v>45</v>
      </c>
      <c r="CG218" s="86">
        <v>0.83333333333333337</v>
      </c>
      <c r="CH218" s="105">
        <v>3489912</v>
      </c>
      <c r="CI218" s="105">
        <v>77553.600000000006</v>
      </c>
      <c r="CK218" s="86">
        <f t="shared" si="304"/>
        <v>0.14516129032258063</v>
      </c>
      <c r="CL218" s="86">
        <f t="shared" si="305"/>
        <v>1.6129032258064502E-2</v>
      </c>
      <c r="CM218" s="86">
        <f t="shared" si="306"/>
        <v>0.16666666666666663</v>
      </c>
      <c r="CN218" s="86">
        <f t="shared" si="307"/>
        <v>0</v>
      </c>
    </row>
    <row r="219" spans="1:92" s="15" customFormat="1" ht="13.5" customHeight="1">
      <c r="A219" s="63"/>
      <c r="B219" s="346"/>
      <c r="C219" s="343"/>
      <c r="D219" s="81"/>
      <c r="E219" s="71" t="s">
        <v>160</v>
      </c>
      <c r="F219" s="168">
        <v>0</v>
      </c>
      <c r="G219" s="62">
        <v>0</v>
      </c>
      <c r="H219" s="79" t="str">
        <f t="shared" si="267"/>
        <v>-</v>
      </c>
      <c r="I219" s="101">
        <v>0</v>
      </c>
      <c r="J219" s="102" t="str">
        <f t="shared" si="268"/>
        <v>-</v>
      </c>
      <c r="K219" s="62">
        <v>0</v>
      </c>
      <c r="L219" s="79" t="str">
        <f t="shared" si="269"/>
        <v>-</v>
      </c>
      <c r="M219" s="101">
        <v>0</v>
      </c>
      <c r="N219" s="102" t="str">
        <f t="shared" si="270"/>
        <v>-</v>
      </c>
      <c r="O219" s="168">
        <v>0</v>
      </c>
      <c r="P219" s="62">
        <v>0</v>
      </c>
      <c r="Q219" s="79" t="str">
        <f t="shared" si="271"/>
        <v>-</v>
      </c>
      <c r="R219" s="101">
        <v>0</v>
      </c>
      <c r="S219" s="102" t="str">
        <f t="shared" si="272"/>
        <v>-</v>
      </c>
      <c r="T219" s="62">
        <v>0</v>
      </c>
      <c r="U219" s="79" t="str">
        <f t="shared" si="273"/>
        <v>-</v>
      </c>
      <c r="V219" s="101">
        <v>0</v>
      </c>
      <c r="W219" s="102" t="str">
        <f t="shared" si="274"/>
        <v>-</v>
      </c>
      <c r="X219" s="168">
        <v>22</v>
      </c>
      <c r="Y219" s="62">
        <v>22</v>
      </c>
      <c r="Z219" s="79">
        <f t="shared" si="275"/>
        <v>1</v>
      </c>
      <c r="AA219" s="101">
        <v>10493290</v>
      </c>
      <c r="AB219" s="102">
        <f t="shared" si="276"/>
        <v>476967.72727272729</v>
      </c>
      <c r="AC219" s="62">
        <v>18</v>
      </c>
      <c r="AD219" s="79">
        <f t="shared" si="277"/>
        <v>0.81818181818181823</v>
      </c>
      <c r="AE219" s="101">
        <v>1499671</v>
      </c>
      <c r="AF219" s="102">
        <f t="shared" si="278"/>
        <v>83315.055555555562</v>
      </c>
      <c r="AG219" s="168">
        <v>12</v>
      </c>
      <c r="AH219" s="62">
        <v>12</v>
      </c>
      <c r="AI219" s="79">
        <f t="shared" si="279"/>
        <v>1</v>
      </c>
      <c r="AJ219" s="101">
        <v>6841400</v>
      </c>
      <c r="AK219" s="102">
        <f t="shared" si="280"/>
        <v>570116.66666666663</v>
      </c>
      <c r="AL219" s="62">
        <v>10</v>
      </c>
      <c r="AM219" s="79">
        <f t="shared" si="281"/>
        <v>0.83333333333333337</v>
      </c>
      <c r="AN219" s="101">
        <v>350360</v>
      </c>
      <c r="AO219" s="102">
        <f t="shared" si="282"/>
        <v>35036</v>
      </c>
      <c r="AP219" s="168">
        <v>4</v>
      </c>
      <c r="AQ219" s="62">
        <v>4</v>
      </c>
      <c r="AR219" s="79">
        <f t="shared" si="283"/>
        <v>1</v>
      </c>
      <c r="AS219" s="101">
        <v>1677030</v>
      </c>
      <c r="AT219" s="102">
        <f t="shared" si="284"/>
        <v>419257.5</v>
      </c>
      <c r="AU219" s="62">
        <v>3</v>
      </c>
      <c r="AV219" s="79">
        <f t="shared" si="285"/>
        <v>0.75</v>
      </c>
      <c r="AW219" s="101">
        <v>225868</v>
      </c>
      <c r="AX219" s="102">
        <f t="shared" si="286"/>
        <v>75289.333333333328</v>
      </c>
      <c r="AY219" s="168">
        <v>0</v>
      </c>
      <c r="AZ219" s="62">
        <v>0</v>
      </c>
      <c r="BA219" s="79" t="str">
        <f t="shared" si="287"/>
        <v>-</v>
      </c>
      <c r="BB219" s="101">
        <v>0</v>
      </c>
      <c r="BC219" s="102" t="str">
        <f t="shared" si="288"/>
        <v>-</v>
      </c>
      <c r="BD219" s="62">
        <v>0</v>
      </c>
      <c r="BE219" s="79" t="str">
        <f t="shared" si="289"/>
        <v>-</v>
      </c>
      <c r="BF219" s="101">
        <v>0</v>
      </c>
      <c r="BG219" s="102" t="str">
        <f t="shared" si="290"/>
        <v>-</v>
      </c>
      <c r="BH219" s="168">
        <v>0</v>
      </c>
      <c r="BI219" s="62">
        <v>0</v>
      </c>
      <c r="BJ219" s="79" t="str">
        <f t="shared" si="291"/>
        <v>-</v>
      </c>
      <c r="BK219" s="101">
        <v>0</v>
      </c>
      <c r="BL219" s="102" t="str">
        <f t="shared" si="292"/>
        <v>-</v>
      </c>
      <c r="BM219" s="62">
        <v>0</v>
      </c>
      <c r="BN219" s="79" t="str">
        <f t="shared" si="293"/>
        <v>-</v>
      </c>
      <c r="BO219" s="101">
        <v>0</v>
      </c>
      <c r="BP219" s="102" t="str">
        <f t="shared" si="294"/>
        <v>-</v>
      </c>
      <c r="BQ219" s="99">
        <f t="shared" si="295"/>
        <v>38</v>
      </c>
      <c r="BR219" s="62">
        <f t="shared" si="296"/>
        <v>38</v>
      </c>
      <c r="BS219" s="79">
        <f t="shared" si="297"/>
        <v>1</v>
      </c>
      <c r="BT219" s="101">
        <f t="shared" si="298"/>
        <v>19011720</v>
      </c>
      <c r="BU219" s="102">
        <f t="shared" si="299"/>
        <v>500308.42105263157</v>
      </c>
      <c r="BV219" s="62">
        <f t="shared" si="300"/>
        <v>31</v>
      </c>
      <c r="BW219" s="79">
        <f t="shared" si="301"/>
        <v>0.81578947368421051</v>
      </c>
      <c r="BX219" s="101">
        <f t="shared" si="302"/>
        <v>2075899</v>
      </c>
      <c r="BY219" s="102">
        <f t="shared" si="303"/>
        <v>66964.483870967742</v>
      </c>
      <c r="BZ219" s="82"/>
      <c r="CA219" s="113">
        <v>31</v>
      </c>
      <c r="CB219" s="105">
        <v>31</v>
      </c>
      <c r="CC219" s="86">
        <v>1</v>
      </c>
      <c r="CD219" s="105">
        <v>12752100</v>
      </c>
      <c r="CE219" s="105">
        <v>411358.06451612903</v>
      </c>
      <c r="CF219" s="105">
        <v>23</v>
      </c>
      <c r="CG219" s="86">
        <v>0.74193548387096775</v>
      </c>
      <c r="CH219" s="105">
        <v>1867844</v>
      </c>
      <c r="CI219" s="105">
        <v>81210.608695652176</v>
      </c>
      <c r="CK219" s="86">
        <f t="shared" si="304"/>
        <v>0.18421052631578949</v>
      </c>
      <c r="CL219" s="86">
        <f t="shared" si="305"/>
        <v>0</v>
      </c>
      <c r="CM219" s="86">
        <f t="shared" si="306"/>
        <v>0.25806451612903225</v>
      </c>
      <c r="CN219" s="86">
        <f t="shared" si="307"/>
        <v>0</v>
      </c>
    </row>
    <row r="220" spans="1:92" s="15" customFormat="1" ht="13.5" customHeight="1">
      <c r="A220" s="63"/>
      <c r="B220" s="346"/>
      <c r="C220" s="343"/>
      <c r="D220" s="81"/>
      <c r="E220" s="198" t="s">
        <v>161</v>
      </c>
      <c r="F220" s="213">
        <v>0</v>
      </c>
      <c r="G220" s="214">
        <v>0</v>
      </c>
      <c r="H220" s="215" t="str">
        <f t="shared" si="267"/>
        <v>-</v>
      </c>
      <c r="I220" s="216">
        <v>0</v>
      </c>
      <c r="J220" s="217" t="str">
        <f t="shared" si="268"/>
        <v>-</v>
      </c>
      <c r="K220" s="214">
        <v>0</v>
      </c>
      <c r="L220" s="215" t="str">
        <f t="shared" si="269"/>
        <v>-</v>
      </c>
      <c r="M220" s="216">
        <v>0</v>
      </c>
      <c r="N220" s="217" t="str">
        <f t="shared" si="270"/>
        <v>-</v>
      </c>
      <c r="O220" s="213">
        <v>0</v>
      </c>
      <c r="P220" s="214">
        <v>0</v>
      </c>
      <c r="Q220" s="215" t="str">
        <f t="shared" si="271"/>
        <v>-</v>
      </c>
      <c r="R220" s="216">
        <v>0</v>
      </c>
      <c r="S220" s="217" t="str">
        <f t="shared" si="272"/>
        <v>-</v>
      </c>
      <c r="T220" s="214">
        <v>0</v>
      </c>
      <c r="U220" s="215" t="str">
        <f t="shared" si="273"/>
        <v>-</v>
      </c>
      <c r="V220" s="216">
        <v>0</v>
      </c>
      <c r="W220" s="217" t="str">
        <f t="shared" si="274"/>
        <v>-</v>
      </c>
      <c r="X220" s="213">
        <v>14</v>
      </c>
      <c r="Y220" s="214">
        <v>14</v>
      </c>
      <c r="Z220" s="215">
        <f t="shared" si="275"/>
        <v>1</v>
      </c>
      <c r="AA220" s="216">
        <v>10110570</v>
      </c>
      <c r="AB220" s="217">
        <f t="shared" si="276"/>
        <v>722183.57142857148</v>
      </c>
      <c r="AC220" s="214">
        <v>13</v>
      </c>
      <c r="AD220" s="215">
        <f t="shared" si="277"/>
        <v>0.9285714285714286</v>
      </c>
      <c r="AE220" s="216">
        <v>1204402</v>
      </c>
      <c r="AF220" s="217">
        <f t="shared" si="278"/>
        <v>92646.307692307688</v>
      </c>
      <c r="AG220" s="213">
        <v>8</v>
      </c>
      <c r="AH220" s="214">
        <v>7</v>
      </c>
      <c r="AI220" s="215">
        <f t="shared" si="279"/>
        <v>0.875</v>
      </c>
      <c r="AJ220" s="216">
        <v>4578460</v>
      </c>
      <c r="AK220" s="217">
        <f t="shared" si="280"/>
        <v>654065.71428571432</v>
      </c>
      <c r="AL220" s="214">
        <v>6</v>
      </c>
      <c r="AM220" s="215">
        <f t="shared" si="281"/>
        <v>0.75</v>
      </c>
      <c r="AN220" s="216">
        <v>564683</v>
      </c>
      <c r="AO220" s="217">
        <f t="shared" si="282"/>
        <v>94113.833333333328</v>
      </c>
      <c r="AP220" s="213">
        <v>2</v>
      </c>
      <c r="AQ220" s="214">
        <v>2</v>
      </c>
      <c r="AR220" s="215">
        <f t="shared" si="283"/>
        <v>1</v>
      </c>
      <c r="AS220" s="216">
        <v>1832610</v>
      </c>
      <c r="AT220" s="217">
        <f t="shared" si="284"/>
        <v>916305</v>
      </c>
      <c r="AU220" s="214">
        <v>2</v>
      </c>
      <c r="AV220" s="215">
        <f t="shared" si="285"/>
        <v>1</v>
      </c>
      <c r="AW220" s="216">
        <v>808274</v>
      </c>
      <c r="AX220" s="217">
        <f t="shared" si="286"/>
        <v>404137</v>
      </c>
      <c r="AY220" s="213">
        <v>0</v>
      </c>
      <c r="AZ220" s="214">
        <v>0</v>
      </c>
      <c r="BA220" s="215" t="str">
        <f t="shared" si="287"/>
        <v>-</v>
      </c>
      <c r="BB220" s="216">
        <v>0</v>
      </c>
      <c r="BC220" s="217" t="str">
        <f t="shared" si="288"/>
        <v>-</v>
      </c>
      <c r="BD220" s="214">
        <v>0</v>
      </c>
      <c r="BE220" s="215" t="str">
        <f t="shared" si="289"/>
        <v>-</v>
      </c>
      <c r="BF220" s="216">
        <v>0</v>
      </c>
      <c r="BG220" s="217" t="str">
        <f t="shared" si="290"/>
        <v>-</v>
      </c>
      <c r="BH220" s="213">
        <v>0</v>
      </c>
      <c r="BI220" s="214">
        <v>0</v>
      </c>
      <c r="BJ220" s="215" t="str">
        <f t="shared" si="291"/>
        <v>-</v>
      </c>
      <c r="BK220" s="216">
        <v>0</v>
      </c>
      <c r="BL220" s="217" t="str">
        <f t="shared" si="292"/>
        <v>-</v>
      </c>
      <c r="BM220" s="214">
        <v>0</v>
      </c>
      <c r="BN220" s="215" t="str">
        <f t="shared" si="293"/>
        <v>-</v>
      </c>
      <c r="BO220" s="216">
        <v>0</v>
      </c>
      <c r="BP220" s="217" t="str">
        <f t="shared" si="294"/>
        <v>-</v>
      </c>
      <c r="BQ220" s="218">
        <f t="shared" si="295"/>
        <v>24</v>
      </c>
      <c r="BR220" s="214">
        <f t="shared" si="296"/>
        <v>23</v>
      </c>
      <c r="BS220" s="215">
        <f t="shared" si="297"/>
        <v>0.95833333333333337</v>
      </c>
      <c r="BT220" s="216">
        <f t="shared" si="298"/>
        <v>16521640</v>
      </c>
      <c r="BU220" s="217">
        <f t="shared" si="299"/>
        <v>718332.17391304346</v>
      </c>
      <c r="BV220" s="214">
        <f t="shared" si="300"/>
        <v>21</v>
      </c>
      <c r="BW220" s="215">
        <f t="shared" si="301"/>
        <v>0.875</v>
      </c>
      <c r="BX220" s="216">
        <f t="shared" si="302"/>
        <v>2577359</v>
      </c>
      <c r="BY220" s="217">
        <f t="shared" si="303"/>
        <v>122731.38095238095</v>
      </c>
      <c r="BZ220" s="82"/>
      <c r="CA220" s="113">
        <v>23</v>
      </c>
      <c r="CB220" s="105">
        <v>23</v>
      </c>
      <c r="CC220" s="86">
        <v>1</v>
      </c>
      <c r="CD220" s="105">
        <v>15491880</v>
      </c>
      <c r="CE220" s="105">
        <v>673560</v>
      </c>
      <c r="CF220" s="105">
        <v>22</v>
      </c>
      <c r="CG220" s="86">
        <v>0.95652173913043481</v>
      </c>
      <c r="CH220" s="105">
        <v>1622068</v>
      </c>
      <c r="CI220" s="105">
        <v>73730.363636363632</v>
      </c>
      <c r="CK220" s="86">
        <f t="shared" si="304"/>
        <v>8.333333333333337E-2</v>
      </c>
      <c r="CL220" s="86">
        <f t="shared" si="305"/>
        <v>4.166666666666663E-2</v>
      </c>
      <c r="CM220" s="86">
        <f t="shared" si="306"/>
        <v>4.3478260869565188E-2</v>
      </c>
      <c r="CN220" s="86">
        <f t="shared" si="307"/>
        <v>0</v>
      </c>
    </row>
    <row r="221" spans="1:92" s="15" customFormat="1" ht="13.5" customHeight="1">
      <c r="A221" s="63"/>
      <c r="B221" s="346"/>
      <c r="C221" s="343"/>
      <c r="D221" s="210"/>
      <c r="E221" s="72" t="s">
        <v>211</v>
      </c>
      <c r="F221" s="211">
        <v>0</v>
      </c>
      <c r="G221" s="126">
        <v>0</v>
      </c>
      <c r="H221" s="124" t="str">
        <f>IFERROR(G221/F221,"-")</f>
        <v>-</v>
      </c>
      <c r="I221" s="127">
        <v>0</v>
      </c>
      <c r="J221" s="125" t="str">
        <f>IFERROR(I221/G221,"-")</f>
        <v>-</v>
      </c>
      <c r="K221" s="126">
        <v>0</v>
      </c>
      <c r="L221" s="124" t="str">
        <f>IFERROR(K221/F221,"-")</f>
        <v>-</v>
      </c>
      <c r="M221" s="127">
        <v>0</v>
      </c>
      <c r="N221" s="125" t="str">
        <f>IFERROR(M221/K221,"-")</f>
        <v>-</v>
      </c>
      <c r="O221" s="211">
        <v>0</v>
      </c>
      <c r="P221" s="126">
        <v>0</v>
      </c>
      <c r="Q221" s="124" t="str">
        <f>IFERROR(P221/O221,"-")</f>
        <v>-</v>
      </c>
      <c r="R221" s="127">
        <v>0</v>
      </c>
      <c r="S221" s="125" t="str">
        <f>IFERROR(R221/P221,"-")</f>
        <v>-</v>
      </c>
      <c r="T221" s="126">
        <v>0</v>
      </c>
      <c r="U221" s="124" t="str">
        <f>IFERROR(T221/O221,"-")</f>
        <v>-</v>
      </c>
      <c r="V221" s="127">
        <v>0</v>
      </c>
      <c r="W221" s="125" t="str">
        <f>IFERROR(V221/T221,"-")</f>
        <v>-</v>
      </c>
      <c r="X221" s="211">
        <v>0</v>
      </c>
      <c r="Y221" s="126">
        <v>0</v>
      </c>
      <c r="Z221" s="124" t="str">
        <f>IFERROR(Y221/X221,"-")</f>
        <v>-</v>
      </c>
      <c r="AA221" s="127">
        <v>0</v>
      </c>
      <c r="AB221" s="125" t="str">
        <f>IFERROR(AA221/Y221,"-")</f>
        <v>-</v>
      </c>
      <c r="AC221" s="126">
        <v>0</v>
      </c>
      <c r="AD221" s="124" t="str">
        <f>IFERROR(AC221/X221,"-")</f>
        <v>-</v>
      </c>
      <c r="AE221" s="127">
        <v>0</v>
      </c>
      <c r="AF221" s="125" t="str">
        <f>IFERROR(AE221/AC221,"-")</f>
        <v>-</v>
      </c>
      <c r="AG221" s="211">
        <v>0</v>
      </c>
      <c r="AH221" s="126">
        <v>0</v>
      </c>
      <c r="AI221" s="124" t="str">
        <f>IFERROR(AH221/AG221,"-")</f>
        <v>-</v>
      </c>
      <c r="AJ221" s="127">
        <v>0</v>
      </c>
      <c r="AK221" s="125" t="str">
        <f>IFERROR(AJ221/AH221,"-")</f>
        <v>-</v>
      </c>
      <c r="AL221" s="126">
        <v>0</v>
      </c>
      <c r="AM221" s="124" t="str">
        <f>IFERROR(AL221/AG221,"-")</f>
        <v>-</v>
      </c>
      <c r="AN221" s="127">
        <v>0</v>
      </c>
      <c r="AO221" s="125" t="str">
        <f>IFERROR(AN221/AL221,"-")</f>
        <v>-</v>
      </c>
      <c r="AP221" s="211">
        <v>0</v>
      </c>
      <c r="AQ221" s="126">
        <v>0</v>
      </c>
      <c r="AR221" s="124" t="str">
        <f>IFERROR(AQ221/AP221,"-")</f>
        <v>-</v>
      </c>
      <c r="AS221" s="127">
        <v>0</v>
      </c>
      <c r="AT221" s="125" t="str">
        <f>IFERROR(AS221/AQ221,"-")</f>
        <v>-</v>
      </c>
      <c r="AU221" s="126">
        <v>0</v>
      </c>
      <c r="AV221" s="124" t="str">
        <f>IFERROR(AU221/AP221,"-")</f>
        <v>-</v>
      </c>
      <c r="AW221" s="127">
        <v>0</v>
      </c>
      <c r="AX221" s="125" t="str">
        <f>IFERROR(AW221/AU221,"-")</f>
        <v>-</v>
      </c>
      <c r="AY221" s="211">
        <v>0</v>
      </c>
      <c r="AZ221" s="126">
        <v>0</v>
      </c>
      <c r="BA221" s="124" t="str">
        <f>IFERROR(AZ221/AY221,"-")</f>
        <v>-</v>
      </c>
      <c r="BB221" s="127">
        <v>0</v>
      </c>
      <c r="BC221" s="125" t="str">
        <f>IFERROR(BB221/AZ221,"-")</f>
        <v>-</v>
      </c>
      <c r="BD221" s="126">
        <v>0</v>
      </c>
      <c r="BE221" s="124" t="str">
        <f>IFERROR(BD221/AY221,"-")</f>
        <v>-</v>
      </c>
      <c r="BF221" s="127">
        <v>0</v>
      </c>
      <c r="BG221" s="125" t="str">
        <f>IFERROR(BF221/BD221,"-")</f>
        <v>-</v>
      </c>
      <c r="BH221" s="211">
        <v>0</v>
      </c>
      <c r="BI221" s="126">
        <v>0</v>
      </c>
      <c r="BJ221" s="124" t="str">
        <f>IFERROR(BI221/BH221,"-")</f>
        <v>-</v>
      </c>
      <c r="BK221" s="127">
        <v>0</v>
      </c>
      <c r="BL221" s="125" t="str">
        <f>IFERROR(BK221/BI221,"-")</f>
        <v>-</v>
      </c>
      <c r="BM221" s="126">
        <v>0</v>
      </c>
      <c r="BN221" s="124" t="str">
        <f>IFERROR(BM221/BH221,"-")</f>
        <v>-</v>
      </c>
      <c r="BO221" s="127">
        <v>0</v>
      </c>
      <c r="BP221" s="125" t="str">
        <f>IFERROR(BO221/BM221,"-")</f>
        <v>-</v>
      </c>
      <c r="BQ221" s="212">
        <f t="shared" si="295"/>
        <v>0</v>
      </c>
      <c r="BR221" s="126">
        <f t="shared" si="296"/>
        <v>0</v>
      </c>
      <c r="BS221" s="124" t="str">
        <f>IFERROR(BR221/BQ221,"-")</f>
        <v>-</v>
      </c>
      <c r="BT221" s="127">
        <f>SUM(I221,R221,AA221,AJ221,AS221,BB221,BK221)</f>
        <v>0</v>
      </c>
      <c r="BU221" s="125" t="str">
        <f>IFERROR(BT221/BR221,"-")</f>
        <v>-</v>
      </c>
      <c r="BV221" s="126">
        <f>SUM(K221,T221,AC221,AL221,AU221,BD221,BM221)</f>
        <v>0</v>
      </c>
      <c r="BW221" s="124" t="str">
        <f>IFERROR(BV221/BQ221,"-")</f>
        <v>-</v>
      </c>
      <c r="BX221" s="127">
        <f>SUM(M221,V221,AE221,AN221,AW221,BF221,BO221)</f>
        <v>0</v>
      </c>
      <c r="BY221" s="125" t="str">
        <f>IFERROR(BX221/BV221,"-")</f>
        <v>-</v>
      </c>
      <c r="BZ221" s="82"/>
      <c r="CA221" s="113">
        <v>0</v>
      </c>
      <c r="CB221" s="105">
        <v>0</v>
      </c>
      <c r="CC221" s="86" t="s">
        <v>240</v>
      </c>
      <c r="CD221" s="105">
        <v>0</v>
      </c>
      <c r="CE221" s="105" t="s">
        <v>240</v>
      </c>
      <c r="CF221" s="105">
        <v>0</v>
      </c>
      <c r="CG221" s="86" t="s">
        <v>240</v>
      </c>
      <c r="CH221" s="105">
        <v>0</v>
      </c>
      <c r="CI221" s="105" t="s">
        <v>240</v>
      </c>
      <c r="CK221" s="86" t="str">
        <f t="shared" si="304"/>
        <v>-</v>
      </c>
      <c r="CL221" s="86" t="str">
        <f t="shared" si="305"/>
        <v>-</v>
      </c>
      <c r="CM221" s="86" t="str">
        <f t="shared" si="306"/>
        <v>-</v>
      </c>
      <c r="CN221" s="86" t="str">
        <f t="shared" si="307"/>
        <v>-</v>
      </c>
    </row>
    <row r="222" spans="1:92" s="15" customFormat="1" ht="13.5" customHeight="1">
      <c r="A222" s="63"/>
      <c r="B222" s="347"/>
      <c r="C222" s="344"/>
      <c r="D222" s="338" t="s">
        <v>204</v>
      </c>
      <c r="E222" s="339"/>
      <c r="F222" s="144">
        <v>26</v>
      </c>
      <c r="G222" s="60">
        <v>25</v>
      </c>
      <c r="H222" s="80">
        <f t="shared" si="267"/>
        <v>0.96153846153846156</v>
      </c>
      <c r="I222" s="93">
        <v>42198880</v>
      </c>
      <c r="J222" s="100">
        <f t="shared" si="268"/>
        <v>1687955.2</v>
      </c>
      <c r="K222" s="60">
        <v>20</v>
      </c>
      <c r="L222" s="80">
        <f t="shared" si="269"/>
        <v>0.76923076923076927</v>
      </c>
      <c r="M222" s="93">
        <v>20407568</v>
      </c>
      <c r="N222" s="100">
        <f t="shared" si="270"/>
        <v>1020378.4</v>
      </c>
      <c r="O222" s="144">
        <v>41</v>
      </c>
      <c r="P222" s="60">
        <v>39</v>
      </c>
      <c r="Q222" s="80">
        <f t="shared" si="271"/>
        <v>0.95121951219512191</v>
      </c>
      <c r="R222" s="93">
        <v>92269860</v>
      </c>
      <c r="S222" s="100">
        <f t="shared" si="272"/>
        <v>2365893.846153846</v>
      </c>
      <c r="T222" s="60">
        <v>35</v>
      </c>
      <c r="U222" s="80">
        <f t="shared" si="273"/>
        <v>0.85365853658536583</v>
      </c>
      <c r="V222" s="93">
        <v>54234415</v>
      </c>
      <c r="W222" s="100">
        <f t="shared" si="274"/>
        <v>1549554.7142857143</v>
      </c>
      <c r="X222" s="144">
        <v>3106</v>
      </c>
      <c r="Y222" s="60">
        <v>2743</v>
      </c>
      <c r="Z222" s="80">
        <f t="shared" si="275"/>
        <v>0.88312942691564711</v>
      </c>
      <c r="AA222" s="93">
        <v>2133411920</v>
      </c>
      <c r="AB222" s="100">
        <f t="shared" si="276"/>
        <v>777765.92052497261</v>
      </c>
      <c r="AC222" s="60">
        <v>2254</v>
      </c>
      <c r="AD222" s="80">
        <f t="shared" si="277"/>
        <v>0.72569220862846107</v>
      </c>
      <c r="AE222" s="93">
        <v>509710368</v>
      </c>
      <c r="AF222" s="100">
        <f t="shared" si="278"/>
        <v>226135.92191659272</v>
      </c>
      <c r="AG222" s="144">
        <v>2695</v>
      </c>
      <c r="AH222" s="60">
        <v>2535</v>
      </c>
      <c r="AI222" s="80">
        <f t="shared" si="279"/>
        <v>0.94063079777365488</v>
      </c>
      <c r="AJ222" s="93">
        <v>2633791270</v>
      </c>
      <c r="AK222" s="100">
        <f t="shared" si="280"/>
        <v>1038970.9151873767</v>
      </c>
      <c r="AL222" s="60">
        <v>2177</v>
      </c>
      <c r="AM222" s="80">
        <f t="shared" si="281"/>
        <v>0.80779220779220784</v>
      </c>
      <c r="AN222" s="93">
        <v>610323940</v>
      </c>
      <c r="AO222" s="100">
        <f t="shared" si="282"/>
        <v>280350.91410197521</v>
      </c>
      <c r="AP222" s="144">
        <v>2068</v>
      </c>
      <c r="AQ222" s="60">
        <v>1956</v>
      </c>
      <c r="AR222" s="80">
        <f t="shared" si="283"/>
        <v>0.9458413926499033</v>
      </c>
      <c r="AS222" s="93">
        <v>2151701500</v>
      </c>
      <c r="AT222" s="100">
        <f t="shared" si="284"/>
        <v>1100051.8916155419</v>
      </c>
      <c r="AU222" s="60">
        <v>1758</v>
      </c>
      <c r="AV222" s="80">
        <f t="shared" si="285"/>
        <v>0.8500967117988395</v>
      </c>
      <c r="AW222" s="93">
        <v>475561913</v>
      </c>
      <c r="AX222" s="100">
        <f t="shared" si="286"/>
        <v>270513.03356086463</v>
      </c>
      <c r="AY222" s="144">
        <v>1159</v>
      </c>
      <c r="AZ222" s="60">
        <v>1084</v>
      </c>
      <c r="BA222" s="80">
        <f t="shared" si="287"/>
        <v>0.93528904227782572</v>
      </c>
      <c r="BB222" s="93">
        <v>1236009670</v>
      </c>
      <c r="BC222" s="100">
        <f t="shared" si="288"/>
        <v>1140230.3228782287</v>
      </c>
      <c r="BD222" s="60">
        <v>964</v>
      </c>
      <c r="BE222" s="80">
        <f t="shared" si="289"/>
        <v>0.83175150992234681</v>
      </c>
      <c r="BF222" s="93">
        <v>211265019</v>
      </c>
      <c r="BG222" s="100">
        <f t="shared" si="290"/>
        <v>219154.58402489626</v>
      </c>
      <c r="BH222" s="144">
        <v>508</v>
      </c>
      <c r="BI222" s="60">
        <v>459</v>
      </c>
      <c r="BJ222" s="80">
        <f t="shared" si="291"/>
        <v>0.90354330708661412</v>
      </c>
      <c r="BK222" s="93">
        <v>471730600</v>
      </c>
      <c r="BL222" s="100">
        <f t="shared" si="292"/>
        <v>1027735.5119825708</v>
      </c>
      <c r="BM222" s="60">
        <v>388</v>
      </c>
      <c r="BN222" s="80">
        <f t="shared" si="293"/>
        <v>0.76377952755905509</v>
      </c>
      <c r="BO222" s="93">
        <v>85081804</v>
      </c>
      <c r="BP222" s="100">
        <f t="shared" si="294"/>
        <v>219283</v>
      </c>
      <c r="BQ222" s="98">
        <f t="shared" si="295"/>
        <v>9603</v>
      </c>
      <c r="BR222" s="60">
        <f t="shared" si="296"/>
        <v>8841</v>
      </c>
      <c r="BS222" s="80">
        <f t="shared" si="297"/>
        <v>0.92064979693845672</v>
      </c>
      <c r="BT222" s="93">
        <f t="shared" si="298"/>
        <v>8761113700</v>
      </c>
      <c r="BU222" s="100">
        <f t="shared" si="299"/>
        <v>990964.11039475177</v>
      </c>
      <c r="BV222" s="60">
        <f t="shared" si="300"/>
        <v>7596</v>
      </c>
      <c r="BW222" s="80">
        <f t="shared" si="301"/>
        <v>0.79100281162136832</v>
      </c>
      <c r="BX222" s="93">
        <f t="shared" si="302"/>
        <v>1966585027</v>
      </c>
      <c r="BY222" s="100">
        <f t="shared" si="303"/>
        <v>258897.44957872565</v>
      </c>
      <c r="BZ222" s="82"/>
      <c r="CA222" s="113">
        <v>9325</v>
      </c>
      <c r="CB222" s="105">
        <v>8614</v>
      </c>
      <c r="CC222" s="86">
        <v>0.92375335120643431</v>
      </c>
      <c r="CD222" s="105">
        <v>8488360630</v>
      </c>
      <c r="CE222" s="105">
        <v>985414.5147434409</v>
      </c>
      <c r="CF222" s="105">
        <v>7372</v>
      </c>
      <c r="CG222" s="86">
        <v>0.79056300268096513</v>
      </c>
      <c r="CH222" s="105">
        <v>1908292712</v>
      </c>
      <c r="CI222" s="105">
        <v>258856.8518719479</v>
      </c>
      <c r="CK222" s="86">
        <f t="shared" si="304"/>
        <v>0.1296469853170884</v>
      </c>
      <c r="CL222" s="86">
        <f t="shared" si="305"/>
        <v>7.9350203061543279E-2</v>
      </c>
      <c r="CM222" s="86">
        <f t="shared" si="306"/>
        <v>0.13319034852546918</v>
      </c>
      <c r="CN222" s="86">
        <f t="shared" si="307"/>
        <v>7.6246648793565686E-2</v>
      </c>
    </row>
    <row r="223" spans="1:92" s="15" customFormat="1" ht="13.5" customHeight="1">
      <c r="A223" s="63"/>
      <c r="B223" s="345">
        <v>37</v>
      </c>
      <c r="C223" s="342" t="s">
        <v>3</v>
      </c>
      <c r="D223" s="331" t="s">
        <v>153</v>
      </c>
      <c r="E223" s="320"/>
      <c r="F223" s="144">
        <v>4</v>
      </c>
      <c r="G223" s="60">
        <v>4</v>
      </c>
      <c r="H223" s="80">
        <f t="shared" si="267"/>
        <v>1</v>
      </c>
      <c r="I223" s="93">
        <v>2028580</v>
      </c>
      <c r="J223" s="100">
        <f t="shared" si="268"/>
        <v>507145</v>
      </c>
      <c r="K223" s="60">
        <v>4</v>
      </c>
      <c r="L223" s="80">
        <f t="shared" si="269"/>
        <v>1</v>
      </c>
      <c r="M223" s="93">
        <v>222982</v>
      </c>
      <c r="N223" s="100">
        <f t="shared" si="270"/>
        <v>55745.5</v>
      </c>
      <c r="O223" s="144">
        <v>24</v>
      </c>
      <c r="P223" s="60">
        <v>24</v>
      </c>
      <c r="Q223" s="80">
        <f t="shared" si="271"/>
        <v>1</v>
      </c>
      <c r="R223" s="93">
        <v>14482300</v>
      </c>
      <c r="S223" s="100">
        <f t="shared" si="272"/>
        <v>603429.16666666663</v>
      </c>
      <c r="T223" s="60">
        <v>22</v>
      </c>
      <c r="U223" s="80">
        <f t="shared" si="273"/>
        <v>0.91666666666666663</v>
      </c>
      <c r="V223" s="93">
        <v>1667410</v>
      </c>
      <c r="W223" s="100">
        <f t="shared" si="274"/>
        <v>75791.363636363632</v>
      </c>
      <c r="X223" s="144">
        <v>6425</v>
      </c>
      <c r="Y223" s="60">
        <v>6293</v>
      </c>
      <c r="Z223" s="80">
        <f t="shared" si="275"/>
        <v>0.97945525291828794</v>
      </c>
      <c r="AA223" s="93">
        <v>2609357100</v>
      </c>
      <c r="AB223" s="100">
        <f t="shared" si="276"/>
        <v>414644.382647386</v>
      </c>
      <c r="AC223" s="60">
        <v>5388</v>
      </c>
      <c r="AD223" s="80">
        <f t="shared" si="277"/>
        <v>0.83859922178988322</v>
      </c>
      <c r="AE223" s="93">
        <v>565283958</v>
      </c>
      <c r="AF223" s="100">
        <f t="shared" si="278"/>
        <v>104915.359688196</v>
      </c>
      <c r="AG223" s="144">
        <v>4945</v>
      </c>
      <c r="AH223" s="60">
        <v>4901</v>
      </c>
      <c r="AI223" s="80">
        <f t="shared" si="279"/>
        <v>0.99110212335692616</v>
      </c>
      <c r="AJ223" s="93">
        <v>2679870600</v>
      </c>
      <c r="AK223" s="100">
        <f t="shared" si="280"/>
        <v>546800.77535196894</v>
      </c>
      <c r="AL223" s="60">
        <v>4331</v>
      </c>
      <c r="AM223" s="80">
        <f t="shared" si="281"/>
        <v>0.87583417593528812</v>
      </c>
      <c r="AN223" s="93">
        <v>547073699</v>
      </c>
      <c r="AO223" s="100">
        <f t="shared" si="282"/>
        <v>126315.79288847841</v>
      </c>
      <c r="AP223" s="144">
        <v>2510</v>
      </c>
      <c r="AQ223" s="60">
        <v>2494</v>
      </c>
      <c r="AR223" s="80">
        <f t="shared" si="283"/>
        <v>0.99362549800796818</v>
      </c>
      <c r="AS223" s="93">
        <v>1559555440</v>
      </c>
      <c r="AT223" s="100">
        <f t="shared" si="284"/>
        <v>625322.95108259819</v>
      </c>
      <c r="AU223" s="60">
        <v>2270</v>
      </c>
      <c r="AV223" s="80">
        <f t="shared" si="285"/>
        <v>0.90438247011952189</v>
      </c>
      <c r="AW223" s="93">
        <v>305864606</v>
      </c>
      <c r="AX223" s="100">
        <f t="shared" si="286"/>
        <v>134742.11718061674</v>
      </c>
      <c r="AY223" s="144">
        <v>721</v>
      </c>
      <c r="AZ223" s="60">
        <v>715</v>
      </c>
      <c r="BA223" s="80">
        <f t="shared" si="287"/>
        <v>0.99167822468793343</v>
      </c>
      <c r="BB223" s="93">
        <v>450656600</v>
      </c>
      <c r="BC223" s="100">
        <f t="shared" si="288"/>
        <v>630288.95104895101</v>
      </c>
      <c r="BD223" s="60">
        <v>657</v>
      </c>
      <c r="BE223" s="80">
        <f t="shared" si="289"/>
        <v>0.91123439667128991</v>
      </c>
      <c r="BF223" s="93">
        <v>80895317</v>
      </c>
      <c r="BG223" s="100">
        <f t="shared" si="290"/>
        <v>123128.33637747336</v>
      </c>
      <c r="BH223" s="144">
        <v>129</v>
      </c>
      <c r="BI223" s="60">
        <v>129</v>
      </c>
      <c r="BJ223" s="80">
        <f t="shared" si="291"/>
        <v>1</v>
      </c>
      <c r="BK223" s="93">
        <v>101737270</v>
      </c>
      <c r="BL223" s="100">
        <f t="shared" si="292"/>
        <v>788661.00775193796</v>
      </c>
      <c r="BM223" s="60">
        <v>122</v>
      </c>
      <c r="BN223" s="80">
        <f t="shared" si="293"/>
        <v>0.94573643410852715</v>
      </c>
      <c r="BO223" s="93">
        <v>22617659</v>
      </c>
      <c r="BP223" s="100">
        <f t="shared" si="294"/>
        <v>185390.6475409836</v>
      </c>
      <c r="BQ223" s="98">
        <f t="shared" si="295"/>
        <v>14758</v>
      </c>
      <c r="BR223" s="60">
        <f t="shared" si="296"/>
        <v>14560</v>
      </c>
      <c r="BS223" s="80">
        <f t="shared" si="297"/>
        <v>0.98658354790622038</v>
      </c>
      <c r="BT223" s="93">
        <f t="shared" si="298"/>
        <v>7417687890</v>
      </c>
      <c r="BU223" s="100">
        <f t="shared" si="299"/>
        <v>509456.58585164836</v>
      </c>
      <c r="BV223" s="60">
        <f t="shared" si="300"/>
        <v>12794</v>
      </c>
      <c r="BW223" s="80">
        <f t="shared" si="301"/>
        <v>0.86691963680715545</v>
      </c>
      <c r="BX223" s="93">
        <f t="shared" si="302"/>
        <v>1523625631</v>
      </c>
      <c r="BY223" s="100">
        <f t="shared" si="303"/>
        <v>119089.07542598093</v>
      </c>
      <c r="BZ223" s="82"/>
      <c r="CA223" s="113">
        <v>14224</v>
      </c>
      <c r="CB223" s="105">
        <v>14058</v>
      </c>
      <c r="CC223" s="86">
        <v>0.98832958380202474</v>
      </c>
      <c r="CD223" s="105">
        <v>7120807560</v>
      </c>
      <c r="CE223" s="105">
        <v>506530.62740076822</v>
      </c>
      <c r="CF223" s="105">
        <v>12322</v>
      </c>
      <c r="CG223" s="86">
        <v>0.86628233970753654</v>
      </c>
      <c r="CH223" s="105">
        <v>1403291807</v>
      </c>
      <c r="CI223" s="105">
        <v>113885.06792728453</v>
      </c>
      <c r="CK223" s="86">
        <f t="shared" si="304"/>
        <v>0.11966391109906493</v>
      </c>
      <c r="CL223" s="86">
        <f t="shared" si="305"/>
        <v>1.3416452093779618E-2</v>
      </c>
      <c r="CM223" s="86">
        <f t="shared" si="306"/>
        <v>0.12204724409448819</v>
      </c>
      <c r="CN223" s="86">
        <f t="shared" si="307"/>
        <v>1.1670416197975264E-2</v>
      </c>
    </row>
    <row r="224" spans="1:92" s="15" customFormat="1" ht="13.5" customHeight="1">
      <c r="A224" s="63"/>
      <c r="B224" s="346"/>
      <c r="C224" s="343"/>
      <c r="D224" s="319" t="s">
        <v>164</v>
      </c>
      <c r="E224" s="320"/>
      <c r="F224" s="144">
        <v>0</v>
      </c>
      <c r="G224" s="60">
        <v>0</v>
      </c>
      <c r="H224" s="80" t="str">
        <f t="shared" si="267"/>
        <v>-</v>
      </c>
      <c r="I224" s="93">
        <v>0</v>
      </c>
      <c r="J224" s="100" t="str">
        <f t="shared" si="268"/>
        <v>-</v>
      </c>
      <c r="K224" s="60">
        <v>0</v>
      </c>
      <c r="L224" s="80" t="str">
        <f t="shared" si="269"/>
        <v>-</v>
      </c>
      <c r="M224" s="93">
        <v>0</v>
      </c>
      <c r="N224" s="100" t="str">
        <f t="shared" si="270"/>
        <v>-</v>
      </c>
      <c r="O224" s="144">
        <v>1</v>
      </c>
      <c r="P224" s="60">
        <v>1</v>
      </c>
      <c r="Q224" s="80">
        <f t="shared" si="271"/>
        <v>1</v>
      </c>
      <c r="R224" s="93">
        <v>283080</v>
      </c>
      <c r="S224" s="100">
        <f t="shared" si="272"/>
        <v>283080</v>
      </c>
      <c r="T224" s="60">
        <v>1</v>
      </c>
      <c r="U224" s="80">
        <f t="shared" si="273"/>
        <v>1</v>
      </c>
      <c r="V224" s="93">
        <v>89178</v>
      </c>
      <c r="W224" s="100">
        <f t="shared" si="274"/>
        <v>89178</v>
      </c>
      <c r="X224" s="144">
        <v>103</v>
      </c>
      <c r="Y224" s="60">
        <v>103</v>
      </c>
      <c r="Z224" s="80">
        <f t="shared" si="275"/>
        <v>1</v>
      </c>
      <c r="AA224" s="93">
        <v>44046050</v>
      </c>
      <c r="AB224" s="100">
        <f t="shared" si="276"/>
        <v>427631.55339805823</v>
      </c>
      <c r="AC224" s="60">
        <v>82</v>
      </c>
      <c r="AD224" s="80">
        <f t="shared" si="277"/>
        <v>0.79611650485436891</v>
      </c>
      <c r="AE224" s="93">
        <v>10138324</v>
      </c>
      <c r="AF224" s="100">
        <f t="shared" si="278"/>
        <v>123638.09756097561</v>
      </c>
      <c r="AG224" s="144">
        <v>44</v>
      </c>
      <c r="AH224" s="60">
        <v>44</v>
      </c>
      <c r="AI224" s="80">
        <f t="shared" si="279"/>
        <v>1</v>
      </c>
      <c r="AJ224" s="93">
        <v>24865250</v>
      </c>
      <c r="AK224" s="100">
        <f t="shared" si="280"/>
        <v>565119.31818181823</v>
      </c>
      <c r="AL224" s="60">
        <v>38</v>
      </c>
      <c r="AM224" s="80">
        <f t="shared" si="281"/>
        <v>0.86363636363636365</v>
      </c>
      <c r="AN224" s="93">
        <v>3422770</v>
      </c>
      <c r="AO224" s="100">
        <f t="shared" si="282"/>
        <v>90072.894736842107</v>
      </c>
      <c r="AP224" s="144">
        <v>23</v>
      </c>
      <c r="AQ224" s="60">
        <v>23</v>
      </c>
      <c r="AR224" s="80">
        <f t="shared" si="283"/>
        <v>1</v>
      </c>
      <c r="AS224" s="93">
        <v>9409360</v>
      </c>
      <c r="AT224" s="100">
        <f t="shared" si="284"/>
        <v>409102.60869565216</v>
      </c>
      <c r="AU224" s="60">
        <v>14</v>
      </c>
      <c r="AV224" s="80">
        <f t="shared" si="285"/>
        <v>0.60869565217391308</v>
      </c>
      <c r="AW224" s="93">
        <v>1366588</v>
      </c>
      <c r="AX224" s="100">
        <f t="shared" si="286"/>
        <v>97613.428571428565</v>
      </c>
      <c r="AY224" s="144">
        <v>2</v>
      </c>
      <c r="AZ224" s="60">
        <v>2</v>
      </c>
      <c r="BA224" s="80">
        <f t="shared" si="287"/>
        <v>1</v>
      </c>
      <c r="BB224" s="93">
        <v>767430</v>
      </c>
      <c r="BC224" s="100">
        <f t="shared" si="288"/>
        <v>383715</v>
      </c>
      <c r="BD224" s="60">
        <v>2</v>
      </c>
      <c r="BE224" s="80">
        <f t="shared" si="289"/>
        <v>1</v>
      </c>
      <c r="BF224" s="93">
        <v>275176</v>
      </c>
      <c r="BG224" s="100">
        <f t="shared" si="290"/>
        <v>137588</v>
      </c>
      <c r="BH224" s="144">
        <v>1</v>
      </c>
      <c r="BI224" s="60">
        <v>1</v>
      </c>
      <c r="BJ224" s="80">
        <f t="shared" si="291"/>
        <v>1</v>
      </c>
      <c r="BK224" s="93">
        <v>1109870</v>
      </c>
      <c r="BL224" s="100">
        <f t="shared" si="292"/>
        <v>1109870</v>
      </c>
      <c r="BM224" s="60">
        <v>1</v>
      </c>
      <c r="BN224" s="80">
        <f t="shared" si="293"/>
        <v>1</v>
      </c>
      <c r="BO224" s="93">
        <v>206290</v>
      </c>
      <c r="BP224" s="100">
        <f t="shared" si="294"/>
        <v>206290</v>
      </c>
      <c r="BQ224" s="98">
        <f t="shared" si="295"/>
        <v>174</v>
      </c>
      <c r="BR224" s="60">
        <f t="shared" si="296"/>
        <v>174</v>
      </c>
      <c r="BS224" s="80">
        <f t="shared" si="297"/>
        <v>1</v>
      </c>
      <c r="BT224" s="93">
        <f t="shared" si="298"/>
        <v>80481040</v>
      </c>
      <c r="BU224" s="100">
        <f t="shared" si="299"/>
        <v>462534.71264367818</v>
      </c>
      <c r="BV224" s="60">
        <f t="shared" si="300"/>
        <v>138</v>
      </c>
      <c r="BW224" s="80">
        <f t="shared" si="301"/>
        <v>0.7931034482758621</v>
      </c>
      <c r="BX224" s="93">
        <f t="shared" si="302"/>
        <v>15498326</v>
      </c>
      <c r="BY224" s="100">
        <f t="shared" si="303"/>
        <v>112306.71014492754</v>
      </c>
      <c r="BZ224" s="82"/>
      <c r="CA224" s="113">
        <v>128</v>
      </c>
      <c r="CB224" s="105">
        <v>126</v>
      </c>
      <c r="CC224" s="86">
        <v>0.984375</v>
      </c>
      <c r="CD224" s="105">
        <v>60713500</v>
      </c>
      <c r="CE224" s="105">
        <v>481853.17460317462</v>
      </c>
      <c r="CF224" s="105">
        <v>105</v>
      </c>
      <c r="CG224" s="86">
        <v>0.8203125</v>
      </c>
      <c r="CH224" s="105">
        <v>13807422</v>
      </c>
      <c r="CI224" s="105">
        <v>131499.25714285715</v>
      </c>
      <c r="CK224" s="86">
        <f t="shared" si="304"/>
        <v>0.2068965517241379</v>
      </c>
      <c r="CL224" s="86">
        <f t="shared" si="305"/>
        <v>0</v>
      </c>
      <c r="CM224" s="86">
        <f t="shared" si="306"/>
        <v>0.1640625</v>
      </c>
      <c r="CN224" s="86">
        <f t="shared" si="307"/>
        <v>1.5625E-2</v>
      </c>
    </row>
    <row r="225" spans="1:92" s="15" customFormat="1" ht="13.5" customHeight="1">
      <c r="A225" s="63"/>
      <c r="B225" s="346"/>
      <c r="C225" s="343"/>
      <c r="D225" s="81"/>
      <c r="E225" s="71" t="s">
        <v>160</v>
      </c>
      <c r="F225" s="168">
        <v>0</v>
      </c>
      <c r="G225" s="62">
        <v>0</v>
      </c>
      <c r="H225" s="79" t="str">
        <f t="shared" si="267"/>
        <v>-</v>
      </c>
      <c r="I225" s="101">
        <v>0</v>
      </c>
      <c r="J225" s="102" t="str">
        <f t="shared" si="268"/>
        <v>-</v>
      </c>
      <c r="K225" s="62">
        <v>0</v>
      </c>
      <c r="L225" s="79" t="str">
        <f t="shared" si="269"/>
        <v>-</v>
      </c>
      <c r="M225" s="101">
        <v>0</v>
      </c>
      <c r="N225" s="102" t="str">
        <f t="shared" si="270"/>
        <v>-</v>
      </c>
      <c r="O225" s="168">
        <v>1</v>
      </c>
      <c r="P225" s="62">
        <v>1</v>
      </c>
      <c r="Q225" s="79">
        <f t="shared" si="271"/>
        <v>1</v>
      </c>
      <c r="R225" s="101">
        <v>283080</v>
      </c>
      <c r="S225" s="102">
        <f t="shared" si="272"/>
        <v>283080</v>
      </c>
      <c r="T225" s="62">
        <v>1</v>
      </c>
      <c r="U225" s="79">
        <f t="shared" si="273"/>
        <v>1</v>
      </c>
      <c r="V225" s="101">
        <v>89178</v>
      </c>
      <c r="W225" s="102">
        <f t="shared" si="274"/>
        <v>89178</v>
      </c>
      <c r="X225" s="168">
        <v>64</v>
      </c>
      <c r="Y225" s="62">
        <v>64</v>
      </c>
      <c r="Z225" s="79">
        <f t="shared" si="275"/>
        <v>1</v>
      </c>
      <c r="AA225" s="101">
        <v>24030900</v>
      </c>
      <c r="AB225" s="102">
        <f t="shared" si="276"/>
        <v>375482.8125</v>
      </c>
      <c r="AC225" s="62">
        <v>53</v>
      </c>
      <c r="AD225" s="79">
        <f t="shared" si="277"/>
        <v>0.828125</v>
      </c>
      <c r="AE225" s="101">
        <v>6370516</v>
      </c>
      <c r="AF225" s="102">
        <f t="shared" si="278"/>
        <v>120198.41509433962</v>
      </c>
      <c r="AG225" s="168">
        <v>29</v>
      </c>
      <c r="AH225" s="62">
        <v>29</v>
      </c>
      <c r="AI225" s="79">
        <f t="shared" si="279"/>
        <v>1</v>
      </c>
      <c r="AJ225" s="101">
        <v>17074930</v>
      </c>
      <c r="AK225" s="102">
        <f t="shared" si="280"/>
        <v>588790.68965517241</v>
      </c>
      <c r="AL225" s="62">
        <v>25</v>
      </c>
      <c r="AM225" s="79">
        <f t="shared" si="281"/>
        <v>0.86206896551724133</v>
      </c>
      <c r="AN225" s="101">
        <v>2210857</v>
      </c>
      <c r="AO225" s="102">
        <f t="shared" si="282"/>
        <v>88434.28</v>
      </c>
      <c r="AP225" s="168">
        <v>15</v>
      </c>
      <c r="AQ225" s="62">
        <v>15</v>
      </c>
      <c r="AR225" s="79">
        <f t="shared" si="283"/>
        <v>1</v>
      </c>
      <c r="AS225" s="101">
        <v>4968630</v>
      </c>
      <c r="AT225" s="102">
        <f t="shared" si="284"/>
        <v>331242</v>
      </c>
      <c r="AU225" s="62">
        <v>9</v>
      </c>
      <c r="AV225" s="79">
        <f t="shared" si="285"/>
        <v>0.6</v>
      </c>
      <c r="AW225" s="101">
        <v>882384</v>
      </c>
      <c r="AX225" s="102">
        <f t="shared" si="286"/>
        <v>98042.666666666672</v>
      </c>
      <c r="AY225" s="168">
        <v>1</v>
      </c>
      <c r="AZ225" s="62">
        <v>1</v>
      </c>
      <c r="BA225" s="79">
        <f t="shared" si="287"/>
        <v>1</v>
      </c>
      <c r="BB225" s="101">
        <v>375600</v>
      </c>
      <c r="BC225" s="102">
        <f t="shared" si="288"/>
        <v>375600</v>
      </c>
      <c r="BD225" s="62">
        <v>1</v>
      </c>
      <c r="BE225" s="79">
        <f t="shared" si="289"/>
        <v>1</v>
      </c>
      <c r="BF225" s="101">
        <v>43621</v>
      </c>
      <c r="BG225" s="102">
        <f t="shared" si="290"/>
        <v>43621</v>
      </c>
      <c r="BH225" s="168">
        <v>0</v>
      </c>
      <c r="BI225" s="62">
        <v>0</v>
      </c>
      <c r="BJ225" s="79" t="str">
        <f t="shared" si="291"/>
        <v>-</v>
      </c>
      <c r="BK225" s="101">
        <v>0</v>
      </c>
      <c r="BL225" s="102" t="str">
        <f t="shared" si="292"/>
        <v>-</v>
      </c>
      <c r="BM225" s="62">
        <v>0</v>
      </c>
      <c r="BN225" s="79" t="str">
        <f t="shared" si="293"/>
        <v>-</v>
      </c>
      <c r="BO225" s="101">
        <v>0</v>
      </c>
      <c r="BP225" s="102" t="str">
        <f t="shared" si="294"/>
        <v>-</v>
      </c>
      <c r="BQ225" s="99">
        <f t="shared" si="295"/>
        <v>110</v>
      </c>
      <c r="BR225" s="62">
        <f t="shared" si="296"/>
        <v>110</v>
      </c>
      <c r="BS225" s="79">
        <f t="shared" si="297"/>
        <v>1</v>
      </c>
      <c r="BT225" s="101">
        <f t="shared" si="298"/>
        <v>46733140</v>
      </c>
      <c r="BU225" s="102">
        <f t="shared" si="299"/>
        <v>424846.72727272729</v>
      </c>
      <c r="BV225" s="62">
        <f t="shared" si="300"/>
        <v>89</v>
      </c>
      <c r="BW225" s="79">
        <f t="shared" si="301"/>
        <v>0.80909090909090908</v>
      </c>
      <c r="BX225" s="101">
        <f t="shared" si="302"/>
        <v>9596556</v>
      </c>
      <c r="BY225" s="102">
        <f t="shared" si="303"/>
        <v>107826.47191011236</v>
      </c>
      <c r="BZ225" s="82"/>
      <c r="CA225" s="113">
        <v>83</v>
      </c>
      <c r="CB225" s="105">
        <v>82</v>
      </c>
      <c r="CC225" s="86">
        <v>0.98795180722891562</v>
      </c>
      <c r="CD225" s="105">
        <v>36522930</v>
      </c>
      <c r="CE225" s="105">
        <v>445401.58536585368</v>
      </c>
      <c r="CF225" s="105">
        <v>68</v>
      </c>
      <c r="CG225" s="86">
        <v>0.81927710843373491</v>
      </c>
      <c r="CH225" s="105">
        <v>7446660</v>
      </c>
      <c r="CI225" s="105">
        <v>109509.70588235294</v>
      </c>
      <c r="CK225" s="86">
        <f t="shared" si="304"/>
        <v>0.19090909090909092</v>
      </c>
      <c r="CL225" s="86">
        <f t="shared" si="305"/>
        <v>0</v>
      </c>
      <c r="CM225" s="86">
        <f t="shared" si="306"/>
        <v>0.16867469879518071</v>
      </c>
      <c r="CN225" s="86">
        <f t="shared" si="307"/>
        <v>1.2048192771084376E-2</v>
      </c>
    </row>
    <row r="226" spans="1:92" s="15" customFormat="1" ht="13.5" customHeight="1">
      <c r="A226" s="63"/>
      <c r="B226" s="346"/>
      <c r="C226" s="343"/>
      <c r="D226" s="81"/>
      <c r="E226" s="198" t="s">
        <v>161</v>
      </c>
      <c r="F226" s="213">
        <v>0</v>
      </c>
      <c r="G226" s="214">
        <v>0</v>
      </c>
      <c r="H226" s="215" t="str">
        <f t="shared" si="267"/>
        <v>-</v>
      </c>
      <c r="I226" s="216">
        <v>0</v>
      </c>
      <c r="J226" s="217" t="str">
        <f t="shared" si="268"/>
        <v>-</v>
      </c>
      <c r="K226" s="214">
        <v>0</v>
      </c>
      <c r="L226" s="215" t="str">
        <f t="shared" si="269"/>
        <v>-</v>
      </c>
      <c r="M226" s="216">
        <v>0</v>
      </c>
      <c r="N226" s="217" t="str">
        <f t="shared" si="270"/>
        <v>-</v>
      </c>
      <c r="O226" s="213">
        <v>0</v>
      </c>
      <c r="P226" s="214">
        <v>0</v>
      </c>
      <c r="Q226" s="215" t="str">
        <f t="shared" si="271"/>
        <v>-</v>
      </c>
      <c r="R226" s="216">
        <v>0</v>
      </c>
      <c r="S226" s="217" t="str">
        <f t="shared" si="272"/>
        <v>-</v>
      </c>
      <c r="T226" s="214">
        <v>0</v>
      </c>
      <c r="U226" s="215" t="str">
        <f t="shared" si="273"/>
        <v>-</v>
      </c>
      <c r="V226" s="216">
        <v>0</v>
      </c>
      <c r="W226" s="217" t="str">
        <f t="shared" si="274"/>
        <v>-</v>
      </c>
      <c r="X226" s="213">
        <v>37</v>
      </c>
      <c r="Y226" s="214">
        <v>37</v>
      </c>
      <c r="Z226" s="215">
        <f t="shared" si="275"/>
        <v>1</v>
      </c>
      <c r="AA226" s="216">
        <v>18832350</v>
      </c>
      <c r="AB226" s="217">
        <f t="shared" si="276"/>
        <v>508982.43243243243</v>
      </c>
      <c r="AC226" s="214">
        <v>27</v>
      </c>
      <c r="AD226" s="215">
        <f t="shared" si="277"/>
        <v>0.72972972972972971</v>
      </c>
      <c r="AE226" s="216">
        <v>3437456</v>
      </c>
      <c r="AF226" s="217">
        <f t="shared" si="278"/>
        <v>127313.18518518518</v>
      </c>
      <c r="AG226" s="213">
        <v>15</v>
      </c>
      <c r="AH226" s="214">
        <v>15</v>
      </c>
      <c r="AI226" s="215">
        <f t="shared" si="279"/>
        <v>1</v>
      </c>
      <c r="AJ226" s="216">
        <v>7790320</v>
      </c>
      <c r="AK226" s="217">
        <f t="shared" si="280"/>
        <v>519354.66666666669</v>
      </c>
      <c r="AL226" s="214">
        <v>13</v>
      </c>
      <c r="AM226" s="215">
        <f t="shared" si="281"/>
        <v>0.8666666666666667</v>
      </c>
      <c r="AN226" s="216">
        <v>1211913</v>
      </c>
      <c r="AO226" s="217">
        <f t="shared" si="282"/>
        <v>93224.076923076922</v>
      </c>
      <c r="AP226" s="213">
        <v>8</v>
      </c>
      <c r="AQ226" s="214">
        <v>8</v>
      </c>
      <c r="AR226" s="215">
        <f t="shared" si="283"/>
        <v>1</v>
      </c>
      <c r="AS226" s="216">
        <v>4440730</v>
      </c>
      <c r="AT226" s="217">
        <f t="shared" si="284"/>
        <v>555091.25</v>
      </c>
      <c r="AU226" s="214">
        <v>5</v>
      </c>
      <c r="AV226" s="215">
        <f t="shared" si="285"/>
        <v>0.625</v>
      </c>
      <c r="AW226" s="216">
        <v>484204</v>
      </c>
      <c r="AX226" s="217">
        <f t="shared" si="286"/>
        <v>96840.8</v>
      </c>
      <c r="AY226" s="213">
        <v>1</v>
      </c>
      <c r="AZ226" s="214">
        <v>1</v>
      </c>
      <c r="BA226" s="215">
        <f t="shared" si="287"/>
        <v>1</v>
      </c>
      <c r="BB226" s="216">
        <v>391830</v>
      </c>
      <c r="BC226" s="217">
        <f t="shared" si="288"/>
        <v>391830</v>
      </c>
      <c r="BD226" s="214">
        <v>1</v>
      </c>
      <c r="BE226" s="215">
        <f t="shared" si="289"/>
        <v>1</v>
      </c>
      <c r="BF226" s="216">
        <v>231555</v>
      </c>
      <c r="BG226" s="217">
        <f t="shared" si="290"/>
        <v>231555</v>
      </c>
      <c r="BH226" s="213">
        <v>1</v>
      </c>
      <c r="BI226" s="214">
        <v>1</v>
      </c>
      <c r="BJ226" s="215">
        <f t="shared" si="291"/>
        <v>1</v>
      </c>
      <c r="BK226" s="216">
        <v>1109870</v>
      </c>
      <c r="BL226" s="217">
        <f t="shared" si="292"/>
        <v>1109870</v>
      </c>
      <c r="BM226" s="214">
        <v>1</v>
      </c>
      <c r="BN226" s="215">
        <f t="shared" si="293"/>
        <v>1</v>
      </c>
      <c r="BO226" s="216">
        <v>206290</v>
      </c>
      <c r="BP226" s="217">
        <f t="shared" si="294"/>
        <v>206290</v>
      </c>
      <c r="BQ226" s="218">
        <f t="shared" si="295"/>
        <v>62</v>
      </c>
      <c r="BR226" s="214">
        <f t="shared" si="296"/>
        <v>62</v>
      </c>
      <c r="BS226" s="215">
        <f t="shared" si="297"/>
        <v>1</v>
      </c>
      <c r="BT226" s="216">
        <f t="shared" si="298"/>
        <v>32565100</v>
      </c>
      <c r="BU226" s="217">
        <f t="shared" si="299"/>
        <v>525243.54838709673</v>
      </c>
      <c r="BV226" s="214">
        <f t="shared" si="300"/>
        <v>47</v>
      </c>
      <c r="BW226" s="215">
        <f t="shared" si="301"/>
        <v>0.75806451612903225</v>
      </c>
      <c r="BX226" s="216">
        <f t="shared" si="302"/>
        <v>5571418</v>
      </c>
      <c r="BY226" s="217">
        <f t="shared" si="303"/>
        <v>118540.80851063829</v>
      </c>
      <c r="BZ226" s="82"/>
      <c r="CA226" s="113">
        <v>45</v>
      </c>
      <c r="CB226" s="105">
        <v>44</v>
      </c>
      <c r="CC226" s="86">
        <v>0.97777777777777775</v>
      </c>
      <c r="CD226" s="105">
        <v>24190570</v>
      </c>
      <c r="CE226" s="105">
        <v>549785.68181818177</v>
      </c>
      <c r="CF226" s="105">
        <v>37</v>
      </c>
      <c r="CG226" s="86">
        <v>0.82222222222222219</v>
      </c>
      <c r="CH226" s="105">
        <v>6360762</v>
      </c>
      <c r="CI226" s="105">
        <v>171912.48648648648</v>
      </c>
      <c r="CK226" s="86">
        <f t="shared" si="304"/>
        <v>0.24193548387096775</v>
      </c>
      <c r="CL226" s="86">
        <f t="shared" si="305"/>
        <v>0</v>
      </c>
      <c r="CM226" s="86">
        <f t="shared" si="306"/>
        <v>0.15555555555555556</v>
      </c>
      <c r="CN226" s="86">
        <f t="shared" si="307"/>
        <v>2.2222222222222254E-2</v>
      </c>
    </row>
    <row r="227" spans="1:92" s="15" customFormat="1" ht="13.5" customHeight="1">
      <c r="A227" s="63"/>
      <c r="B227" s="346"/>
      <c r="C227" s="343"/>
      <c r="D227" s="210"/>
      <c r="E227" s="72" t="s">
        <v>211</v>
      </c>
      <c r="F227" s="211">
        <v>0</v>
      </c>
      <c r="G227" s="126">
        <v>0</v>
      </c>
      <c r="H227" s="124" t="str">
        <f>IFERROR(G227/F227,"-")</f>
        <v>-</v>
      </c>
      <c r="I227" s="127">
        <v>0</v>
      </c>
      <c r="J227" s="125" t="str">
        <f>IFERROR(I227/G227,"-")</f>
        <v>-</v>
      </c>
      <c r="K227" s="126">
        <v>0</v>
      </c>
      <c r="L227" s="124" t="str">
        <f>IFERROR(K227/F227,"-")</f>
        <v>-</v>
      </c>
      <c r="M227" s="127">
        <v>0</v>
      </c>
      <c r="N227" s="125" t="str">
        <f>IFERROR(M227/K227,"-")</f>
        <v>-</v>
      </c>
      <c r="O227" s="211">
        <v>0</v>
      </c>
      <c r="P227" s="126">
        <v>0</v>
      </c>
      <c r="Q227" s="124" t="str">
        <f>IFERROR(P227/O227,"-")</f>
        <v>-</v>
      </c>
      <c r="R227" s="127">
        <v>0</v>
      </c>
      <c r="S227" s="125" t="str">
        <f>IFERROR(R227/P227,"-")</f>
        <v>-</v>
      </c>
      <c r="T227" s="126">
        <v>0</v>
      </c>
      <c r="U227" s="124" t="str">
        <f>IFERROR(T227/O227,"-")</f>
        <v>-</v>
      </c>
      <c r="V227" s="127">
        <v>0</v>
      </c>
      <c r="W227" s="125" t="str">
        <f>IFERROR(V227/T227,"-")</f>
        <v>-</v>
      </c>
      <c r="X227" s="211">
        <v>2</v>
      </c>
      <c r="Y227" s="126">
        <v>2</v>
      </c>
      <c r="Z227" s="124">
        <f>IFERROR(Y227/X227,"-")</f>
        <v>1</v>
      </c>
      <c r="AA227" s="127">
        <v>1182800</v>
      </c>
      <c r="AB227" s="125">
        <f>IFERROR(AA227/Y227,"-")</f>
        <v>591400</v>
      </c>
      <c r="AC227" s="126">
        <v>2</v>
      </c>
      <c r="AD227" s="124">
        <f>IFERROR(AC227/X227,"-")</f>
        <v>1</v>
      </c>
      <c r="AE227" s="127">
        <v>330352</v>
      </c>
      <c r="AF227" s="125">
        <f>IFERROR(AE227/AC227,"-")</f>
        <v>165176</v>
      </c>
      <c r="AG227" s="211">
        <v>0</v>
      </c>
      <c r="AH227" s="126">
        <v>0</v>
      </c>
      <c r="AI227" s="124" t="str">
        <f>IFERROR(AH227/AG227,"-")</f>
        <v>-</v>
      </c>
      <c r="AJ227" s="127">
        <v>0</v>
      </c>
      <c r="AK227" s="125" t="str">
        <f>IFERROR(AJ227/AH227,"-")</f>
        <v>-</v>
      </c>
      <c r="AL227" s="126">
        <v>0</v>
      </c>
      <c r="AM227" s="124" t="str">
        <f>IFERROR(AL227/AG227,"-")</f>
        <v>-</v>
      </c>
      <c r="AN227" s="127">
        <v>0</v>
      </c>
      <c r="AO227" s="125" t="str">
        <f>IFERROR(AN227/AL227,"-")</f>
        <v>-</v>
      </c>
      <c r="AP227" s="211">
        <v>0</v>
      </c>
      <c r="AQ227" s="126">
        <v>0</v>
      </c>
      <c r="AR227" s="124" t="str">
        <f>IFERROR(AQ227/AP227,"-")</f>
        <v>-</v>
      </c>
      <c r="AS227" s="127">
        <v>0</v>
      </c>
      <c r="AT227" s="125" t="str">
        <f>IFERROR(AS227/AQ227,"-")</f>
        <v>-</v>
      </c>
      <c r="AU227" s="126">
        <v>0</v>
      </c>
      <c r="AV227" s="124" t="str">
        <f>IFERROR(AU227/AP227,"-")</f>
        <v>-</v>
      </c>
      <c r="AW227" s="127">
        <v>0</v>
      </c>
      <c r="AX227" s="125" t="str">
        <f>IFERROR(AW227/AU227,"-")</f>
        <v>-</v>
      </c>
      <c r="AY227" s="211">
        <v>0</v>
      </c>
      <c r="AZ227" s="126">
        <v>0</v>
      </c>
      <c r="BA227" s="124" t="str">
        <f>IFERROR(AZ227/AY227,"-")</f>
        <v>-</v>
      </c>
      <c r="BB227" s="127">
        <v>0</v>
      </c>
      <c r="BC227" s="125" t="str">
        <f>IFERROR(BB227/AZ227,"-")</f>
        <v>-</v>
      </c>
      <c r="BD227" s="126">
        <v>0</v>
      </c>
      <c r="BE227" s="124" t="str">
        <f>IFERROR(BD227/AY227,"-")</f>
        <v>-</v>
      </c>
      <c r="BF227" s="127">
        <v>0</v>
      </c>
      <c r="BG227" s="125" t="str">
        <f>IFERROR(BF227/BD227,"-")</f>
        <v>-</v>
      </c>
      <c r="BH227" s="211">
        <v>0</v>
      </c>
      <c r="BI227" s="126">
        <v>0</v>
      </c>
      <c r="BJ227" s="124" t="str">
        <f>IFERROR(BI227/BH227,"-")</f>
        <v>-</v>
      </c>
      <c r="BK227" s="127">
        <v>0</v>
      </c>
      <c r="BL227" s="125" t="str">
        <f>IFERROR(BK227/BI227,"-")</f>
        <v>-</v>
      </c>
      <c r="BM227" s="126">
        <v>0</v>
      </c>
      <c r="BN227" s="124" t="str">
        <f>IFERROR(BM227/BH227,"-")</f>
        <v>-</v>
      </c>
      <c r="BO227" s="127">
        <v>0</v>
      </c>
      <c r="BP227" s="125" t="str">
        <f>IFERROR(BO227/BM227,"-")</f>
        <v>-</v>
      </c>
      <c r="BQ227" s="212">
        <f t="shared" si="295"/>
        <v>2</v>
      </c>
      <c r="BR227" s="126">
        <f t="shared" si="296"/>
        <v>2</v>
      </c>
      <c r="BS227" s="124">
        <f>IFERROR(BR227/BQ227,"-")</f>
        <v>1</v>
      </c>
      <c r="BT227" s="127">
        <f>SUM(I227,R227,AA227,AJ227,AS227,BB227,BK227)</f>
        <v>1182800</v>
      </c>
      <c r="BU227" s="125">
        <f>IFERROR(BT227/BR227,"-")</f>
        <v>591400</v>
      </c>
      <c r="BV227" s="126">
        <f>SUM(K227,T227,AC227,AL227,AU227,BD227,BM227)</f>
        <v>2</v>
      </c>
      <c r="BW227" s="124">
        <f>IFERROR(BV227/BQ227,"-")</f>
        <v>1</v>
      </c>
      <c r="BX227" s="127">
        <f>SUM(M227,V227,AE227,AN227,AW227,BF227,BO227)</f>
        <v>330352</v>
      </c>
      <c r="BY227" s="125">
        <f>IFERROR(BX227/BV227,"-")</f>
        <v>165176</v>
      </c>
      <c r="BZ227" s="82"/>
      <c r="CA227" s="113">
        <v>0</v>
      </c>
      <c r="CB227" s="105">
        <v>0</v>
      </c>
      <c r="CC227" s="86" t="s">
        <v>240</v>
      </c>
      <c r="CD227" s="105">
        <v>0</v>
      </c>
      <c r="CE227" s="105" t="s">
        <v>240</v>
      </c>
      <c r="CF227" s="105">
        <v>0</v>
      </c>
      <c r="CG227" s="86" t="s">
        <v>240</v>
      </c>
      <c r="CH227" s="105">
        <v>0</v>
      </c>
      <c r="CI227" s="105" t="s">
        <v>240</v>
      </c>
      <c r="CK227" s="86">
        <f t="shared" si="304"/>
        <v>0</v>
      </c>
      <c r="CL227" s="86">
        <f t="shared" si="305"/>
        <v>0</v>
      </c>
      <c r="CM227" s="86" t="str">
        <f t="shared" si="306"/>
        <v>-</v>
      </c>
      <c r="CN227" s="86" t="str">
        <f t="shared" si="307"/>
        <v>-</v>
      </c>
    </row>
    <row r="228" spans="1:92" s="15" customFormat="1" ht="13.5" customHeight="1">
      <c r="A228" s="63"/>
      <c r="B228" s="347"/>
      <c r="C228" s="344"/>
      <c r="D228" s="338" t="s">
        <v>204</v>
      </c>
      <c r="E228" s="339"/>
      <c r="F228" s="144">
        <v>20</v>
      </c>
      <c r="G228" s="60">
        <v>19</v>
      </c>
      <c r="H228" s="80">
        <f t="shared" si="267"/>
        <v>0.95</v>
      </c>
      <c r="I228" s="93">
        <v>21076950</v>
      </c>
      <c r="J228" s="100">
        <f t="shared" si="268"/>
        <v>1109313.1578947369</v>
      </c>
      <c r="K228" s="60">
        <v>17</v>
      </c>
      <c r="L228" s="80">
        <f t="shared" si="269"/>
        <v>0.85</v>
      </c>
      <c r="M228" s="93">
        <v>8628962</v>
      </c>
      <c r="N228" s="100">
        <f t="shared" si="270"/>
        <v>507586</v>
      </c>
      <c r="O228" s="144">
        <v>88</v>
      </c>
      <c r="P228" s="60">
        <v>86</v>
      </c>
      <c r="Q228" s="80">
        <f t="shared" si="271"/>
        <v>0.97727272727272729</v>
      </c>
      <c r="R228" s="93">
        <v>151749680</v>
      </c>
      <c r="S228" s="100">
        <f t="shared" si="272"/>
        <v>1764531.1627906978</v>
      </c>
      <c r="T228" s="60">
        <v>70</v>
      </c>
      <c r="U228" s="80">
        <f t="shared" si="273"/>
        <v>0.79545454545454541</v>
      </c>
      <c r="V228" s="93">
        <v>47860033</v>
      </c>
      <c r="W228" s="100">
        <f t="shared" si="274"/>
        <v>683714.75714285718</v>
      </c>
      <c r="X228" s="144">
        <v>10598</v>
      </c>
      <c r="Y228" s="60">
        <v>9609</v>
      </c>
      <c r="Z228" s="80">
        <f t="shared" si="275"/>
        <v>0.90668050575580295</v>
      </c>
      <c r="AA228" s="93">
        <v>7357688460</v>
      </c>
      <c r="AB228" s="100">
        <f t="shared" si="276"/>
        <v>765708.02997190133</v>
      </c>
      <c r="AC228" s="60">
        <v>8048</v>
      </c>
      <c r="AD228" s="80">
        <f t="shared" si="277"/>
        <v>0.75938856387997733</v>
      </c>
      <c r="AE228" s="93">
        <v>1589812636</v>
      </c>
      <c r="AF228" s="100">
        <f t="shared" si="278"/>
        <v>197541.3315109344</v>
      </c>
      <c r="AG228" s="144">
        <v>9713</v>
      </c>
      <c r="AH228" s="60">
        <v>9217</v>
      </c>
      <c r="AI228" s="80">
        <f t="shared" si="279"/>
        <v>0.94893441779058996</v>
      </c>
      <c r="AJ228" s="93">
        <v>9119443660</v>
      </c>
      <c r="AK228" s="100">
        <f t="shared" si="280"/>
        <v>989415.60811543884</v>
      </c>
      <c r="AL228" s="60">
        <v>8157</v>
      </c>
      <c r="AM228" s="80">
        <f t="shared" si="281"/>
        <v>0.83980232677854427</v>
      </c>
      <c r="AN228" s="93">
        <v>1996976782</v>
      </c>
      <c r="AO228" s="100">
        <f t="shared" si="282"/>
        <v>244817.55326713252</v>
      </c>
      <c r="AP228" s="144">
        <v>7274</v>
      </c>
      <c r="AQ228" s="60">
        <v>6926</v>
      </c>
      <c r="AR228" s="80">
        <f t="shared" si="283"/>
        <v>0.95215837228485012</v>
      </c>
      <c r="AS228" s="93">
        <v>7775066810</v>
      </c>
      <c r="AT228" s="100">
        <f t="shared" si="284"/>
        <v>1122591.222928097</v>
      </c>
      <c r="AU228" s="60">
        <v>6313</v>
      </c>
      <c r="AV228" s="80">
        <f t="shared" si="285"/>
        <v>0.86788562001649716</v>
      </c>
      <c r="AW228" s="93">
        <v>1489734813</v>
      </c>
      <c r="AX228" s="100">
        <f t="shared" si="286"/>
        <v>235978.902740377</v>
      </c>
      <c r="AY228" s="144">
        <v>3650</v>
      </c>
      <c r="AZ228" s="60">
        <v>3391</v>
      </c>
      <c r="BA228" s="80">
        <f t="shared" si="287"/>
        <v>0.92904109589041095</v>
      </c>
      <c r="BB228" s="93">
        <v>3843023200</v>
      </c>
      <c r="BC228" s="100">
        <f t="shared" si="288"/>
        <v>1133300.8552049543</v>
      </c>
      <c r="BD228" s="60">
        <v>3091</v>
      </c>
      <c r="BE228" s="80">
        <f t="shared" si="289"/>
        <v>0.84684931506849315</v>
      </c>
      <c r="BF228" s="93">
        <v>665783202</v>
      </c>
      <c r="BG228" s="100">
        <f t="shared" si="290"/>
        <v>215394.11258492398</v>
      </c>
      <c r="BH228" s="144">
        <v>1364</v>
      </c>
      <c r="BI228" s="60">
        <v>1191</v>
      </c>
      <c r="BJ228" s="80">
        <f t="shared" si="291"/>
        <v>0.87316715542521994</v>
      </c>
      <c r="BK228" s="93">
        <v>1241861560</v>
      </c>
      <c r="BL228" s="100">
        <f t="shared" si="292"/>
        <v>1042704.9202350966</v>
      </c>
      <c r="BM228" s="60">
        <v>1039</v>
      </c>
      <c r="BN228" s="80">
        <f t="shared" si="293"/>
        <v>0.76173020527859236</v>
      </c>
      <c r="BO228" s="93">
        <v>206464586</v>
      </c>
      <c r="BP228" s="100">
        <f t="shared" si="294"/>
        <v>198714.71222329163</v>
      </c>
      <c r="BQ228" s="98">
        <f t="shared" si="295"/>
        <v>32707</v>
      </c>
      <c r="BR228" s="60">
        <f t="shared" si="296"/>
        <v>30439</v>
      </c>
      <c r="BS228" s="80">
        <f t="shared" si="297"/>
        <v>0.93065704589231668</v>
      </c>
      <c r="BT228" s="93">
        <f t="shared" si="298"/>
        <v>29509910320</v>
      </c>
      <c r="BU228" s="100">
        <f t="shared" si="299"/>
        <v>969476.997273235</v>
      </c>
      <c r="BV228" s="60">
        <f t="shared" si="300"/>
        <v>26735</v>
      </c>
      <c r="BW228" s="80">
        <f t="shared" si="301"/>
        <v>0.81740911731433641</v>
      </c>
      <c r="BX228" s="93">
        <f t="shared" si="302"/>
        <v>6005261014</v>
      </c>
      <c r="BY228" s="100">
        <f t="shared" si="303"/>
        <v>224621.69493173741</v>
      </c>
      <c r="BZ228" s="82"/>
      <c r="CA228" s="113">
        <v>31594</v>
      </c>
      <c r="CB228" s="105">
        <v>29489</v>
      </c>
      <c r="CC228" s="86">
        <v>0.9333734253339242</v>
      </c>
      <c r="CD228" s="105">
        <v>28805166000</v>
      </c>
      <c r="CE228" s="105">
        <v>976810.53952321201</v>
      </c>
      <c r="CF228" s="105">
        <v>25794</v>
      </c>
      <c r="CG228" s="86">
        <v>0.81642083939988608</v>
      </c>
      <c r="CH228" s="105">
        <v>5992651555</v>
      </c>
      <c r="CI228" s="105">
        <v>232327.3457005505</v>
      </c>
      <c r="CK228" s="86">
        <f t="shared" si="304"/>
        <v>0.11324792857798027</v>
      </c>
      <c r="CL228" s="86">
        <f t="shared" si="305"/>
        <v>6.9342954107683319E-2</v>
      </c>
      <c r="CM228" s="86">
        <f t="shared" si="306"/>
        <v>0.11695258593403812</v>
      </c>
      <c r="CN228" s="86">
        <f t="shared" si="307"/>
        <v>6.66265746660758E-2</v>
      </c>
    </row>
    <row r="229" spans="1:92" s="15" customFormat="1" ht="13.5" customHeight="1">
      <c r="A229" s="63"/>
      <c r="B229" s="345">
        <v>38</v>
      </c>
      <c r="C229" s="342" t="s">
        <v>45</v>
      </c>
      <c r="D229" s="331" t="s">
        <v>153</v>
      </c>
      <c r="E229" s="320"/>
      <c r="F229" s="144">
        <v>2</v>
      </c>
      <c r="G229" s="60">
        <v>2</v>
      </c>
      <c r="H229" s="80">
        <f t="shared" si="267"/>
        <v>1</v>
      </c>
      <c r="I229" s="93">
        <v>951710</v>
      </c>
      <c r="J229" s="100">
        <f t="shared" si="268"/>
        <v>475855</v>
      </c>
      <c r="K229" s="60">
        <v>0</v>
      </c>
      <c r="L229" s="80">
        <f t="shared" si="269"/>
        <v>0</v>
      </c>
      <c r="M229" s="93">
        <v>0</v>
      </c>
      <c r="N229" s="100" t="str">
        <f t="shared" si="270"/>
        <v>-</v>
      </c>
      <c r="O229" s="144">
        <v>5</v>
      </c>
      <c r="P229" s="60">
        <v>5</v>
      </c>
      <c r="Q229" s="80">
        <f t="shared" si="271"/>
        <v>1</v>
      </c>
      <c r="R229" s="93">
        <v>5741330</v>
      </c>
      <c r="S229" s="100">
        <f t="shared" si="272"/>
        <v>1148266</v>
      </c>
      <c r="T229" s="60">
        <v>5</v>
      </c>
      <c r="U229" s="80">
        <f t="shared" si="273"/>
        <v>1</v>
      </c>
      <c r="V229" s="93">
        <v>631418</v>
      </c>
      <c r="W229" s="100">
        <f t="shared" si="274"/>
        <v>126283.6</v>
      </c>
      <c r="X229" s="144">
        <v>928</v>
      </c>
      <c r="Y229" s="60">
        <v>920</v>
      </c>
      <c r="Z229" s="80">
        <f t="shared" si="275"/>
        <v>0.99137931034482762</v>
      </c>
      <c r="AA229" s="93">
        <v>401593000</v>
      </c>
      <c r="AB229" s="100">
        <f t="shared" si="276"/>
        <v>436514.13043478259</v>
      </c>
      <c r="AC229" s="60">
        <v>825</v>
      </c>
      <c r="AD229" s="80">
        <f t="shared" si="277"/>
        <v>0.88900862068965514</v>
      </c>
      <c r="AE229" s="93">
        <v>81707767</v>
      </c>
      <c r="AF229" s="100">
        <f t="shared" si="278"/>
        <v>99039.717575757575</v>
      </c>
      <c r="AG229" s="144">
        <v>772</v>
      </c>
      <c r="AH229" s="60">
        <v>765</v>
      </c>
      <c r="AI229" s="80">
        <f t="shared" si="279"/>
        <v>0.9909326424870466</v>
      </c>
      <c r="AJ229" s="93">
        <v>440284170</v>
      </c>
      <c r="AK229" s="100">
        <f t="shared" si="280"/>
        <v>575534.86274509807</v>
      </c>
      <c r="AL229" s="60">
        <v>701</v>
      </c>
      <c r="AM229" s="80">
        <f t="shared" si="281"/>
        <v>0.90803108808290156</v>
      </c>
      <c r="AN229" s="93">
        <v>87924776</v>
      </c>
      <c r="AO229" s="100">
        <f t="shared" si="282"/>
        <v>125427.64051355206</v>
      </c>
      <c r="AP229" s="144">
        <v>344</v>
      </c>
      <c r="AQ229" s="60">
        <v>344</v>
      </c>
      <c r="AR229" s="80">
        <f t="shared" si="283"/>
        <v>1</v>
      </c>
      <c r="AS229" s="93">
        <v>240549350</v>
      </c>
      <c r="AT229" s="100">
        <f t="shared" si="284"/>
        <v>699271.3662790698</v>
      </c>
      <c r="AU229" s="60">
        <v>325</v>
      </c>
      <c r="AV229" s="80">
        <f t="shared" si="285"/>
        <v>0.94476744186046513</v>
      </c>
      <c r="AW229" s="93">
        <v>36213456</v>
      </c>
      <c r="AX229" s="100">
        <f t="shared" si="286"/>
        <v>111426.01846153846</v>
      </c>
      <c r="AY229" s="144">
        <v>109</v>
      </c>
      <c r="AZ229" s="60">
        <v>109</v>
      </c>
      <c r="BA229" s="80">
        <f t="shared" si="287"/>
        <v>1</v>
      </c>
      <c r="BB229" s="93">
        <v>56398140</v>
      </c>
      <c r="BC229" s="100">
        <f t="shared" si="288"/>
        <v>517414.128440367</v>
      </c>
      <c r="BD229" s="60">
        <v>100</v>
      </c>
      <c r="BE229" s="80">
        <f t="shared" si="289"/>
        <v>0.91743119266055051</v>
      </c>
      <c r="BF229" s="93">
        <v>9389532</v>
      </c>
      <c r="BG229" s="100">
        <f t="shared" si="290"/>
        <v>93895.32</v>
      </c>
      <c r="BH229" s="144">
        <v>22</v>
      </c>
      <c r="BI229" s="60">
        <v>22</v>
      </c>
      <c r="BJ229" s="80">
        <f t="shared" si="291"/>
        <v>1</v>
      </c>
      <c r="BK229" s="93">
        <v>14286540</v>
      </c>
      <c r="BL229" s="100">
        <f t="shared" si="292"/>
        <v>649388.18181818177</v>
      </c>
      <c r="BM229" s="60">
        <v>22</v>
      </c>
      <c r="BN229" s="80">
        <f t="shared" si="293"/>
        <v>1</v>
      </c>
      <c r="BO229" s="93">
        <v>2850038</v>
      </c>
      <c r="BP229" s="100">
        <f t="shared" si="294"/>
        <v>129547.18181818182</v>
      </c>
      <c r="BQ229" s="98">
        <f t="shared" si="295"/>
        <v>2182</v>
      </c>
      <c r="BR229" s="60">
        <f t="shared" si="296"/>
        <v>2167</v>
      </c>
      <c r="BS229" s="80">
        <f t="shared" si="297"/>
        <v>0.99312557286892755</v>
      </c>
      <c r="BT229" s="93">
        <f t="shared" si="298"/>
        <v>1159804240</v>
      </c>
      <c r="BU229" s="100">
        <f t="shared" si="299"/>
        <v>535211.92431933549</v>
      </c>
      <c r="BV229" s="60">
        <f t="shared" si="300"/>
        <v>1978</v>
      </c>
      <c r="BW229" s="80">
        <f t="shared" si="301"/>
        <v>0.90650779101741519</v>
      </c>
      <c r="BX229" s="93">
        <f t="shared" si="302"/>
        <v>218716987</v>
      </c>
      <c r="BY229" s="100">
        <f t="shared" si="303"/>
        <v>110574.81648129424</v>
      </c>
      <c r="BZ229" s="82"/>
      <c r="CA229" s="113">
        <v>2148</v>
      </c>
      <c r="CB229" s="105">
        <v>2133</v>
      </c>
      <c r="CC229" s="86">
        <v>0.99301675977653636</v>
      </c>
      <c r="CD229" s="105">
        <v>1057883730</v>
      </c>
      <c r="CE229" s="105">
        <v>495960.4922644163</v>
      </c>
      <c r="CF229" s="105">
        <v>1973</v>
      </c>
      <c r="CG229" s="86">
        <v>0.91852886405959033</v>
      </c>
      <c r="CH229" s="105">
        <v>218693084</v>
      </c>
      <c r="CI229" s="105">
        <v>110842.92143943234</v>
      </c>
      <c r="CK229" s="86">
        <f t="shared" si="304"/>
        <v>8.6617781851512365E-2</v>
      </c>
      <c r="CL229" s="86">
        <f t="shared" si="305"/>
        <v>6.874427131072447E-3</v>
      </c>
      <c r="CM229" s="86">
        <f t="shared" si="306"/>
        <v>7.4487895716946029E-2</v>
      </c>
      <c r="CN229" s="86">
        <f t="shared" si="307"/>
        <v>6.9832402234636382E-3</v>
      </c>
    </row>
    <row r="230" spans="1:92" s="15" customFormat="1" ht="13.5" customHeight="1">
      <c r="A230" s="63"/>
      <c r="B230" s="346"/>
      <c r="C230" s="343"/>
      <c r="D230" s="319" t="s">
        <v>164</v>
      </c>
      <c r="E230" s="320"/>
      <c r="F230" s="144">
        <v>0</v>
      </c>
      <c r="G230" s="60">
        <v>0</v>
      </c>
      <c r="H230" s="80" t="str">
        <f t="shared" si="267"/>
        <v>-</v>
      </c>
      <c r="I230" s="93">
        <v>0</v>
      </c>
      <c r="J230" s="100" t="str">
        <f t="shared" si="268"/>
        <v>-</v>
      </c>
      <c r="K230" s="60">
        <v>0</v>
      </c>
      <c r="L230" s="80" t="str">
        <f t="shared" si="269"/>
        <v>-</v>
      </c>
      <c r="M230" s="93">
        <v>0</v>
      </c>
      <c r="N230" s="100" t="str">
        <f t="shared" si="270"/>
        <v>-</v>
      </c>
      <c r="O230" s="144">
        <v>0</v>
      </c>
      <c r="P230" s="60">
        <v>0</v>
      </c>
      <c r="Q230" s="80" t="str">
        <f t="shared" si="271"/>
        <v>-</v>
      </c>
      <c r="R230" s="93">
        <v>0</v>
      </c>
      <c r="S230" s="100" t="str">
        <f t="shared" si="272"/>
        <v>-</v>
      </c>
      <c r="T230" s="60">
        <v>0</v>
      </c>
      <c r="U230" s="80" t="str">
        <f t="shared" si="273"/>
        <v>-</v>
      </c>
      <c r="V230" s="93">
        <v>0</v>
      </c>
      <c r="W230" s="100" t="str">
        <f t="shared" si="274"/>
        <v>-</v>
      </c>
      <c r="X230" s="144">
        <v>42</v>
      </c>
      <c r="Y230" s="60">
        <v>42</v>
      </c>
      <c r="Z230" s="80">
        <f t="shared" si="275"/>
        <v>1</v>
      </c>
      <c r="AA230" s="93">
        <v>18663380</v>
      </c>
      <c r="AB230" s="100">
        <f t="shared" si="276"/>
        <v>444366.19047619047</v>
      </c>
      <c r="AC230" s="60">
        <v>32</v>
      </c>
      <c r="AD230" s="80">
        <f t="shared" si="277"/>
        <v>0.76190476190476186</v>
      </c>
      <c r="AE230" s="93">
        <v>3141492</v>
      </c>
      <c r="AF230" s="100">
        <f t="shared" si="278"/>
        <v>98171.625</v>
      </c>
      <c r="AG230" s="144">
        <v>25</v>
      </c>
      <c r="AH230" s="60">
        <v>25</v>
      </c>
      <c r="AI230" s="80">
        <f t="shared" si="279"/>
        <v>1</v>
      </c>
      <c r="AJ230" s="93">
        <v>14348480</v>
      </c>
      <c r="AK230" s="100">
        <f t="shared" si="280"/>
        <v>573939.19999999995</v>
      </c>
      <c r="AL230" s="60">
        <v>22</v>
      </c>
      <c r="AM230" s="80">
        <f t="shared" si="281"/>
        <v>0.88</v>
      </c>
      <c r="AN230" s="93">
        <v>2492265</v>
      </c>
      <c r="AO230" s="100">
        <f t="shared" si="282"/>
        <v>113284.77272727272</v>
      </c>
      <c r="AP230" s="144">
        <v>2</v>
      </c>
      <c r="AQ230" s="60">
        <v>2</v>
      </c>
      <c r="AR230" s="80">
        <f t="shared" si="283"/>
        <v>1</v>
      </c>
      <c r="AS230" s="93">
        <v>2460620</v>
      </c>
      <c r="AT230" s="100">
        <f t="shared" si="284"/>
        <v>1230310</v>
      </c>
      <c r="AU230" s="60">
        <v>2</v>
      </c>
      <c r="AV230" s="80">
        <f t="shared" si="285"/>
        <v>1</v>
      </c>
      <c r="AW230" s="93">
        <v>693472</v>
      </c>
      <c r="AX230" s="100">
        <f t="shared" si="286"/>
        <v>346736</v>
      </c>
      <c r="AY230" s="144">
        <v>0</v>
      </c>
      <c r="AZ230" s="60">
        <v>0</v>
      </c>
      <c r="BA230" s="80" t="str">
        <f t="shared" si="287"/>
        <v>-</v>
      </c>
      <c r="BB230" s="93">
        <v>0</v>
      </c>
      <c r="BC230" s="100" t="str">
        <f t="shared" si="288"/>
        <v>-</v>
      </c>
      <c r="BD230" s="60">
        <v>0</v>
      </c>
      <c r="BE230" s="80" t="str">
        <f t="shared" si="289"/>
        <v>-</v>
      </c>
      <c r="BF230" s="93">
        <v>0</v>
      </c>
      <c r="BG230" s="100" t="str">
        <f t="shared" si="290"/>
        <v>-</v>
      </c>
      <c r="BH230" s="144">
        <v>0</v>
      </c>
      <c r="BI230" s="60">
        <v>0</v>
      </c>
      <c r="BJ230" s="80" t="str">
        <f t="shared" si="291"/>
        <v>-</v>
      </c>
      <c r="BK230" s="93">
        <v>0</v>
      </c>
      <c r="BL230" s="100" t="str">
        <f t="shared" si="292"/>
        <v>-</v>
      </c>
      <c r="BM230" s="60">
        <v>0</v>
      </c>
      <c r="BN230" s="80" t="str">
        <f t="shared" si="293"/>
        <v>-</v>
      </c>
      <c r="BO230" s="93">
        <v>0</v>
      </c>
      <c r="BP230" s="100" t="str">
        <f t="shared" si="294"/>
        <v>-</v>
      </c>
      <c r="BQ230" s="98">
        <f t="shared" si="295"/>
        <v>69</v>
      </c>
      <c r="BR230" s="60">
        <f t="shared" si="296"/>
        <v>69</v>
      </c>
      <c r="BS230" s="80">
        <f t="shared" si="297"/>
        <v>1</v>
      </c>
      <c r="BT230" s="93">
        <f t="shared" si="298"/>
        <v>35472480</v>
      </c>
      <c r="BU230" s="100">
        <f t="shared" si="299"/>
        <v>514093.91304347827</v>
      </c>
      <c r="BV230" s="60">
        <f t="shared" si="300"/>
        <v>56</v>
      </c>
      <c r="BW230" s="80">
        <f t="shared" si="301"/>
        <v>0.81159420289855078</v>
      </c>
      <c r="BX230" s="93">
        <f t="shared" si="302"/>
        <v>6327229</v>
      </c>
      <c r="BY230" s="100">
        <f t="shared" si="303"/>
        <v>112986.23214285714</v>
      </c>
      <c r="BZ230" s="82"/>
      <c r="CA230" s="113">
        <v>52</v>
      </c>
      <c r="CB230" s="105">
        <v>52</v>
      </c>
      <c r="CC230" s="86">
        <v>1</v>
      </c>
      <c r="CD230" s="105">
        <v>29106790</v>
      </c>
      <c r="CE230" s="105">
        <v>559745.9615384615</v>
      </c>
      <c r="CF230" s="105">
        <v>48</v>
      </c>
      <c r="CG230" s="86">
        <v>0.92307692307692313</v>
      </c>
      <c r="CH230" s="105">
        <v>6140086</v>
      </c>
      <c r="CI230" s="105">
        <v>127918.45833333333</v>
      </c>
      <c r="CK230" s="86">
        <f t="shared" si="304"/>
        <v>0.18840579710144922</v>
      </c>
      <c r="CL230" s="86">
        <f t="shared" si="305"/>
        <v>0</v>
      </c>
      <c r="CM230" s="86">
        <f t="shared" si="306"/>
        <v>7.6923076923076872E-2</v>
      </c>
      <c r="CN230" s="86">
        <f t="shared" si="307"/>
        <v>0</v>
      </c>
    </row>
    <row r="231" spans="1:92" s="15" customFormat="1" ht="13.5" customHeight="1">
      <c r="A231" s="63"/>
      <c r="B231" s="346"/>
      <c r="C231" s="343"/>
      <c r="D231" s="81"/>
      <c r="E231" s="71" t="s">
        <v>160</v>
      </c>
      <c r="F231" s="168">
        <v>0</v>
      </c>
      <c r="G231" s="62">
        <v>0</v>
      </c>
      <c r="H231" s="79" t="str">
        <f t="shared" si="267"/>
        <v>-</v>
      </c>
      <c r="I231" s="101">
        <v>0</v>
      </c>
      <c r="J231" s="102" t="str">
        <f t="shared" si="268"/>
        <v>-</v>
      </c>
      <c r="K231" s="62">
        <v>0</v>
      </c>
      <c r="L231" s="79" t="str">
        <f t="shared" si="269"/>
        <v>-</v>
      </c>
      <c r="M231" s="101">
        <v>0</v>
      </c>
      <c r="N231" s="102" t="str">
        <f t="shared" si="270"/>
        <v>-</v>
      </c>
      <c r="O231" s="168">
        <v>0</v>
      </c>
      <c r="P231" s="62">
        <v>0</v>
      </c>
      <c r="Q231" s="79" t="str">
        <f t="shared" si="271"/>
        <v>-</v>
      </c>
      <c r="R231" s="101">
        <v>0</v>
      </c>
      <c r="S231" s="102" t="str">
        <f t="shared" si="272"/>
        <v>-</v>
      </c>
      <c r="T231" s="62">
        <v>0</v>
      </c>
      <c r="U231" s="79" t="str">
        <f t="shared" si="273"/>
        <v>-</v>
      </c>
      <c r="V231" s="101">
        <v>0</v>
      </c>
      <c r="W231" s="102" t="str">
        <f t="shared" si="274"/>
        <v>-</v>
      </c>
      <c r="X231" s="168">
        <v>28</v>
      </c>
      <c r="Y231" s="62">
        <v>28</v>
      </c>
      <c r="Z231" s="79">
        <f t="shared" si="275"/>
        <v>1</v>
      </c>
      <c r="AA231" s="101">
        <v>14869000</v>
      </c>
      <c r="AB231" s="102">
        <f t="shared" si="276"/>
        <v>531035.71428571432</v>
      </c>
      <c r="AC231" s="62">
        <v>22</v>
      </c>
      <c r="AD231" s="79">
        <f t="shared" si="277"/>
        <v>0.7857142857142857</v>
      </c>
      <c r="AE231" s="101">
        <v>2155325</v>
      </c>
      <c r="AF231" s="102">
        <f t="shared" si="278"/>
        <v>97969.318181818177</v>
      </c>
      <c r="AG231" s="168">
        <v>19</v>
      </c>
      <c r="AH231" s="62">
        <v>19</v>
      </c>
      <c r="AI231" s="79">
        <f t="shared" si="279"/>
        <v>1</v>
      </c>
      <c r="AJ231" s="101">
        <v>13071710</v>
      </c>
      <c r="AK231" s="102">
        <f t="shared" si="280"/>
        <v>687984.73684210528</v>
      </c>
      <c r="AL231" s="62">
        <v>17</v>
      </c>
      <c r="AM231" s="79">
        <f t="shared" si="281"/>
        <v>0.89473684210526316</v>
      </c>
      <c r="AN231" s="101">
        <v>2121791</v>
      </c>
      <c r="AO231" s="102">
        <f t="shared" si="282"/>
        <v>124811.23529411765</v>
      </c>
      <c r="AP231" s="168">
        <v>2</v>
      </c>
      <c r="AQ231" s="62">
        <v>2</v>
      </c>
      <c r="AR231" s="79">
        <f t="shared" si="283"/>
        <v>1</v>
      </c>
      <c r="AS231" s="101">
        <v>2460620</v>
      </c>
      <c r="AT231" s="102">
        <f t="shared" si="284"/>
        <v>1230310</v>
      </c>
      <c r="AU231" s="62">
        <v>2</v>
      </c>
      <c r="AV231" s="79">
        <f t="shared" si="285"/>
        <v>1</v>
      </c>
      <c r="AW231" s="101">
        <v>693472</v>
      </c>
      <c r="AX231" s="102">
        <f t="shared" si="286"/>
        <v>346736</v>
      </c>
      <c r="AY231" s="168">
        <v>0</v>
      </c>
      <c r="AZ231" s="62">
        <v>0</v>
      </c>
      <c r="BA231" s="79" t="str">
        <f t="shared" si="287"/>
        <v>-</v>
      </c>
      <c r="BB231" s="101">
        <v>0</v>
      </c>
      <c r="BC231" s="102" t="str">
        <f t="shared" si="288"/>
        <v>-</v>
      </c>
      <c r="BD231" s="62">
        <v>0</v>
      </c>
      <c r="BE231" s="79" t="str">
        <f t="shared" si="289"/>
        <v>-</v>
      </c>
      <c r="BF231" s="101">
        <v>0</v>
      </c>
      <c r="BG231" s="102" t="str">
        <f t="shared" si="290"/>
        <v>-</v>
      </c>
      <c r="BH231" s="168">
        <v>0</v>
      </c>
      <c r="BI231" s="62">
        <v>0</v>
      </c>
      <c r="BJ231" s="79" t="str">
        <f t="shared" si="291"/>
        <v>-</v>
      </c>
      <c r="BK231" s="101">
        <v>0</v>
      </c>
      <c r="BL231" s="102" t="str">
        <f t="shared" si="292"/>
        <v>-</v>
      </c>
      <c r="BM231" s="62">
        <v>0</v>
      </c>
      <c r="BN231" s="79" t="str">
        <f t="shared" si="293"/>
        <v>-</v>
      </c>
      <c r="BO231" s="101">
        <v>0</v>
      </c>
      <c r="BP231" s="102" t="str">
        <f t="shared" si="294"/>
        <v>-</v>
      </c>
      <c r="BQ231" s="99">
        <f t="shared" si="295"/>
        <v>49</v>
      </c>
      <c r="BR231" s="62">
        <f t="shared" si="296"/>
        <v>49</v>
      </c>
      <c r="BS231" s="79">
        <f t="shared" si="297"/>
        <v>1</v>
      </c>
      <c r="BT231" s="101">
        <f t="shared" si="298"/>
        <v>30401330</v>
      </c>
      <c r="BU231" s="102">
        <f t="shared" si="299"/>
        <v>620435.30612244899</v>
      </c>
      <c r="BV231" s="62">
        <f t="shared" si="300"/>
        <v>41</v>
      </c>
      <c r="BW231" s="79">
        <f t="shared" si="301"/>
        <v>0.83673469387755106</v>
      </c>
      <c r="BX231" s="101">
        <f t="shared" si="302"/>
        <v>4970588</v>
      </c>
      <c r="BY231" s="102">
        <f t="shared" si="303"/>
        <v>121233.85365853658</v>
      </c>
      <c r="BZ231" s="82"/>
      <c r="CA231" s="113">
        <v>32</v>
      </c>
      <c r="CB231" s="105">
        <v>32</v>
      </c>
      <c r="CC231" s="86">
        <v>1</v>
      </c>
      <c r="CD231" s="105">
        <v>18270600</v>
      </c>
      <c r="CE231" s="105">
        <v>570956.25</v>
      </c>
      <c r="CF231" s="105">
        <v>29</v>
      </c>
      <c r="CG231" s="86">
        <v>0.90625</v>
      </c>
      <c r="CH231" s="105">
        <v>2559547</v>
      </c>
      <c r="CI231" s="105">
        <v>88260.241379310348</v>
      </c>
      <c r="CK231" s="86">
        <f t="shared" si="304"/>
        <v>0.16326530612244894</v>
      </c>
      <c r="CL231" s="86">
        <f t="shared" si="305"/>
        <v>0</v>
      </c>
      <c r="CM231" s="86">
        <f t="shared" si="306"/>
        <v>9.375E-2</v>
      </c>
      <c r="CN231" s="86">
        <f t="shared" si="307"/>
        <v>0</v>
      </c>
    </row>
    <row r="232" spans="1:92" s="15" customFormat="1" ht="13.5" customHeight="1">
      <c r="A232" s="63"/>
      <c r="B232" s="346"/>
      <c r="C232" s="343"/>
      <c r="D232" s="81"/>
      <c r="E232" s="198" t="s">
        <v>161</v>
      </c>
      <c r="F232" s="213">
        <v>0</v>
      </c>
      <c r="G232" s="214">
        <v>0</v>
      </c>
      <c r="H232" s="215" t="str">
        <f t="shared" si="267"/>
        <v>-</v>
      </c>
      <c r="I232" s="216">
        <v>0</v>
      </c>
      <c r="J232" s="217" t="str">
        <f t="shared" si="268"/>
        <v>-</v>
      </c>
      <c r="K232" s="214">
        <v>0</v>
      </c>
      <c r="L232" s="215" t="str">
        <f t="shared" si="269"/>
        <v>-</v>
      </c>
      <c r="M232" s="216">
        <v>0</v>
      </c>
      <c r="N232" s="217" t="str">
        <f t="shared" si="270"/>
        <v>-</v>
      </c>
      <c r="O232" s="213">
        <v>0</v>
      </c>
      <c r="P232" s="214">
        <v>0</v>
      </c>
      <c r="Q232" s="215" t="str">
        <f t="shared" si="271"/>
        <v>-</v>
      </c>
      <c r="R232" s="216">
        <v>0</v>
      </c>
      <c r="S232" s="217" t="str">
        <f t="shared" si="272"/>
        <v>-</v>
      </c>
      <c r="T232" s="214">
        <v>0</v>
      </c>
      <c r="U232" s="215" t="str">
        <f t="shared" si="273"/>
        <v>-</v>
      </c>
      <c r="V232" s="216">
        <v>0</v>
      </c>
      <c r="W232" s="217" t="str">
        <f t="shared" si="274"/>
        <v>-</v>
      </c>
      <c r="X232" s="213">
        <v>14</v>
      </c>
      <c r="Y232" s="214">
        <v>14</v>
      </c>
      <c r="Z232" s="215">
        <f t="shared" si="275"/>
        <v>1</v>
      </c>
      <c r="AA232" s="216">
        <v>3794380</v>
      </c>
      <c r="AB232" s="217">
        <f t="shared" si="276"/>
        <v>271027.14285714284</v>
      </c>
      <c r="AC232" s="214">
        <v>10</v>
      </c>
      <c r="AD232" s="215">
        <f t="shared" si="277"/>
        <v>0.7142857142857143</v>
      </c>
      <c r="AE232" s="216">
        <v>986167</v>
      </c>
      <c r="AF232" s="217">
        <f t="shared" si="278"/>
        <v>98616.7</v>
      </c>
      <c r="AG232" s="213">
        <v>6</v>
      </c>
      <c r="AH232" s="214">
        <v>6</v>
      </c>
      <c r="AI232" s="215">
        <f t="shared" si="279"/>
        <v>1</v>
      </c>
      <c r="AJ232" s="216">
        <v>1276770</v>
      </c>
      <c r="AK232" s="217">
        <f t="shared" si="280"/>
        <v>212795</v>
      </c>
      <c r="AL232" s="214">
        <v>5</v>
      </c>
      <c r="AM232" s="215">
        <f t="shared" si="281"/>
        <v>0.83333333333333337</v>
      </c>
      <c r="AN232" s="216">
        <v>370474</v>
      </c>
      <c r="AO232" s="217">
        <f t="shared" si="282"/>
        <v>74094.8</v>
      </c>
      <c r="AP232" s="213">
        <v>0</v>
      </c>
      <c r="AQ232" s="214">
        <v>0</v>
      </c>
      <c r="AR232" s="215" t="str">
        <f t="shared" si="283"/>
        <v>-</v>
      </c>
      <c r="AS232" s="216">
        <v>0</v>
      </c>
      <c r="AT232" s="217" t="str">
        <f t="shared" si="284"/>
        <v>-</v>
      </c>
      <c r="AU232" s="214">
        <v>0</v>
      </c>
      <c r="AV232" s="215" t="str">
        <f t="shared" si="285"/>
        <v>-</v>
      </c>
      <c r="AW232" s="216">
        <v>0</v>
      </c>
      <c r="AX232" s="217" t="str">
        <f t="shared" si="286"/>
        <v>-</v>
      </c>
      <c r="AY232" s="213">
        <v>0</v>
      </c>
      <c r="AZ232" s="214">
        <v>0</v>
      </c>
      <c r="BA232" s="215" t="str">
        <f t="shared" si="287"/>
        <v>-</v>
      </c>
      <c r="BB232" s="216">
        <v>0</v>
      </c>
      <c r="BC232" s="217" t="str">
        <f t="shared" si="288"/>
        <v>-</v>
      </c>
      <c r="BD232" s="214">
        <v>0</v>
      </c>
      <c r="BE232" s="215" t="str">
        <f t="shared" si="289"/>
        <v>-</v>
      </c>
      <c r="BF232" s="216">
        <v>0</v>
      </c>
      <c r="BG232" s="217" t="str">
        <f t="shared" si="290"/>
        <v>-</v>
      </c>
      <c r="BH232" s="213">
        <v>0</v>
      </c>
      <c r="BI232" s="214">
        <v>0</v>
      </c>
      <c r="BJ232" s="215" t="str">
        <f t="shared" si="291"/>
        <v>-</v>
      </c>
      <c r="BK232" s="216">
        <v>0</v>
      </c>
      <c r="BL232" s="217" t="str">
        <f t="shared" si="292"/>
        <v>-</v>
      </c>
      <c r="BM232" s="214">
        <v>0</v>
      </c>
      <c r="BN232" s="215" t="str">
        <f t="shared" si="293"/>
        <v>-</v>
      </c>
      <c r="BO232" s="216">
        <v>0</v>
      </c>
      <c r="BP232" s="217" t="str">
        <f t="shared" si="294"/>
        <v>-</v>
      </c>
      <c r="BQ232" s="218">
        <f t="shared" si="295"/>
        <v>20</v>
      </c>
      <c r="BR232" s="214">
        <f t="shared" si="296"/>
        <v>20</v>
      </c>
      <c r="BS232" s="215">
        <f t="shared" si="297"/>
        <v>1</v>
      </c>
      <c r="BT232" s="216">
        <f t="shared" si="298"/>
        <v>5071150</v>
      </c>
      <c r="BU232" s="217">
        <f t="shared" si="299"/>
        <v>253557.5</v>
      </c>
      <c r="BV232" s="214">
        <f t="shared" si="300"/>
        <v>15</v>
      </c>
      <c r="BW232" s="215">
        <f t="shared" si="301"/>
        <v>0.75</v>
      </c>
      <c r="BX232" s="216">
        <f t="shared" si="302"/>
        <v>1356641</v>
      </c>
      <c r="BY232" s="217">
        <f t="shared" si="303"/>
        <v>90442.733333333337</v>
      </c>
      <c r="BZ232" s="82"/>
      <c r="CA232" s="113">
        <v>20</v>
      </c>
      <c r="CB232" s="105">
        <v>20</v>
      </c>
      <c r="CC232" s="86">
        <v>1</v>
      </c>
      <c r="CD232" s="105">
        <v>10836190</v>
      </c>
      <c r="CE232" s="105">
        <v>541809.5</v>
      </c>
      <c r="CF232" s="105">
        <v>19</v>
      </c>
      <c r="CG232" s="86">
        <v>0.95</v>
      </c>
      <c r="CH232" s="105">
        <v>3580539</v>
      </c>
      <c r="CI232" s="105">
        <v>188449.42105263157</v>
      </c>
      <c r="CK232" s="86">
        <f t="shared" si="304"/>
        <v>0.25</v>
      </c>
      <c r="CL232" s="86">
        <f t="shared" si="305"/>
        <v>0</v>
      </c>
      <c r="CM232" s="86">
        <f t="shared" si="306"/>
        <v>5.0000000000000044E-2</v>
      </c>
      <c r="CN232" s="86">
        <f t="shared" si="307"/>
        <v>0</v>
      </c>
    </row>
    <row r="233" spans="1:92" s="15" customFormat="1" ht="13.5" customHeight="1">
      <c r="A233" s="63"/>
      <c r="B233" s="346"/>
      <c r="C233" s="343"/>
      <c r="D233" s="210"/>
      <c r="E233" s="72" t="s">
        <v>211</v>
      </c>
      <c r="F233" s="211">
        <v>0</v>
      </c>
      <c r="G233" s="126">
        <v>0</v>
      </c>
      <c r="H233" s="124" t="str">
        <f>IFERROR(G233/F233,"-")</f>
        <v>-</v>
      </c>
      <c r="I233" s="127">
        <v>0</v>
      </c>
      <c r="J233" s="125" t="str">
        <f>IFERROR(I233/G233,"-")</f>
        <v>-</v>
      </c>
      <c r="K233" s="126">
        <v>0</v>
      </c>
      <c r="L233" s="124" t="str">
        <f>IFERROR(K233/F233,"-")</f>
        <v>-</v>
      </c>
      <c r="M233" s="127">
        <v>0</v>
      </c>
      <c r="N233" s="125" t="str">
        <f>IFERROR(M233/K233,"-")</f>
        <v>-</v>
      </c>
      <c r="O233" s="211">
        <v>0</v>
      </c>
      <c r="P233" s="126">
        <v>0</v>
      </c>
      <c r="Q233" s="124" t="str">
        <f>IFERROR(P233/O233,"-")</f>
        <v>-</v>
      </c>
      <c r="R233" s="127">
        <v>0</v>
      </c>
      <c r="S233" s="125" t="str">
        <f>IFERROR(R233/P233,"-")</f>
        <v>-</v>
      </c>
      <c r="T233" s="126">
        <v>0</v>
      </c>
      <c r="U233" s="124" t="str">
        <f>IFERROR(T233/O233,"-")</f>
        <v>-</v>
      </c>
      <c r="V233" s="127">
        <v>0</v>
      </c>
      <c r="W233" s="125" t="str">
        <f>IFERROR(V233/T233,"-")</f>
        <v>-</v>
      </c>
      <c r="X233" s="211">
        <v>0</v>
      </c>
      <c r="Y233" s="126">
        <v>0</v>
      </c>
      <c r="Z233" s="124" t="str">
        <f>IFERROR(Y233/X233,"-")</f>
        <v>-</v>
      </c>
      <c r="AA233" s="127">
        <v>0</v>
      </c>
      <c r="AB233" s="125" t="str">
        <f>IFERROR(AA233/Y233,"-")</f>
        <v>-</v>
      </c>
      <c r="AC233" s="126">
        <v>0</v>
      </c>
      <c r="AD233" s="124" t="str">
        <f>IFERROR(AC233/X233,"-")</f>
        <v>-</v>
      </c>
      <c r="AE233" s="127">
        <v>0</v>
      </c>
      <c r="AF233" s="125" t="str">
        <f>IFERROR(AE233/AC233,"-")</f>
        <v>-</v>
      </c>
      <c r="AG233" s="211">
        <v>0</v>
      </c>
      <c r="AH233" s="126">
        <v>0</v>
      </c>
      <c r="AI233" s="124" t="str">
        <f>IFERROR(AH233/AG233,"-")</f>
        <v>-</v>
      </c>
      <c r="AJ233" s="127">
        <v>0</v>
      </c>
      <c r="AK233" s="125" t="str">
        <f>IFERROR(AJ233/AH233,"-")</f>
        <v>-</v>
      </c>
      <c r="AL233" s="126">
        <v>0</v>
      </c>
      <c r="AM233" s="124" t="str">
        <f>IFERROR(AL233/AG233,"-")</f>
        <v>-</v>
      </c>
      <c r="AN233" s="127">
        <v>0</v>
      </c>
      <c r="AO233" s="125" t="str">
        <f>IFERROR(AN233/AL233,"-")</f>
        <v>-</v>
      </c>
      <c r="AP233" s="211">
        <v>0</v>
      </c>
      <c r="AQ233" s="126">
        <v>0</v>
      </c>
      <c r="AR233" s="124" t="str">
        <f>IFERROR(AQ233/AP233,"-")</f>
        <v>-</v>
      </c>
      <c r="AS233" s="127">
        <v>0</v>
      </c>
      <c r="AT233" s="125" t="str">
        <f>IFERROR(AS233/AQ233,"-")</f>
        <v>-</v>
      </c>
      <c r="AU233" s="126">
        <v>0</v>
      </c>
      <c r="AV233" s="124" t="str">
        <f>IFERROR(AU233/AP233,"-")</f>
        <v>-</v>
      </c>
      <c r="AW233" s="127">
        <v>0</v>
      </c>
      <c r="AX233" s="125" t="str">
        <f>IFERROR(AW233/AU233,"-")</f>
        <v>-</v>
      </c>
      <c r="AY233" s="211">
        <v>0</v>
      </c>
      <c r="AZ233" s="126">
        <v>0</v>
      </c>
      <c r="BA233" s="124" t="str">
        <f>IFERROR(AZ233/AY233,"-")</f>
        <v>-</v>
      </c>
      <c r="BB233" s="127">
        <v>0</v>
      </c>
      <c r="BC233" s="125" t="str">
        <f>IFERROR(BB233/AZ233,"-")</f>
        <v>-</v>
      </c>
      <c r="BD233" s="126">
        <v>0</v>
      </c>
      <c r="BE233" s="124" t="str">
        <f>IFERROR(BD233/AY233,"-")</f>
        <v>-</v>
      </c>
      <c r="BF233" s="127">
        <v>0</v>
      </c>
      <c r="BG233" s="125" t="str">
        <f>IFERROR(BF233/BD233,"-")</f>
        <v>-</v>
      </c>
      <c r="BH233" s="211">
        <v>0</v>
      </c>
      <c r="BI233" s="126">
        <v>0</v>
      </c>
      <c r="BJ233" s="124" t="str">
        <f>IFERROR(BI233/BH233,"-")</f>
        <v>-</v>
      </c>
      <c r="BK233" s="127">
        <v>0</v>
      </c>
      <c r="BL233" s="125" t="str">
        <f>IFERROR(BK233/BI233,"-")</f>
        <v>-</v>
      </c>
      <c r="BM233" s="126">
        <v>0</v>
      </c>
      <c r="BN233" s="124" t="str">
        <f>IFERROR(BM233/BH233,"-")</f>
        <v>-</v>
      </c>
      <c r="BO233" s="127">
        <v>0</v>
      </c>
      <c r="BP233" s="125" t="str">
        <f>IFERROR(BO233/BM233,"-")</f>
        <v>-</v>
      </c>
      <c r="BQ233" s="212">
        <f t="shared" si="295"/>
        <v>0</v>
      </c>
      <c r="BR233" s="126">
        <f t="shared" si="296"/>
        <v>0</v>
      </c>
      <c r="BS233" s="124" t="str">
        <f>IFERROR(BR233/BQ233,"-")</f>
        <v>-</v>
      </c>
      <c r="BT233" s="127">
        <f>SUM(I233,R233,AA233,AJ233,AS233,BB233,BK233)</f>
        <v>0</v>
      </c>
      <c r="BU233" s="125" t="str">
        <f>IFERROR(BT233/BR233,"-")</f>
        <v>-</v>
      </c>
      <c r="BV233" s="126">
        <f>SUM(K233,T233,AC233,AL233,AU233,BD233,BM233)</f>
        <v>0</v>
      </c>
      <c r="BW233" s="124" t="str">
        <f>IFERROR(BV233/BQ233,"-")</f>
        <v>-</v>
      </c>
      <c r="BX233" s="127">
        <f>SUM(M233,V233,AE233,AN233,AW233,BF233,BO233)</f>
        <v>0</v>
      </c>
      <c r="BY233" s="125" t="str">
        <f>IFERROR(BX233/BV233,"-")</f>
        <v>-</v>
      </c>
      <c r="BZ233" s="82"/>
      <c r="CA233" s="113">
        <v>0</v>
      </c>
      <c r="CB233" s="105">
        <v>0</v>
      </c>
      <c r="CC233" s="86" t="s">
        <v>240</v>
      </c>
      <c r="CD233" s="105">
        <v>0</v>
      </c>
      <c r="CE233" s="105" t="s">
        <v>240</v>
      </c>
      <c r="CF233" s="105">
        <v>0</v>
      </c>
      <c r="CG233" s="86" t="s">
        <v>240</v>
      </c>
      <c r="CH233" s="105">
        <v>0</v>
      </c>
      <c r="CI233" s="105" t="s">
        <v>240</v>
      </c>
      <c r="CK233" s="86" t="str">
        <f t="shared" si="304"/>
        <v>-</v>
      </c>
      <c r="CL233" s="86" t="str">
        <f t="shared" si="305"/>
        <v>-</v>
      </c>
      <c r="CM233" s="86" t="str">
        <f t="shared" si="306"/>
        <v>-</v>
      </c>
      <c r="CN233" s="86" t="str">
        <f t="shared" si="307"/>
        <v>-</v>
      </c>
    </row>
    <row r="234" spans="1:92" s="15" customFormat="1" ht="13.5" customHeight="1">
      <c r="A234" s="63"/>
      <c r="B234" s="347"/>
      <c r="C234" s="344"/>
      <c r="D234" s="338" t="s">
        <v>204</v>
      </c>
      <c r="E234" s="339"/>
      <c r="F234" s="144">
        <v>19</v>
      </c>
      <c r="G234" s="60">
        <v>18</v>
      </c>
      <c r="H234" s="80">
        <f t="shared" si="267"/>
        <v>0.94736842105263153</v>
      </c>
      <c r="I234" s="93">
        <v>37463290</v>
      </c>
      <c r="J234" s="100">
        <f t="shared" si="268"/>
        <v>2081293.888888889</v>
      </c>
      <c r="K234" s="60">
        <v>16</v>
      </c>
      <c r="L234" s="80">
        <f t="shared" si="269"/>
        <v>0.84210526315789469</v>
      </c>
      <c r="M234" s="93">
        <v>16955204</v>
      </c>
      <c r="N234" s="100">
        <f t="shared" si="270"/>
        <v>1059700.25</v>
      </c>
      <c r="O234" s="144">
        <v>48</v>
      </c>
      <c r="P234" s="60">
        <v>45</v>
      </c>
      <c r="Q234" s="80">
        <f t="shared" si="271"/>
        <v>0.9375</v>
      </c>
      <c r="R234" s="93">
        <v>90295450</v>
      </c>
      <c r="S234" s="100">
        <f t="shared" si="272"/>
        <v>2006565.5555555555</v>
      </c>
      <c r="T234" s="60">
        <v>40</v>
      </c>
      <c r="U234" s="80">
        <f t="shared" si="273"/>
        <v>0.83333333333333337</v>
      </c>
      <c r="V234" s="93">
        <v>41959562</v>
      </c>
      <c r="W234" s="100">
        <f t="shared" si="274"/>
        <v>1048989.05</v>
      </c>
      <c r="X234" s="144">
        <v>2749</v>
      </c>
      <c r="Y234" s="60">
        <v>2552</v>
      </c>
      <c r="Z234" s="80">
        <f t="shared" si="275"/>
        <v>0.92833757730083666</v>
      </c>
      <c r="AA234" s="93">
        <v>1866480910</v>
      </c>
      <c r="AB234" s="100">
        <f t="shared" si="276"/>
        <v>731379.6669278997</v>
      </c>
      <c r="AC234" s="60">
        <v>2242</v>
      </c>
      <c r="AD234" s="80">
        <f t="shared" si="277"/>
        <v>0.81556929792651878</v>
      </c>
      <c r="AE234" s="93">
        <v>379848103</v>
      </c>
      <c r="AF234" s="100">
        <f t="shared" si="278"/>
        <v>169423.77475468331</v>
      </c>
      <c r="AG234" s="144">
        <v>2264</v>
      </c>
      <c r="AH234" s="60">
        <v>2169</v>
      </c>
      <c r="AI234" s="80">
        <f t="shared" si="279"/>
        <v>0.95803886925795056</v>
      </c>
      <c r="AJ234" s="93">
        <v>2169232260</v>
      </c>
      <c r="AK234" s="100">
        <f t="shared" si="280"/>
        <v>1000107.081604426</v>
      </c>
      <c r="AL234" s="60">
        <v>1975</v>
      </c>
      <c r="AM234" s="80">
        <f t="shared" si="281"/>
        <v>0.87234982332155475</v>
      </c>
      <c r="AN234" s="93">
        <v>425708594</v>
      </c>
      <c r="AO234" s="100">
        <f t="shared" si="282"/>
        <v>215548.65518987342</v>
      </c>
      <c r="AP234" s="144">
        <v>1647</v>
      </c>
      <c r="AQ234" s="60">
        <v>1573</v>
      </c>
      <c r="AR234" s="80">
        <f t="shared" si="283"/>
        <v>0.9550698239222829</v>
      </c>
      <c r="AS234" s="93">
        <v>1747758070</v>
      </c>
      <c r="AT234" s="100">
        <f t="shared" si="284"/>
        <v>1111098.5823267642</v>
      </c>
      <c r="AU234" s="60">
        <v>1437</v>
      </c>
      <c r="AV234" s="80">
        <f t="shared" si="285"/>
        <v>0.87249544626593811</v>
      </c>
      <c r="AW234" s="93">
        <v>352965242</v>
      </c>
      <c r="AX234" s="100">
        <f t="shared" si="286"/>
        <v>245626.47320807236</v>
      </c>
      <c r="AY234" s="144">
        <v>752</v>
      </c>
      <c r="AZ234" s="60">
        <v>695</v>
      </c>
      <c r="BA234" s="80">
        <f t="shared" si="287"/>
        <v>0.92420212765957444</v>
      </c>
      <c r="BB234" s="93">
        <v>827189130</v>
      </c>
      <c r="BC234" s="100">
        <f t="shared" si="288"/>
        <v>1190200.1870503598</v>
      </c>
      <c r="BD234" s="60">
        <v>624</v>
      </c>
      <c r="BE234" s="80">
        <f t="shared" si="289"/>
        <v>0.82978723404255317</v>
      </c>
      <c r="BF234" s="93">
        <v>134903398</v>
      </c>
      <c r="BG234" s="100">
        <f t="shared" si="290"/>
        <v>216191.34294871794</v>
      </c>
      <c r="BH234" s="144">
        <v>267</v>
      </c>
      <c r="BI234" s="60">
        <v>228</v>
      </c>
      <c r="BJ234" s="80">
        <f t="shared" si="291"/>
        <v>0.8539325842696629</v>
      </c>
      <c r="BK234" s="93">
        <v>254940700</v>
      </c>
      <c r="BL234" s="100">
        <f t="shared" si="292"/>
        <v>1118160.9649122807</v>
      </c>
      <c r="BM234" s="60">
        <v>204</v>
      </c>
      <c r="BN234" s="80">
        <f t="shared" si="293"/>
        <v>0.7640449438202247</v>
      </c>
      <c r="BO234" s="93">
        <v>43107011</v>
      </c>
      <c r="BP234" s="100">
        <f t="shared" si="294"/>
        <v>211308.87745098039</v>
      </c>
      <c r="BQ234" s="98">
        <f t="shared" si="295"/>
        <v>7746</v>
      </c>
      <c r="BR234" s="60">
        <f t="shared" si="296"/>
        <v>7280</v>
      </c>
      <c r="BS234" s="80">
        <f t="shared" si="297"/>
        <v>0.93983991737671058</v>
      </c>
      <c r="BT234" s="93">
        <f t="shared" si="298"/>
        <v>6993359810</v>
      </c>
      <c r="BU234" s="100">
        <f t="shared" si="299"/>
        <v>960626.34752747254</v>
      </c>
      <c r="BV234" s="60">
        <f t="shared" si="300"/>
        <v>6538</v>
      </c>
      <c r="BW234" s="80">
        <f t="shared" si="301"/>
        <v>0.8440485411825458</v>
      </c>
      <c r="BX234" s="93">
        <f t="shared" si="302"/>
        <v>1395447114</v>
      </c>
      <c r="BY234" s="100">
        <f t="shared" si="303"/>
        <v>213436.38941572348</v>
      </c>
      <c r="BZ234" s="82"/>
      <c r="CA234" s="113">
        <v>7484</v>
      </c>
      <c r="CB234" s="105">
        <v>7036</v>
      </c>
      <c r="CC234" s="86">
        <v>0.9401389631213255</v>
      </c>
      <c r="CD234" s="105">
        <v>6713021600</v>
      </c>
      <c r="CE234" s="105">
        <v>954096.30471859011</v>
      </c>
      <c r="CF234" s="105">
        <v>6307</v>
      </c>
      <c r="CG234" s="86">
        <v>0.8427311598075895</v>
      </c>
      <c r="CH234" s="105">
        <v>1402726819</v>
      </c>
      <c r="CI234" s="105">
        <v>222407.93071190739</v>
      </c>
      <c r="CK234" s="86">
        <f t="shared" si="304"/>
        <v>9.5791376194164779E-2</v>
      </c>
      <c r="CL234" s="86">
        <f t="shared" si="305"/>
        <v>6.0160082623289424E-2</v>
      </c>
      <c r="CM234" s="86">
        <f t="shared" si="306"/>
        <v>9.7407803313735997E-2</v>
      </c>
      <c r="CN234" s="86">
        <f t="shared" si="307"/>
        <v>5.9861036878674501E-2</v>
      </c>
    </row>
    <row r="235" spans="1:92" s="15" customFormat="1" ht="13.5" customHeight="1">
      <c r="A235" s="63"/>
      <c r="B235" s="345">
        <v>39</v>
      </c>
      <c r="C235" s="342" t="s">
        <v>8</v>
      </c>
      <c r="D235" s="331" t="s">
        <v>153</v>
      </c>
      <c r="E235" s="320"/>
      <c r="F235" s="144">
        <v>5</v>
      </c>
      <c r="G235" s="60">
        <v>5</v>
      </c>
      <c r="H235" s="80">
        <f t="shared" si="267"/>
        <v>1</v>
      </c>
      <c r="I235" s="93">
        <v>3641290</v>
      </c>
      <c r="J235" s="100">
        <f t="shared" si="268"/>
        <v>728258</v>
      </c>
      <c r="K235" s="60">
        <v>4</v>
      </c>
      <c r="L235" s="80">
        <f t="shared" si="269"/>
        <v>0.8</v>
      </c>
      <c r="M235" s="93">
        <v>918458</v>
      </c>
      <c r="N235" s="100">
        <f t="shared" si="270"/>
        <v>229614.5</v>
      </c>
      <c r="O235" s="144">
        <v>22</v>
      </c>
      <c r="P235" s="60">
        <v>22</v>
      </c>
      <c r="Q235" s="80">
        <f t="shared" si="271"/>
        <v>1</v>
      </c>
      <c r="R235" s="93">
        <v>18913520</v>
      </c>
      <c r="S235" s="100">
        <f t="shared" si="272"/>
        <v>859705.45454545459</v>
      </c>
      <c r="T235" s="60">
        <v>17</v>
      </c>
      <c r="U235" s="80">
        <f t="shared" si="273"/>
        <v>0.77272727272727271</v>
      </c>
      <c r="V235" s="93">
        <v>1842278</v>
      </c>
      <c r="W235" s="100">
        <f t="shared" si="274"/>
        <v>108369.29411764706</v>
      </c>
      <c r="X235" s="144">
        <v>6666</v>
      </c>
      <c r="Y235" s="60">
        <v>6602</v>
      </c>
      <c r="Z235" s="80">
        <f t="shared" si="275"/>
        <v>0.99039903990399036</v>
      </c>
      <c r="AA235" s="93">
        <v>2924372520</v>
      </c>
      <c r="AB235" s="100">
        <f t="shared" si="276"/>
        <v>442952.51741896395</v>
      </c>
      <c r="AC235" s="60">
        <v>5827</v>
      </c>
      <c r="AD235" s="80">
        <f t="shared" si="277"/>
        <v>0.8741374137413741</v>
      </c>
      <c r="AE235" s="93">
        <v>611461606</v>
      </c>
      <c r="AF235" s="100">
        <f t="shared" si="278"/>
        <v>104935.92002745839</v>
      </c>
      <c r="AG235" s="144">
        <v>5699</v>
      </c>
      <c r="AH235" s="60">
        <v>5643</v>
      </c>
      <c r="AI235" s="80">
        <f t="shared" si="279"/>
        <v>0.99017371468678717</v>
      </c>
      <c r="AJ235" s="93">
        <v>3002843260</v>
      </c>
      <c r="AK235" s="100">
        <f t="shared" si="280"/>
        <v>532135.96668438776</v>
      </c>
      <c r="AL235" s="60">
        <v>5084</v>
      </c>
      <c r="AM235" s="80">
        <f t="shared" si="281"/>
        <v>0.8920863309352518</v>
      </c>
      <c r="AN235" s="93">
        <v>556663534</v>
      </c>
      <c r="AO235" s="100">
        <f t="shared" si="282"/>
        <v>109493.22069236821</v>
      </c>
      <c r="AP235" s="144">
        <v>2461</v>
      </c>
      <c r="AQ235" s="60">
        <v>2439</v>
      </c>
      <c r="AR235" s="80">
        <f t="shared" si="283"/>
        <v>0.99106054449410808</v>
      </c>
      <c r="AS235" s="93">
        <v>1439978180</v>
      </c>
      <c r="AT235" s="100">
        <f t="shared" si="284"/>
        <v>590396.95776957774</v>
      </c>
      <c r="AU235" s="60">
        <v>2279</v>
      </c>
      <c r="AV235" s="80">
        <f t="shared" si="285"/>
        <v>0.92604632263307596</v>
      </c>
      <c r="AW235" s="93">
        <v>277007087</v>
      </c>
      <c r="AX235" s="100">
        <f t="shared" si="286"/>
        <v>121547.64677490127</v>
      </c>
      <c r="AY235" s="144">
        <v>687</v>
      </c>
      <c r="AZ235" s="60">
        <v>684</v>
      </c>
      <c r="BA235" s="80">
        <f t="shared" si="287"/>
        <v>0.99563318777292575</v>
      </c>
      <c r="BB235" s="93">
        <v>431537480</v>
      </c>
      <c r="BC235" s="100">
        <f t="shared" si="288"/>
        <v>630902.74853801169</v>
      </c>
      <c r="BD235" s="60">
        <v>640</v>
      </c>
      <c r="BE235" s="80">
        <f t="shared" si="289"/>
        <v>0.93158660844250363</v>
      </c>
      <c r="BF235" s="93">
        <v>74045146</v>
      </c>
      <c r="BG235" s="100">
        <f t="shared" si="290"/>
        <v>115695.54062499999</v>
      </c>
      <c r="BH235" s="144">
        <v>117</v>
      </c>
      <c r="BI235" s="60">
        <v>117</v>
      </c>
      <c r="BJ235" s="80">
        <f t="shared" si="291"/>
        <v>1</v>
      </c>
      <c r="BK235" s="93">
        <v>78712200</v>
      </c>
      <c r="BL235" s="100">
        <f t="shared" si="292"/>
        <v>672753.84615384613</v>
      </c>
      <c r="BM235" s="60">
        <v>113</v>
      </c>
      <c r="BN235" s="80">
        <f t="shared" si="293"/>
        <v>0.96581196581196582</v>
      </c>
      <c r="BO235" s="93">
        <v>15749103</v>
      </c>
      <c r="BP235" s="100">
        <f t="shared" si="294"/>
        <v>139372.59292035399</v>
      </c>
      <c r="BQ235" s="98">
        <f t="shared" si="295"/>
        <v>15657</v>
      </c>
      <c r="BR235" s="60">
        <f t="shared" si="296"/>
        <v>15512</v>
      </c>
      <c r="BS235" s="80">
        <f t="shared" si="297"/>
        <v>0.99073896659641059</v>
      </c>
      <c r="BT235" s="93">
        <f t="shared" si="298"/>
        <v>7899998450</v>
      </c>
      <c r="BU235" s="100">
        <f t="shared" si="299"/>
        <v>509283.03571428574</v>
      </c>
      <c r="BV235" s="60">
        <f t="shared" si="300"/>
        <v>13964</v>
      </c>
      <c r="BW235" s="80">
        <f t="shared" si="301"/>
        <v>0.89186945136360729</v>
      </c>
      <c r="BX235" s="93">
        <f t="shared" si="302"/>
        <v>1537687212</v>
      </c>
      <c r="BY235" s="100">
        <f t="shared" si="303"/>
        <v>110117.96132913206</v>
      </c>
      <c r="BZ235" s="82"/>
      <c r="CA235" s="113">
        <v>15219</v>
      </c>
      <c r="CB235" s="105">
        <v>15064</v>
      </c>
      <c r="CC235" s="86">
        <v>0.98981536237597745</v>
      </c>
      <c r="CD235" s="105">
        <v>7456212060</v>
      </c>
      <c r="CE235" s="105">
        <v>494968.93653744023</v>
      </c>
      <c r="CF235" s="105">
        <v>13527</v>
      </c>
      <c r="CG235" s="86">
        <v>0.88882318154937912</v>
      </c>
      <c r="CH235" s="105">
        <v>1489343337</v>
      </c>
      <c r="CI235" s="105">
        <v>110101.52561543579</v>
      </c>
      <c r="CK235" s="86">
        <f t="shared" si="304"/>
        <v>9.8869515232803296E-2</v>
      </c>
      <c r="CL235" s="86">
        <f t="shared" si="305"/>
        <v>9.2610334035894137E-3</v>
      </c>
      <c r="CM235" s="86">
        <f t="shared" si="306"/>
        <v>0.10099218082659833</v>
      </c>
      <c r="CN235" s="86">
        <f t="shared" si="307"/>
        <v>1.0184637624022552E-2</v>
      </c>
    </row>
    <row r="236" spans="1:92" s="15" customFormat="1" ht="13.5" customHeight="1">
      <c r="A236" s="63"/>
      <c r="B236" s="346"/>
      <c r="C236" s="343"/>
      <c r="D236" s="319" t="s">
        <v>164</v>
      </c>
      <c r="E236" s="320"/>
      <c r="F236" s="144">
        <v>1</v>
      </c>
      <c r="G236" s="60">
        <v>1</v>
      </c>
      <c r="H236" s="80">
        <f t="shared" si="267"/>
        <v>1</v>
      </c>
      <c r="I236" s="93">
        <v>372090</v>
      </c>
      <c r="J236" s="100">
        <f t="shared" si="268"/>
        <v>372090</v>
      </c>
      <c r="K236" s="60">
        <v>0</v>
      </c>
      <c r="L236" s="80">
        <f t="shared" si="269"/>
        <v>0</v>
      </c>
      <c r="M236" s="93">
        <v>0</v>
      </c>
      <c r="N236" s="100" t="str">
        <f t="shared" si="270"/>
        <v>-</v>
      </c>
      <c r="O236" s="144">
        <v>0</v>
      </c>
      <c r="P236" s="60">
        <v>0</v>
      </c>
      <c r="Q236" s="80" t="str">
        <f t="shared" si="271"/>
        <v>-</v>
      </c>
      <c r="R236" s="93">
        <v>0</v>
      </c>
      <c r="S236" s="100" t="str">
        <f t="shared" si="272"/>
        <v>-</v>
      </c>
      <c r="T236" s="60">
        <v>0</v>
      </c>
      <c r="U236" s="80" t="str">
        <f t="shared" si="273"/>
        <v>-</v>
      </c>
      <c r="V236" s="93">
        <v>0</v>
      </c>
      <c r="W236" s="100" t="str">
        <f t="shared" si="274"/>
        <v>-</v>
      </c>
      <c r="X236" s="144">
        <v>258</v>
      </c>
      <c r="Y236" s="60">
        <v>255</v>
      </c>
      <c r="Z236" s="80">
        <f t="shared" si="275"/>
        <v>0.98837209302325579</v>
      </c>
      <c r="AA236" s="93">
        <v>125855550</v>
      </c>
      <c r="AB236" s="100">
        <f t="shared" si="276"/>
        <v>493551.17647058825</v>
      </c>
      <c r="AC236" s="60">
        <v>212</v>
      </c>
      <c r="AD236" s="80">
        <f t="shared" si="277"/>
        <v>0.82170542635658916</v>
      </c>
      <c r="AE236" s="93">
        <v>21378767</v>
      </c>
      <c r="AF236" s="100">
        <f t="shared" si="278"/>
        <v>100843.24056603774</v>
      </c>
      <c r="AG236" s="144">
        <v>142</v>
      </c>
      <c r="AH236" s="60">
        <v>142</v>
      </c>
      <c r="AI236" s="80">
        <f t="shared" si="279"/>
        <v>1</v>
      </c>
      <c r="AJ236" s="93">
        <v>71678830</v>
      </c>
      <c r="AK236" s="100">
        <f t="shared" si="280"/>
        <v>504780.49295774649</v>
      </c>
      <c r="AL236" s="60">
        <v>115</v>
      </c>
      <c r="AM236" s="80">
        <f t="shared" si="281"/>
        <v>0.8098591549295775</v>
      </c>
      <c r="AN236" s="93">
        <v>15120901</v>
      </c>
      <c r="AO236" s="100">
        <f t="shared" si="282"/>
        <v>131486.09565217391</v>
      </c>
      <c r="AP236" s="144">
        <v>39</v>
      </c>
      <c r="AQ236" s="60">
        <v>39</v>
      </c>
      <c r="AR236" s="80">
        <f t="shared" si="283"/>
        <v>1</v>
      </c>
      <c r="AS236" s="93">
        <v>24977250</v>
      </c>
      <c r="AT236" s="100">
        <f t="shared" si="284"/>
        <v>640442.30769230775</v>
      </c>
      <c r="AU236" s="60">
        <v>35</v>
      </c>
      <c r="AV236" s="80">
        <f t="shared" si="285"/>
        <v>0.89743589743589747</v>
      </c>
      <c r="AW236" s="93">
        <v>5131868</v>
      </c>
      <c r="AX236" s="100">
        <f t="shared" si="286"/>
        <v>146624.79999999999</v>
      </c>
      <c r="AY236" s="144">
        <v>1</v>
      </c>
      <c r="AZ236" s="60">
        <v>1</v>
      </c>
      <c r="BA236" s="80">
        <f t="shared" si="287"/>
        <v>1</v>
      </c>
      <c r="BB236" s="93">
        <v>1302050</v>
      </c>
      <c r="BC236" s="100">
        <f t="shared" si="288"/>
        <v>1302050</v>
      </c>
      <c r="BD236" s="60">
        <v>1</v>
      </c>
      <c r="BE236" s="80">
        <f t="shared" si="289"/>
        <v>1</v>
      </c>
      <c r="BF236" s="93">
        <v>148051</v>
      </c>
      <c r="BG236" s="100">
        <f t="shared" si="290"/>
        <v>148051</v>
      </c>
      <c r="BH236" s="144">
        <v>0</v>
      </c>
      <c r="BI236" s="60">
        <v>0</v>
      </c>
      <c r="BJ236" s="80" t="str">
        <f t="shared" si="291"/>
        <v>-</v>
      </c>
      <c r="BK236" s="93">
        <v>0</v>
      </c>
      <c r="BL236" s="100" t="str">
        <f t="shared" si="292"/>
        <v>-</v>
      </c>
      <c r="BM236" s="60">
        <v>0</v>
      </c>
      <c r="BN236" s="80" t="str">
        <f t="shared" si="293"/>
        <v>-</v>
      </c>
      <c r="BO236" s="93">
        <v>0</v>
      </c>
      <c r="BP236" s="100" t="str">
        <f t="shared" si="294"/>
        <v>-</v>
      </c>
      <c r="BQ236" s="98">
        <f t="shared" si="295"/>
        <v>441</v>
      </c>
      <c r="BR236" s="60">
        <f t="shared" si="296"/>
        <v>438</v>
      </c>
      <c r="BS236" s="80">
        <f t="shared" si="297"/>
        <v>0.99319727891156462</v>
      </c>
      <c r="BT236" s="93">
        <f t="shared" si="298"/>
        <v>224185770</v>
      </c>
      <c r="BU236" s="100">
        <f t="shared" si="299"/>
        <v>511839.65753424657</v>
      </c>
      <c r="BV236" s="60">
        <f t="shared" si="300"/>
        <v>363</v>
      </c>
      <c r="BW236" s="80">
        <f t="shared" si="301"/>
        <v>0.8231292517006803</v>
      </c>
      <c r="BX236" s="93">
        <f t="shared" si="302"/>
        <v>41779587</v>
      </c>
      <c r="BY236" s="100">
        <f t="shared" si="303"/>
        <v>115095.28099173553</v>
      </c>
      <c r="BZ236" s="82"/>
      <c r="CA236" s="113">
        <v>404</v>
      </c>
      <c r="CB236" s="105">
        <v>399</v>
      </c>
      <c r="CC236" s="86">
        <v>0.98762376237623761</v>
      </c>
      <c r="CD236" s="105">
        <v>199883930</v>
      </c>
      <c r="CE236" s="105">
        <v>500962.2305764411</v>
      </c>
      <c r="CF236" s="105">
        <v>341</v>
      </c>
      <c r="CG236" s="86">
        <v>0.84405940594059403</v>
      </c>
      <c r="CH236" s="105">
        <v>37231649</v>
      </c>
      <c r="CI236" s="105">
        <v>109183.72140762463</v>
      </c>
      <c r="CK236" s="86">
        <f t="shared" si="304"/>
        <v>0.17006802721088432</v>
      </c>
      <c r="CL236" s="86">
        <f t="shared" si="305"/>
        <v>6.8027210884353817E-3</v>
      </c>
      <c r="CM236" s="86">
        <f t="shared" si="306"/>
        <v>0.14356435643564358</v>
      </c>
      <c r="CN236" s="86">
        <f t="shared" si="307"/>
        <v>1.2376237623762387E-2</v>
      </c>
    </row>
    <row r="237" spans="1:92" s="15" customFormat="1" ht="13.5" customHeight="1">
      <c r="A237" s="63"/>
      <c r="B237" s="346"/>
      <c r="C237" s="343"/>
      <c r="D237" s="81"/>
      <c r="E237" s="71" t="s">
        <v>160</v>
      </c>
      <c r="F237" s="168">
        <v>1</v>
      </c>
      <c r="G237" s="62">
        <v>1</v>
      </c>
      <c r="H237" s="79">
        <f t="shared" si="267"/>
        <v>1</v>
      </c>
      <c r="I237" s="101">
        <v>372090</v>
      </c>
      <c r="J237" s="102">
        <f t="shared" si="268"/>
        <v>372090</v>
      </c>
      <c r="K237" s="62">
        <v>0</v>
      </c>
      <c r="L237" s="79">
        <f t="shared" si="269"/>
        <v>0</v>
      </c>
      <c r="M237" s="101">
        <v>0</v>
      </c>
      <c r="N237" s="102" t="str">
        <f t="shared" si="270"/>
        <v>-</v>
      </c>
      <c r="O237" s="168">
        <v>0</v>
      </c>
      <c r="P237" s="62">
        <v>0</v>
      </c>
      <c r="Q237" s="79" t="str">
        <f t="shared" si="271"/>
        <v>-</v>
      </c>
      <c r="R237" s="101">
        <v>0</v>
      </c>
      <c r="S237" s="102" t="str">
        <f t="shared" si="272"/>
        <v>-</v>
      </c>
      <c r="T237" s="62">
        <v>0</v>
      </c>
      <c r="U237" s="79" t="str">
        <f t="shared" si="273"/>
        <v>-</v>
      </c>
      <c r="V237" s="101">
        <v>0</v>
      </c>
      <c r="W237" s="102" t="str">
        <f t="shared" si="274"/>
        <v>-</v>
      </c>
      <c r="X237" s="168">
        <v>199</v>
      </c>
      <c r="Y237" s="62">
        <v>197</v>
      </c>
      <c r="Z237" s="79">
        <f t="shared" si="275"/>
        <v>0.98994974874371855</v>
      </c>
      <c r="AA237" s="101">
        <v>102010350</v>
      </c>
      <c r="AB237" s="102">
        <f t="shared" si="276"/>
        <v>517819.03553299495</v>
      </c>
      <c r="AC237" s="62">
        <v>164</v>
      </c>
      <c r="AD237" s="79">
        <f t="shared" si="277"/>
        <v>0.82412060301507539</v>
      </c>
      <c r="AE237" s="101">
        <v>17476700</v>
      </c>
      <c r="AF237" s="102">
        <f t="shared" si="278"/>
        <v>106565.24390243902</v>
      </c>
      <c r="AG237" s="168">
        <v>99</v>
      </c>
      <c r="AH237" s="62">
        <v>99</v>
      </c>
      <c r="AI237" s="79">
        <f t="shared" si="279"/>
        <v>1</v>
      </c>
      <c r="AJ237" s="101">
        <v>54321470</v>
      </c>
      <c r="AK237" s="102">
        <f t="shared" si="280"/>
        <v>548701.7171717172</v>
      </c>
      <c r="AL237" s="62">
        <v>78</v>
      </c>
      <c r="AM237" s="79">
        <f t="shared" si="281"/>
        <v>0.78787878787878785</v>
      </c>
      <c r="AN237" s="101">
        <v>12663896</v>
      </c>
      <c r="AO237" s="102">
        <f t="shared" si="282"/>
        <v>162357.64102564103</v>
      </c>
      <c r="AP237" s="168">
        <v>23</v>
      </c>
      <c r="AQ237" s="62">
        <v>23</v>
      </c>
      <c r="AR237" s="79">
        <f t="shared" si="283"/>
        <v>1</v>
      </c>
      <c r="AS237" s="101">
        <v>16195730</v>
      </c>
      <c r="AT237" s="102">
        <f t="shared" si="284"/>
        <v>704162.17391304346</v>
      </c>
      <c r="AU237" s="62">
        <v>21</v>
      </c>
      <c r="AV237" s="79">
        <f t="shared" si="285"/>
        <v>0.91304347826086951</v>
      </c>
      <c r="AW237" s="101">
        <v>3810623</v>
      </c>
      <c r="AX237" s="102">
        <f t="shared" si="286"/>
        <v>181458.23809523811</v>
      </c>
      <c r="AY237" s="168">
        <v>0</v>
      </c>
      <c r="AZ237" s="62">
        <v>0</v>
      </c>
      <c r="BA237" s="79" t="str">
        <f t="shared" si="287"/>
        <v>-</v>
      </c>
      <c r="BB237" s="101">
        <v>0</v>
      </c>
      <c r="BC237" s="102" t="str">
        <f t="shared" si="288"/>
        <v>-</v>
      </c>
      <c r="BD237" s="62">
        <v>0</v>
      </c>
      <c r="BE237" s="79" t="str">
        <f t="shared" si="289"/>
        <v>-</v>
      </c>
      <c r="BF237" s="101">
        <v>0</v>
      </c>
      <c r="BG237" s="102" t="str">
        <f t="shared" si="290"/>
        <v>-</v>
      </c>
      <c r="BH237" s="168">
        <v>0</v>
      </c>
      <c r="BI237" s="62">
        <v>0</v>
      </c>
      <c r="BJ237" s="79" t="str">
        <f t="shared" si="291"/>
        <v>-</v>
      </c>
      <c r="BK237" s="101">
        <v>0</v>
      </c>
      <c r="BL237" s="102" t="str">
        <f t="shared" si="292"/>
        <v>-</v>
      </c>
      <c r="BM237" s="62">
        <v>0</v>
      </c>
      <c r="BN237" s="79" t="str">
        <f t="shared" si="293"/>
        <v>-</v>
      </c>
      <c r="BO237" s="101">
        <v>0</v>
      </c>
      <c r="BP237" s="102" t="str">
        <f t="shared" si="294"/>
        <v>-</v>
      </c>
      <c r="BQ237" s="99">
        <f t="shared" si="295"/>
        <v>322</v>
      </c>
      <c r="BR237" s="62">
        <f t="shared" si="296"/>
        <v>320</v>
      </c>
      <c r="BS237" s="79">
        <f t="shared" si="297"/>
        <v>0.99378881987577639</v>
      </c>
      <c r="BT237" s="101">
        <f t="shared" si="298"/>
        <v>172899640</v>
      </c>
      <c r="BU237" s="102">
        <f t="shared" si="299"/>
        <v>540311.375</v>
      </c>
      <c r="BV237" s="62">
        <f t="shared" si="300"/>
        <v>263</v>
      </c>
      <c r="BW237" s="79">
        <f t="shared" si="301"/>
        <v>0.81677018633540377</v>
      </c>
      <c r="BX237" s="101">
        <f t="shared" si="302"/>
        <v>33951219</v>
      </c>
      <c r="BY237" s="102">
        <f t="shared" si="303"/>
        <v>129092.08745247149</v>
      </c>
      <c r="BZ237" s="82"/>
      <c r="CA237" s="113">
        <v>287</v>
      </c>
      <c r="CB237" s="105">
        <v>284</v>
      </c>
      <c r="CC237" s="86">
        <v>0.98954703832752611</v>
      </c>
      <c r="CD237" s="105">
        <v>156661540</v>
      </c>
      <c r="CE237" s="105">
        <v>551625.14084507048</v>
      </c>
      <c r="CF237" s="105">
        <v>247</v>
      </c>
      <c r="CG237" s="86">
        <v>0.86062717770034847</v>
      </c>
      <c r="CH237" s="105">
        <v>24422148</v>
      </c>
      <c r="CI237" s="105">
        <v>98875.093117408906</v>
      </c>
      <c r="CK237" s="86">
        <f t="shared" si="304"/>
        <v>0.17701863354037262</v>
      </c>
      <c r="CL237" s="86">
        <f t="shared" si="305"/>
        <v>6.2111801242236142E-3</v>
      </c>
      <c r="CM237" s="86">
        <f t="shared" si="306"/>
        <v>0.12891986062717764</v>
      </c>
      <c r="CN237" s="86">
        <f t="shared" si="307"/>
        <v>1.0452961672473893E-2</v>
      </c>
    </row>
    <row r="238" spans="1:92" s="15" customFormat="1" ht="13.5" customHeight="1">
      <c r="A238" s="63"/>
      <c r="B238" s="346"/>
      <c r="C238" s="343"/>
      <c r="D238" s="81"/>
      <c r="E238" s="198" t="s">
        <v>161</v>
      </c>
      <c r="F238" s="213">
        <v>0</v>
      </c>
      <c r="G238" s="214">
        <v>0</v>
      </c>
      <c r="H238" s="215" t="str">
        <f t="shared" si="267"/>
        <v>-</v>
      </c>
      <c r="I238" s="216">
        <v>0</v>
      </c>
      <c r="J238" s="217" t="str">
        <f t="shared" si="268"/>
        <v>-</v>
      </c>
      <c r="K238" s="214">
        <v>0</v>
      </c>
      <c r="L238" s="215" t="str">
        <f t="shared" si="269"/>
        <v>-</v>
      </c>
      <c r="M238" s="216">
        <v>0</v>
      </c>
      <c r="N238" s="217" t="str">
        <f t="shared" si="270"/>
        <v>-</v>
      </c>
      <c r="O238" s="213">
        <v>0</v>
      </c>
      <c r="P238" s="214">
        <v>0</v>
      </c>
      <c r="Q238" s="215" t="str">
        <f t="shared" si="271"/>
        <v>-</v>
      </c>
      <c r="R238" s="216">
        <v>0</v>
      </c>
      <c r="S238" s="217" t="str">
        <f t="shared" si="272"/>
        <v>-</v>
      </c>
      <c r="T238" s="214">
        <v>0</v>
      </c>
      <c r="U238" s="215" t="str">
        <f t="shared" si="273"/>
        <v>-</v>
      </c>
      <c r="V238" s="216">
        <v>0</v>
      </c>
      <c r="W238" s="217" t="str">
        <f t="shared" si="274"/>
        <v>-</v>
      </c>
      <c r="X238" s="213">
        <v>59</v>
      </c>
      <c r="Y238" s="214">
        <v>58</v>
      </c>
      <c r="Z238" s="215">
        <f t="shared" si="275"/>
        <v>0.98305084745762716</v>
      </c>
      <c r="AA238" s="216">
        <v>23845200</v>
      </c>
      <c r="AB238" s="217">
        <f t="shared" si="276"/>
        <v>411124.13793103449</v>
      </c>
      <c r="AC238" s="214">
        <v>48</v>
      </c>
      <c r="AD238" s="215">
        <f t="shared" si="277"/>
        <v>0.81355932203389836</v>
      </c>
      <c r="AE238" s="216">
        <v>3902067</v>
      </c>
      <c r="AF238" s="217">
        <f t="shared" si="278"/>
        <v>81293.0625</v>
      </c>
      <c r="AG238" s="213">
        <v>43</v>
      </c>
      <c r="AH238" s="214">
        <v>43</v>
      </c>
      <c r="AI238" s="215">
        <f t="shared" si="279"/>
        <v>1</v>
      </c>
      <c r="AJ238" s="216">
        <v>17357360</v>
      </c>
      <c r="AK238" s="217">
        <f t="shared" si="280"/>
        <v>403659.53488372092</v>
      </c>
      <c r="AL238" s="214">
        <v>37</v>
      </c>
      <c r="AM238" s="215">
        <f t="shared" si="281"/>
        <v>0.86046511627906974</v>
      </c>
      <c r="AN238" s="216">
        <v>2457005</v>
      </c>
      <c r="AO238" s="217">
        <f t="shared" si="282"/>
        <v>66405.540540540547</v>
      </c>
      <c r="AP238" s="213">
        <v>16</v>
      </c>
      <c r="AQ238" s="214">
        <v>16</v>
      </c>
      <c r="AR238" s="215">
        <f t="shared" si="283"/>
        <v>1</v>
      </c>
      <c r="AS238" s="216">
        <v>8781520</v>
      </c>
      <c r="AT238" s="217">
        <f t="shared" si="284"/>
        <v>548845</v>
      </c>
      <c r="AU238" s="214">
        <v>14</v>
      </c>
      <c r="AV238" s="215">
        <f t="shared" si="285"/>
        <v>0.875</v>
      </c>
      <c r="AW238" s="216">
        <v>1321245</v>
      </c>
      <c r="AX238" s="217">
        <f t="shared" si="286"/>
        <v>94374.642857142855</v>
      </c>
      <c r="AY238" s="213">
        <v>1</v>
      </c>
      <c r="AZ238" s="214">
        <v>1</v>
      </c>
      <c r="BA238" s="215">
        <f t="shared" si="287"/>
        <v>1</v>
      </c>
      <c r="BB238" s="216">
        <v>1302050</v>
      </c>
      <c r="BC238" s="217">
        <f t="shared" si="288"/>
        <v>1302050</v>
      </c>
      <c r="BD238" s="214">
        <v>1</v>
      </c>
      <c r="BE238" s="215">
        <f t="shared" si="289"/>
        <v>1</v>
      </c>
      <c r="BF238" s="216">
        <v>148051</v>
      </c>
      <c r="BG238" s="217">
        <f t="shared" si="290"/>
        <v>148051</v>
      </c>
      <c r="BH238" s="213">
        <v>0</v>
      </c>
      <c r="BI238" s="214">
        <v>0</v>
      </c>
      <c r="BJ238" s="215" t="str">
        <f t="shared" si="291"/>
        <v>-</v>
      </c>
      <c r="BK238" s="216">
        <v>0</v>
      </c>
      <c r="BL238" s="217" t="str">
        <f t="shared" si="292"/>
        <v>-</v>
      </c>
      <c r="BM238" s="214">
        <v>0</v>
      </c>
      <c r="BN238" s="215" t="str">
        <f t="shared" si="293"/>
        <v>-</v>
      </c>
      <c r="BO238" s="216">
        <v>0</v>
      </c>
      <c r="BP238" s="217" t="str">
        <f t="shared" si="294"/>
        <v>-</v>
      </c>
      <c r="BQ238" s="218">
        <f t="shared" si="295"/>
        <v>119</v>
      </c>
      <c r="BR238" s="214">
        <f t="shared" si="296"/>
        <v>118</v>
      </c>
      <c r="BS238" s="215">
        <f t="shared" si="297"/>
        <v>0.99159663865546221</v>
      </c>
      <c r="BT238" s="216">
        <f t="shared" si="298"/>
        <v>51286130</v>
      </c>
      <c r="BU238" s="217">
        <f t="shared" si="299"/>
        <v>434628.22033898305</v>
      </c>
      <c r="BV238" s="214">
        <f t="shared" si="300"/>
        <v>100</v>
      </c>
      <c r="BW238" s="215">
        <f t="shared" si="301"/>
        <v>0.84033613445378152</v>
      </c>
      <c r="BX238" s="216">
        <f t="shared" si="302"/>
        <v>7828368</v>
      </c>
      <c r="BY238" s="217">
        <f t="shared" si="303"/>
        <v>78283.679999999993</v>
      </c>
      <c r="BZ238" s="82"/>
      <c r="CA238" s="113">
        <v>117</v>
      </c>
      <c r="CB238" s="105">
        <v>115</v>
      </c>
      <c r="CC238" s="86">
        <v>0.98290598290598286</v>
      </c>
      <c r="CD238" s="105">
        <v>43222390</v>
      </c>
      <c r="CE238" s="105">
        <v>375846.86956521741</v>
      </c>
      <c r="CF238" s="105">
        <v>94</v>
      </c>
      <c r="CG238" s="86">
        <v>0.80341880341880345</v>
      </c>
      <c r="CH238" s="105">
        <v>12809501</v>
      </c>
      <c r="CI238" s="105">
        <v>136271.28723404257</v>
      </c>
      <c r="CK238" s="86">
        <f t="shared" si="304"/>
        <v>0.15126050420168069</v>
      </c>
      <c r="CL238" s="86">
        <f t="shared" si="305"/>
        <v>8.4033613445377853E-3</v>
      </c>
      <c r="CM238" s="86">
        <f t="shared" si="306"/>
        <v>0.1794871794871794</v>
      </c>
      <c r="CN238" s="86">
        <f t="shared" si="307"/>
        <v>1.7094017094017144E-2</v>
      </c>
    </row>
    <row r="239" spans="1:92" s="15" customFormat="1" ht="13.5" customHeight="1">
      <c r="A239" s="63"/>
      <c r="B239" s="346"/>
      <c r="C239" s="343"/>
      <c r="D239" s="210"/>
      <c r="E239" s="72" t="s">
        <v>211</v>
      </c>
      <c r="F239" s="211">
        <v>0</v>
      </c>
      <c r="G239" s="126">
        <v>0</v>
      </c>
      <c r="H239" s="124" t="str">
        <f>IFERROR(G239/F239,"-")</f>
        <v>-</v>
      </c>
      <c r="I239" s="127">
        <v>0</v>
      </c>
      <c r="J239" s="125" t="str">
        <f>IFERROR(I239/G239,"-")</f>
        <v>-</v>
      </c>
      <c r="K239" s="126">
        <v>0</v>
      </c>
      <c r="L239" s="124" t="str">
        <f>IFERROR(K239/F239,"-")</f>
        <v>-</v>
      </c>
      <c r="M239" s="127">
        <v>0</v>
      </c>
      <c r="N239" s="125" t="str">
        <f>IFERROR(M239/K239,"-")</f>
        <v>-</v>
      </c>
      <c r="O239" s="211">
        <v>0</v>
      </c>
      <c r="P239" s="126">
        <v>0</v>
      </c>
      <c r="Q239" s="124" t="str">
        <f>IFERROR(P239/O239,"-")</f>
        <v>-</v>
      </c>
      <c r="R239" s="127">
        <v>0</v>
      </c>
      <c r="S239" s="125" t="str">
        <f>IFERROR(R239/P239,"-")</f>
        <v>-</v>
      </c>
      <c r="T239" s="126">
        <v>0</v>
      </c>
      <c r="U239" s="124" t="str">
        <f>IFERROR(T239/O239,"-")</f>
        <v>-</v>
      </c>
      <c r="V239" s="127">
        <v>0</v>
      </c>
      <c r="W239" s="125" t="str">
        <f>IFERROR(V239/T239,"-")</f>
        <v>-</v>
      </c>
      <c r="X239" s="211">
        <v>0</v>
      </c>
      <c r="Y239" s="126">
        <v>0</v>
      </c>
      <c r="Z239" s="124" t="str">
        <f>IFERROR(Y239/X239,"-")</f>
        <v>-</v>
      </c>
      <c r="AA239" s="127">
        <v>0</v>
      </c>
      <c r="AB239" s="125" t="str">
        <f>IFERROR(AA239/Y239,"-")</f>
        <v>-</v>
      </c>
      <c r="AC239" s="126">
        <v>0</v>
      </c>
      <c r="AD239" s="124" t="str">
        <f>IFERROR(AC239/X239,"-")</f>
        <v>-</v>
      </c>
      <c r="AE239" s="127">
        <v>0</v>
      </c>
      <c r="AF239" s="125" t="str">
        <f>IFERROR(AE239/AC239,"-")</f>
        <v>-</v>
      </c>
      <c r="AG239" s="211">
        <v>0</v>
      </c>
      <c r="AH239" s="126">
        <v>0</v>
      </c>
      <c r="AI239" s="124" t="str">
        <f>IFERROR(AH239/AG239,"-")</f>
        <v>-</v>
      </c>
      <c r="AJ239" s="127">
        <v>0</v>
      </c>
      <c r="AK239" s="125" t="str">
        <f>IFERROR(AJ239/AH239,"-")</f>
        <v>-</v>
      </c>
      <c r="AL239" s="126">
        <v>0</v>
      </c>
      <c r="AM239" s="124" t="str">
        <f>IFERROR(AL239/AG239,"-")</f>
        <v>-</v>
      </c>
      <c r="AN239" s="127">
        <v>0</v>
      </c>
      <c r="AO239" s="125" t="str">
        <f>IFERROR(AN239/AL239,"-")</f>
        <v>-</v>
      </c>
      <c r="AP239" s="211">
        <v>0</v>
      </c>
      <c r="AQ239" s="126">
        <v>0</v>
      </c>
      <c r="AR239" s="124" t="str">
        <f>IFERROR(AQ239/AP239,"-")</f>
        <v>-</v>
      </c>
      <c r="AS239" s="127">
        <v>0</v>
      </c>
      <c r="AT239" s="125" t="str">
        <f>IFERROR(AS239/AQ239,"-")</f>
        <v>-</v>
      </c>
      <c r="AU239" s="126">
        <v>0</v>
      </c>
      <c r="AV239" s="124" t="str">
        <f>IFERROR(AU239/AP239,"-")</f>
        <v>-</v>
      </c>
      <c r="AW239" s="127">
        <v>0</v>
      </c>
      <c r="AX239" s="125" t="str">
        <f>IFERROR(AW239/AU239,"-")</f>
        <v>-</v>
      </c>
      <c r="AY239" s="211">
        <v>0</v>
      </c>
      <c r="AZ239" s="126">
        <v>0</v>
      </c>
      <c r="BA239" s="124" t="str">
        <f>IFERROR(AZ239/AY239,"-")</f>
        <v>-</v>
      </c>
      <c r="BB239" s="127">
        <v>0</v>
      </c>
      <c r="BC239" s="125" t="str">
        <f>IFERROR(BB239/AZ239,"-")</f>
        <v>-</v>
      </c>
      <c r="BD239" s="126">
        <v>0</v>
      </c>
      <c r="BE239" s="124" t="str">
        <f>IFERROR(BD239/AY239,"-")</f>
        <v>-</v>
      </c>
      <c r="BF239" s="127">
        <v>0</v>
      </c>
      <c r="BG239" s="125" t="str">
        <f>IFERROR(BF239/BD239,"-")</f>
        <v>-</v>
      </c>
      <c r="BH239" s="211">
        <v>0</v>
      </c>
      <c r="BI239" s="126">
        <v>0</v>
      </c>
      <c r="BJ239" s="124" t="str">
        <f>IFERROR(BI239/BH239,"-")</f>
        <v>-</v>
      </c>
      <c r="BK239" s="127">
        <v>0</v>
      </c>
      <c r="BL239" s="125" t="str">
        <f>IFERROR(BK239/BI239,"-")</f>
        <v>-</v>
      </c>
      <c r="BM239" s="126">
        <v>0</v>
      </c>
      <c r="BN239" s="124" t="str">
        <f>IFERROR(BM239/BH239,"-")</f>
        <v>-</v>
      </c>
      <c r="BO239" s="127">
        <v>0</v>
      </c>
      <c r="BP239" s="125" t="str">
        <f>IFERROR(BO239/BM239,"-")</f>
        <v>-</v>
      </c>
      <c r="BQ239" s="212">
        <f t="shared" si="295"/>
        <v>0</v>
      </c>
      <c r="BR239" s="126">
        <f t="shared" si="296"/>
        <v>0</v>
      </c>
      <c r="BS239" s="124" t="str">
        <f>IFERROR(BR239/BQ239,"-")</f>
        <v>-</v>
      </c>
      <c r="BT239" s="127">
        <f>SUM(I239,R239,AA239,AJ239,AS239,BB239,BK239)</f>
        <v>0</v>
      </c>
      <c r="BU239" s="125" t="str">
        <f>IFERROR(BT239/BR239,"-")</f>
        <v>-</v>
      </c>
      <c r="BV239" s="126">
        <f>SUM(K239,T239,AC239,AL239,AU239,BD239,BM239)</f>
        <v>0</v>
      </c>
      <c r="BW239" s="124" t="str">
        <f>IFERROR(BV239/BQ239,"-")</f>
        <v>-</v>
      </c>
      <c r="BX239" s="127">
        <f>SUM(M239,V239,AE239,AN239,AW239,BF239,BO239)</f>
        <v>0</v>
      </c>
      <c r="BY239" s="125" t="str">
        <f>IFERROR(BX239/BV239,"-")</f>
        <v>-</v>
      </c>
      <c r="BZ239" s="82"/>
      <c r="CA239" s="113">
        <v>0</v>
      </c>
      <c r="CB239" s="105">
        <v>0</v>
      </c>
      <c r="CC239" s="86" t="s">
        <v>240</v>
      </c>
      <c r="CD239" s="105">
        <v>0</v>
      </c>
      <c r="CE239" s="105" t="s">
        <v>240</v>
      </c>
      <c r="CF239" s="105">
        <v>0</v>
      </c>
      <c r="CG239" s="86" t="s">
        <v>240</v>
      </c>
      <c r="CH239" s="105">
        <v>0</v>
      </c>
      <c r="CI239" s="105" t="s">
        <v>240</v>
      </c>
      <c r="CK239" s="86" t="str">
        <f t="shared" si="304"/>
        <v>-</v>
      </c>
      <c r="CL239" s="86" t="str">
        <f t="shared" si="305"/>
        <v>-</v>
      </c>
      <c r="CM239" s="86" t="str">
        <f t="shared" si="306"/>
        <v>-</v>
      </c>
      <c r="CN239" s="86" t="str">
        <f t="shared" si="307"/>
        <v>-</v>
      </c>
    </row>
    <row r="240" spans="1:92" s="15" customFormat="1" ht="13.5" customHeight="1">
      <c r="A240" s="63"/>
      <c r="B240" s="347"/>
      <c r="C240" s="344"/>
      <c r="D240" s="338" t="s">
        <v>204</v>
      </c>
      <c r="E240" s="339"/>
      <c r="F240" s="144">
        <v>28</v>
      </c>
      <c r="G240" s="60">
        <v>27</v>
      </c>
      <c r="H240" s="80">
        <f t="shared" si="267"/>
        <v>0.9642857142857143</v>
      </c>
      <c r="I240" s="93">
        <v>37341380</v>
      </c>
      <c r="J240" s="100">
        <f t="shared" si="268"/>
        <v>1383014.0740740742</v>
      </c>
      <c r="K240" s="60">
        <v>25</v>
      </c>
      <c r="L240" s="80">
        <f t="shared" si="269"/>
        <v>0.8928571428571429</v>
      </c>
      <c r="M240" s="93">
        <v>14862020</v>
      </c>
      <c r="N240" s="100">
        <f t="shared" si="270"/>
        <v>594480.80000000005</v>
      </c>
      <c r="O240" s="144">
        <v>133</v>
      </c>
      <c r="P240" s="60">
        <v>126</v>
      </c>
      <c r="Q240" s="80">
        <f t="shared" si="271"/>
        <v>0.94736842105263153</v>
      </c>
      <c r="R240" s="93">
        <v>238071040</v>
      </c>
      <c r="S240" s="100">
        <f t="shared" si="272"/>
        <v>1889452.6984126985</v>
      </c>
      <c r="T240" s="60">
        <v>107</v>
      </c>
      <c r="U240" s="80">
        <f t="shared" si="273"/>
        <v>0.80451127819548873</v>
      </c>
      <c r="V240" s="93">
        <v>108638981</v>
      </c>
      <c r="W240" s="100">
        <f t="shared" si="274"/>
        <v>1015317.5794392524</v>
      </c>
      <c r="X240" s="144">
        <v>14536</v>
      </c>
      <c r="Y240" s="60">
        <v>13276</v>
      </c>
      <c r="Z240" s="80">
        <f t="shared" si="275"/>
        <v>0.91331865712713267</v>
      </c>
      <c r="AA240" s="93">
        <v>9656296150</v>
      </c>
      <c r="AB240" s="100">
        <f t="shared" si="276"/>
        <v>727349.81545646279</v>
      </c>
      <c r="AC240" s="60">
        <v>11153</v>
      </c>
      <c r="AD240" s="80">
        <f t="shared" si="277"/>
        <v>0.76726747385800775</v>
      </c>
      <c r="AE240" s="93">
        <v>1996687640</v>
      </c>
      <c r="AF240" s="100">
        <f t="shared" si="278"/>
        <v>179026.9559759706</v>
      </c>
      <c r="AG240" s="144">
        <v>12333</v>
      </c>
      <c r="AH240" s="60">
        <v>11747</v>
      </c>
      <c r="AI240" s="80">
        <f t="shared" si="279"/>
        <v>0.9524852023027649</v>
      </c>
      <c r="AJ240" s="93">
        <v>11473361660</v>
      </c>
      <c r="AK240" s="100">
        <f t="shared" si="280"/>
        <v>976705.68315314548</v>
      </c>
      <c r="AL240" s="60">
        <v>10409</v>
      </c>
      <c r="AM240" s="80">
        <f t="shared" si="281"/>
        <v>0.84399578366982897</v>
      </c>
      <c r="AN240" s="93">
        <v>2365515416</v>
      </c>
      <c r="AO240" s="100">
        <f t="shared" si="282"/>
        <v>227256.74089730042</v>
      </c>
      <c r="AP240" s="144">
        <v>8300</v>
      </c>
      <c r="AQ240" s="60">
        <v>7958</v>
      </c>
      <c r="AR240" s="80">
        <f t="shared" si="283"/>
        <v>0.9587951807228916</v>
      </c>
      <c r="AS240" s="93">
        <v>8625876710</v>
      </c>
      <c r="AT240" s="100">
        <f t="shared" si="284"/>
        <v>1083925.196029153</v>
      </c>
      <c r="AU240" s="60">
        <v>7220</v>
      </c>
      <c r="AV240" s="80">
        <f t="shared" si="285"/>
        <v>0.86987951807228914</v>
      </c>
      <c r="AW240" s="93">
        <v>1610226633</v>
      </c>
      <c r="AX240" s="100">
        <f t="shared" si="286"/>
        <v>223023.07936288088</v>
      </c>
      <c r="AY240" s="144">
        <v>4211</v>
      </c>
      <c r="AZ240" s="60">
        <v>4023</v>
      </c>
      <c r="BA240" s="80">
        <f t="shared" si="287"/>
        <v>0.95535502255996196</v>
      </c>
      <c r="BB240" s="93">
        <v>4490638600</v>
      </c>
      <c r="BC240" s="100">
        <f t="shared" si="288"/>
        <v>1116241.2627392493</v>
      </c>
      <c r="BD240" s="60">
        <v>3662</v>
      </c>
      <c r="BE240" s="80">
        <f t="shared" si="289"/>
        <v>0.86962716694371878</v>
      </c>
      <c r="BF240" s="93">
        <v>782677073</v>
      </c>
      <c r="BG240" s="100">
        <f t="shared" si="290"/>
        <v>213729.4027853632</v>
      </c>
      <c r="BH240" s="144">
        <v>1433</v>
      </c>
      <c r="BI240" s="60">
        <v>1303</v>
      </c>
      <c r="BJ240" s="80">
        <f t="shared" si="291"/>
        <v>0.90928122819260293</v>
      </c>
      <c r="BK240" s="93">
        <v>1445396300</v>
      </c>
      <c r="BL240" s="100">
        <f t="shared" si="292"/>
        <v>1109283.4228702993</v>
      </c>
      <c r="BM240" s="60">
        <v>1154</v>
      </c>
      <c r="BN240" s="80">
        <f t="shared" si="293"/>
        <v>0.80530355896720163</v>
      </c>
      <c r="BO240" s="93">
        <v>251976180</v>
      </c>
      <c r="BP240" s="100">
        <f t="shared" si="294"/>
        <v>218350.24263431542</v>
      </c>
      <c r="BQ240" s="98">
        <f t="shared" si="295"/>
        <v>40974</v>
      </c>
      <c r="BR240" s="60">
        <f t="shared" si="296"/>
        <v>38460</v>
      </c>
      <c r="BS240" s="80">
        <f t="shared" si="297"/>
        <v>0.93864401815785625</v>
      </c>
      <c r="BT240" s="93">
        <f t="shared" si="298"/>
        <v>35966981840</v>
      </c>
      <c r="BU240" s="100">
        <f t="shared" si="299"/>
        <v>935178.93499739992</v>
      </c>
      <c r="BV240" s="60">
        <f t="shared" si="300"/>
        <v>33730</v>
      </c>
      <c r="BW240" s="80">
        <f t="shared" si="301"/>
        <v>0.82320495924244641</v>
      </c>
      <c r="BX240" s="93">
        <f t="shared" si="302"/>
        <v>7130583943</v>
      </c>
      <c r="BY240" s="100">
        <f t="shared" si="303"/>
        <v>211401.83643640677</v>
      </c>
      <c r="BZ240" s="82"/>
      <c r="CA240" s="113">
        <v>39679</v>
      </c>
      <c r="CB240" s="105">
        <v>37190</v>
      </c>
      <c r="CC240" s="86">
        <v>0.93727160462713277</v>
      </c>
      <c r="CD240" s="105">
        <v>35290888570</v>
      </c>
      <c r="CE240" s="105">
        <v>948934.89029308956</v>
      </c>
      <c r="CF240" s="105">
        <v>32466</v>
      </c>
      <c r="CG240" s="86">
        <v>0.81821618488369163</v>
      </c>
      <c r="CH240" s="105">
        <v>7144792500</v>
      </c>
      <c r="CI240" s="105">
        <v>220069.99630382555</v>
      </c>
      <c r="CK240" s="86">
        <f t="shared" si="304"/>
        <v>0.11543905891540984</v>
      </c>
      <c r="CL240" s="86">
        <f t="shared" si="305"/>
        <v>6.1355981842143748E-2</v>
      </c>
      <c r="CM240" s="86">
        <f t="shared" si="306"/>
        <v>0.11905541974344114</v>
      </c>
      <c r="CN240" s="86">
        <f t="shared" si="307"/>
        <v>6.2728395372867229E-2</v>
      </c>
    </row>
    <row r="241" spans="1:92" s="15" customFormat="1" ht="13.5" customHeight="1">
      <c r="A241" s="63"/>
      <c r="B241" s="345">
        <v>40</v>
      </c>
      <c r="C241" s="342" t="s">
        <v>46</v>
      </c>
      <c r="D241" s="331" t="s">
        <v>153</v>
      </c>
      <c r="E241" s="320"/>
      <c r="F241" s="144">
        <v>9</v>
      </c>
      <c r="G241" s="60">
        <v>9</v>
      </c>
      <c r="H241" s="80">
        <f t="shared" si="267"/>
        <v>1</v>
      </c>
      <c r="I241" s="93">
        <v>4424160</v>
      </c>
      <c r="J241" s="100">
        <f t="shared" si="268"/>
        <v>491573.33333333331</v>
      </c>
      <c r="K241" s="60">
        <v>8</v>
      </c>
      <c r="L241" s="80">
        <f t="shared" si="269"/>
        <v>0.88888888888888884</v>
      </c>
      <c r="M241" s="93">
        <v>615765</v>
      </c>
      <c r="N241" s="100">
        <f t="shared" si="270"/>
        <v>76970.625</v>
      </c>
      <c r="O241" s="144">
        <v>19</v>
      </c>
      <c r="P241" s="60">
        <v>19</v>
      </c>
      <c r="Q241" s="80">
        <f t="shared" si="271"/>
        <v>1</v>
      </c>
      <c r="R241" s="93">
        <v>7905410</v>
      </c>
      <c r="S241" s="100">
        <f t="shared" si="272"/>
        <v>416074.21052631579</v>
      </c>
      <c r="T241" s="60">
        <v>17</v>
      </c>
      <c r="U241" s="80">
        <f t="shared" si="273"/>
        <v>0.89473684210526316</v>
      </c>
      <c r="V241" s="93">
        <v>1268279</v>
      </c>
      <c r="W241" s="100">
        <f t="shared" si="274"/>
        <v>74604.647058823524</v>
      </c>
      <c r="X241" s="144">
        <v>955</v>
      </c>
      <c r="Y241" s="60">
        <v>930</v>
      </c>
      <c r="Z241" s="80">
        <f t="shared" si="275"/>
        <v>0.97382198952879584</v>
      </c>
      <c r="AA241" s="93">
        <v>424610070</v>
      </c>
      <c r="AB241" s="100">
        <f t="shared" si="276"/>
        <v>456569.96774193546</v>
      </c>
      <c r="AC241" s="60">
        <v>825</v>
      </c>
      <c r="AD241" s="80">
        <f t="shared" si="277"/>
        <v>0.86387434554973819</v>
      </c>
      <c r="AE241" s="93">
        <v>79916977</v>
      </c>
      <c r="AF241" s="100">
        <f t="shared" si="278"/>
        <v>96869.063030303034</v>
      </c>
      <c r="AG241" s="144">
        <v>660</v>
      </c>
      <c r="AH241" s="60">
        <v>651</v>
      </c>
      <c r="AI241" s="80">
        <f t="shared" si="279"/>
        <v>0.98636363636363633</v>
      </c>
      <c r="AJ241" s="93">
        <v>343259640</v>
      </c>
      <c r="AK241" s="100">
        <f t="shared" si="280"/>
        <v>527280.55299539166</v>
      </c>
      <c r="AL241" s="60">
        <v>581</v>
      </c>
      <c r="AM241" s="80">
        <f t="shared" si="281"/>
        <v>0.88030303030303025</v>
      </c>
      <c r="AN241" s="93">
        <v>70989114</v>
      </c>
      <c r="AO241" s="100">
        <f t="shared" si="282"/>
        <v>122184.36144578313</v>
      </c>
      <c r="AP241" s="144">
        <v>306</v>
      </c>
      <c r="AQ241" s="60">
        <v>303</v>
      </c>
      <c r="AR241" s="80">
        <f t="shared" si="283"/>
        <v>0.99019607843137258</v>
      </c>
      <c r="AS241" s="93">
        <v>161768130</v>
      </c>
      <c r="AT241" s="100">
        <f t="shared" si="284"/>
        <v>533888.21782178222</v>
      </c>
      <c r="AU241" s="60">
        <v>287</v>
      </c>
      <c r="AV241" s="80">
        <f t="shared" si="285"/>
        <v>0.93790849673202614</v>
      </c>
      <c r="AW241" s="93">
        <v>34665401</v>
      </c>
      <c r="AX241" s="100">
        <f t="shared" si="286"/>
        <v>120785.36933797909</v>
      </c>
      <c r="AY241" s="144">
        <v>98</v>
      </c>
      <c r="AZ241" s="60">
        <v>98</v>
      </c>
      <c r="BA241" s="80">
        <f t="shared" si="287"/>
        <v>1</v>
      </c>
      <c r="BB241" s="93">
        <v>61214090</v>
      </c>
      <c r="BC241" s="100">
        <f t="shared" si="288"/>
        <v>624633.57142857148</v>
      </c>
      <c r="BD241" s="60">
        <v>96</v>
      </c>
      <c r="BE241" s="80">
        <f t="shared" si="289"/>
        <v>0.97959183673469385</v>
      </c>
      <c r="BF241" s="93">
        <v>12999041</v>
      </c>
      <c r="BG241" s="100">
        <f t="shared" si="290"/>
        <v>135406.67708333334</v>
      </c>
      <c r="BH241" s="144">
        <v>19</v>
      </c>
      <c r="BI241" s="60">
        <v>19</v>
      </c>
      <c r="BJ241" s="80">
        <f t="shared" si="291"/>
        <v>1</v>
      </c>
      <c r="BK241" s="93">
        <v>16123720</v>
      </c>
      <c r="BL241" s="100">
        <f t="shared" si="292"/>
        <v>848616.84210526315</v>
      </c>
      <c r="BM241" s="60">
        <v>18</v>
      </c>
      <c r="BN241" s="80">
        <f t="shared" si="293"/>
        <v>0.94736842105263153</v>
      </c>
      <c r="BO241" s="93">
        <v>1935760</v>
      </c>
      <c r="BP241" s="100">
        <f t="shared" si="294"/>
        <v>107542.22222222222</v>
      </c>
      <c r="BQ241" s="98">
        <f t="shared" si="295"/>
        <v>2066</v>
      </c>
      <c r="BR241" s="60">
        <f t="shared" si="296"/>
        <v>2029</v>
      </c>
      <c r="BS241" s="80">
        <f t="shared" si="297"/>
        <v>0.98209099709583736</v>
      </c>
      <c r="BT241" s="93">
        <f t="shared" si="298"/>
        <v>1019305220</v>
      </c>
      <c r="BU241" s="100">
        <f t="shared" si="299"/>
        <v>502368.27008378512</v>
      </c>
      <c r="BV241" s="60">
        <f t="shared" si="300"/>
        <v>1832</v>
      </c>
      <c r="BW241" s="80">
        <f t="shared" si="301"/>
        <v>0.88673765730880927</v>
      </c>
      <c r="BX241" s="93">
        <f t="shared" si="302"/>
        <v>202390337</v>
      </c>
      <c r="BY241" s="100">
        <f t="shared" si="303"/>
        <v>110475.07478165939</v>
      </c>
      <c r="BZ241" s="82"/>
      <c r="CA241" s="113">
        <v>2070</v>
      </c>
      <c r="CB241" s="105">
        <v>2036</v>
      </c>
      <c r="CC241" s="86">
        <v>0.98357487922705311</v>
      </c>
      <c r="CD241" s="105">
        <v>983068650</v>
      </c>
      <c r="CE241" s="105">
        <v>482843.14833005896</v>
      </c>
      <c r="CF241" s="105">
        <v>1801</v>
      </c>
      <c r="CG241" s="86">
        <v>0.87004830917874398</v>
      </c>
      <c r="CH241" s="105">
        <v>203290822</v>
      </c>
      <c r="CI241" s="105">
        <v>112876.63631315935</v>
      </c>
      <c r="CK241" s="86">
        <f t="shared" si="304"/>
        <v>9.5353339787028091E-2</v>
      </c>
      <c r="CL241" s="86">
        <f t="shared" si="305"/>
        <v>1.7909002904162641E-2</v>
      </c>
      <c r="CM241" s="86">
        <f t="shared" si="306"/>
        <v>0.11352657004830913</v>
      </c>
      <c r="CN241" s="86">
        <f t="shared" si="307"/>
        <v>1.6425120772946888E-2</v>
      </c>
    </row>
    <row r="242" spans="1:92" s="15" customFormat="1" ht="13.5" customHeight="1">
      <c r="A242" s="63"/>
      <c r="B242" s="346"/>
      <c r="C242" s="343"/>
      <c r="D242" s="319" t="s">
        <v>164</v>
      </c>
      <c r="E242" s="320"/>
      <c r="F242" s="144">
        <v>1</v>
      </c>
      <c r="G242" s="60">
        <v>1</v>
      </c>
      <c r="H242" s="80">
        <f t="shared" si="267"/>
        <v>1</v>
      </c>
      <c r="I242" s="93">
        <v>402210</v>
      </c>
      <c r="J242" s="100">
        <f t="shared" si="268"/>
        <v>402210</v>
      </c>
      <c r="K242" s="60">
        <v>1</v>
      </c>
      <c r="L242" s="80">
        <f t="shared" si="269"/>
        <v>1</v>
      </c>
      <c r="M242" s="93">
        <v>185741</v>
      </c>
      <c r="N242" s="100">
        <f t="shared" si="270"/>
        <v>185741</v>
      </c>
      <c r="O242" s="144">
        <v>1</v>
      </c>
      <c r="P242" s="60">
        <v>1</v>
      </c>
      <c r="Q242" s="80">
        <f t="shared" si="271"/>
        <v>1</v>
      </c>
      <c r="R242" s="93">
        <v>260380</v>
      </c>
      <c r="S242" s="100">
        <f t="shared" si="272"/>
        <v>260380</v>
      </c>
      <c r="T242" s="60">
        <v>1</v>
      </c>
      <c r="U242" s="80">
        <f t="shared" si="273"/>
        <v>1</v>
      </c>
      <c r="V242" s="93">
        <v>32312</v>
      </c>
      <c r="W242" s="100">
        <f t="shared" si="274"/>
        <v>32312</v>
      </c>
      <c r="X242" s="144">
        <v>36</v>
      </c>
      <c r="Y242" s="60">
        <v>35</v>
      </c>
      <c r="Z242" s="80">
        <f t="shared" si="275"/>
        <v>0.97222222222222221</v>
      </c>
      <c r="AA242" s="93">
        <v>15559320</v>
      </c>
      <c r="AB242" s="100">
        <f t="shared" si="276"/>
        <v>444552</v>
      </c>
      <c r="AC242" s="60">
        <v>29</v>
      </c>
      <c r="AD242" s="80">
        <f t="shared" si="277"/>
        <v>0.80555555555555558</v>
      </c>
      <c r="AE242" s="93">
        <v>2018214</v>
      </c>
      <c r="AF242" s="100">
        <f t="shared" si="278"/>
        <v>69593.586206896551</v>
      </c>
      <c r="AG242" s="144">
        <v>15</v>
      </c>
      <c r="AH242" s="60">
        <v>15</v>
      </c>
      <c r="AI242" s="80">
        <f t="shared" si="279"/>
        <v>1</v>
      </c>
      <c r="AJ242" s="93">
        <v>6658070</v>
      </c>
      <c r="AK242" s="100">
        <f t="shared" si="280"/>
        <v>443871.33333333331</v>
      </c>
      <c r="AL242" s="60">
        <v>12</v>
      </c>
      <c r="AM242" s="80">
        <f t="shared" si="281"/>
        <v>0.8</v>
      </c>
      <c r="AN242" s="93">
        <v>1292767</v>
      </c>
      <c r="AO242" s="100">
        <f t="shared" si="282"/>
        <v>107730.58333333333</v>
      </c>
      <c r="AP242" s="144">
        <v>6</v>
      </c>
      <c r="AQ242" s="60">
        <v>6</v>
      </c>
      <c r="AR242" s="80">
        <f t="shared" si="283"/>
        <v>1</v>
      </c>
      <c r="AS242" s="93">
        <v>2993760</v>
      </c>
      <c r="AT242" s="100">
        <f t="shared" si="284"/>
        <v>498960</v>
      </c>
      <c r="AU242" s="60">
        <v>5</v>
      </c>
      <c r="AV242" s="80">
        <f t="shared" si="285"/>
        <v>0.83333333333333337</v>
      </c>
      <c r="AW242" s="93">
        <v>281060</v>
      </c>
      <c r="AX242" s="100">
        <f t="shared" si="286"/>
        <v>56212</v>
      </c>
      <c r="AY242" s="144">
        <v>0</v>
      </c>
      <c r="AZ242" s="60">
        <v>0</v>
      </c>
      <c r="BA242" s="80" t="str">
        <f t="shared" si="287"/>
        <v>-</v>
      </c>
      <c r="BB242" s="93">
        <v>0</v>
      </c>
      <c r="BC242" s="100" t="str">
        <f t="shared" si="288"/>
        <v>-</v>
      </c>
      <c r="BD242" s="60">
        <v>0</v>
      </c>
      <c r="BE242" s="80" t="str">
        <f t="shared" si="289"/>
        <v>-</v>
      </c>
      <c r="BF242" s="93">
        <v>0</v>
      </c>
      <c r="BG242" s="100" t="str">
        <f t="shared" si="290"/>
        <v>-</v>
      </c>
      <c r="BH242" s="144">
        <v>0</v>
      </c>
      <c r="BI242" s="60">
        <v>0</v>
      </c>
      <c r="BJ242" s="80" t="str">
        <f t="shared" si="291"/>
        <v>-</v>
      </c>
      <c r="BK242" s="93">
        <v>0</v>
      </c>
      <c r="BL242" s="100" t="str">
        <f t="shared" si="292"/>
        <v>-</v>
      </c>
      <c r="BM242" s="60">
        <v>0</v>
      </c>
      <c r="BN242" s="80" t="str">
        <f t="shared" si="293"/>
        <v>-</v>
      </c>
      <c r="BO242" s="93">
        <v>0</v>
      </c>
      <c r="BP242" s="100" t="str">
        <f t="shared" si="294"/>
        <v>-</v>
      </c>
      <c r="BQ242" s="98">
        <f t="shared" si="295"/>
        <v>59</v>
      </c>
      <c r="BR242" s="60">
        <f t="shared" si="296"/>
        <v>58</v>
      </c>
      <c r="BS242" s="80">
        <f t="shared" si="297"/>
        <v>0.98305084745762716</v>
      </c>
      <c r="BT242" s="93">
        <f t="shared" si="298"/>
        <v>25873740</v>
      </c>
      <c r="BU242" s="100">
        <f t="shared" si="299"/>
        <v>446098.96551724139</v>
      </c>
      <c r="BV242" s="60">
        <f t="shared" si="300"/>
        <v>48</v>
      </c>
      <c r="BW242" s="80">
        <f t="shared" si="301"/>
        <v>0.81355932203389836</v>
      </c>
      <c r="BX242" s="93">
        <f t="shared" si="302"/>
        <v>3810094</v>
      </c>
      <c r="BY242" s="100">
        <f t="shared" si="303"/>
        <v>79376.958333333328</v>
      </c>
      <c r="BZ242" s="82"/>
      <c r="CA242" s="113">
        <v>44</v>
      </c>
      <c r="CB242" s="105">
        <v>43</v>
      </c>
      <c r="CC242" s="86">
        <v>0.97727272727272729</v>
      </c>
      <c r="CD242" s="105">
        <v>20963110</v>
      </c>
      <c r="CE242" s="105">
        <v>487514.18604651163</v>
      </c>
      <c r="CF242" s="105">
        <v>33</v>
      </c>
      <c r="CG242" s="86">
        <v>0.75</v>
      </c>
      <c r="CH242" s="105">
        <v>2157788</v>
      </c>
      <c r="CI242" s="105">
        <v>65387.515151515152</v>
      </c>
      <c r="CK242" s="86">
        <f t="shared" si="304"/>
        <v>0.16949152542372881</v>
      </c>
      <c r="CL242" s="86">
        <f t="shared" si="305"/>
        <v>1.6949152542372836E-2</v>
      </c>
      <c r="CM242" s="86">
        <f t="shared" si="306"/>
        <v>0.22727272727272729</v>
      </c>
      <c r="CN242" s="86">
        <f t="shared" si="307"/>
        <v>2.2727272727272707E-2</v>
      </c>
    </row>
    <row r="243" spans="1:92" s="15" customFormat="1" ht="13.5" customHeight="1">
      <c r="A243" s="63"/>
      <c r="B243" s="346"/>
      <c r="C243" s="343"/>
      <c r="D243" s="81"/>
      <c r="E243" s="71" t="s">
        <v>160</v>
      </c>
      <c r="F243" s="168">
        <v>1</v>
      </c>
      <c r="G243" s="62">
        <v>1</v>
      </c>
      <c r="H243" s="79">
        <f t="shared" ref="H243:H319" si="308">IFERROR(G243/F243,"-")</f>
        <v>1</v>
      </c>
      <c r="I243" s="101">
        <v>402210</v>
      </c>
      <c r="J243" s="102">
        <f t="shared" ref="J243:J319" si="309">IFERROR(I243/G243,"-")</f>
        <v>402210</v>
      </c>
      <c r="K243" s="62">
        <v>1</v>
      </c>
      <c r="L243" s="79">
        <f t="shared" ref="L243:L319" si="310">IFERROR(K243/F243,"-")</f>
        <v>1</v>
      </c>
      <c r="M243" s="101">
        <v>185741</v>
      </c>
      <c r="N243" s="102">
        <f t="shared" ref="N243:N319" si="311">IFERROR(M243/K243,"-")</f>
        <v>185741</v>
      </c>
      <c r="O243" s="168">
        <v>1</v>
      </c>
      <c r="P243" s="62">
        <v>1</v>
      </c>
      <c r="Q243" s="79">
        <f t="shared" ref="Q243:Q319" si="312">IFERROR(P243/O243,"-")</f>
        <v>1</v>
      </c>
      <c r="R243" s="101">
        <v>260380</v>
      </c>
      <c r="S243" s="102">
        <f t="shared" ref="S243:S319" si="313">IFERROR(R243/P243,"-")</f>
        <v>260380</v>
      </c>
      <c r="T243" s="62">
        <v>1</v>
      </c>
      <c r="U243" s="79">
        <f t="shared" ref="U243:U319" si="314">IFERROR(T243/O243,"-")</f>
        <v>1</v>
      </c>
      <c r="V243" s="101">
        <v>32312</v>
      </c>
      <c r="W243" s="102">
        <f t="shared" ref="W243:W319" si="315">IFERROR(V243/T243,"-")</f>
        <v>32312</v>
      </c>
      <c r="X243" s="168">
        <v>29</v>
      </c>
      <c r="Y243" s="62">
        <v>28</v>
      </c>
      <c r="Z243" s="79">
        <f t="shared" ref="Z243:Z319" si="316">IFERROR(Y243/X243,"-")</f>
        <v>0.96551724137931039</v>
      </c>
      <c r="AA243" s="101">
        <v>13319210</v>
      </c>
      <c r="AB243" s="102">
        <f t="shared" ref="AB243:AB319" si="317">IFERROR(AA243/Y243,"-")</f>
        <v>475686.07142857142</v>
      </c>
      <c r="AC243" s="62">
        <v>23</v>
      </c>
      <c r="AD243" s="79">
        <f t="shared" ref="AD243:AD319" si="318">IFERROR(AC243/X243,"-")</f>
        <v>0.7931034482758621</v>
      </c>
      <c r="AE243" s="101">
        <v>1723007</v>
      </c>
      <c r="AF243" s="102">
        <f t="shared" ref="AF243:AF319" si="319">IFERROR(AE243/AC243,"-")</f>
        <v>74913.34782608696</v>
      </c>
      <c r="AG243" s="168">
        <v>11</v>
      </c>
      <c r="AH243" s="62">
        <v>11</v>
      </c>
      <c r="AI243" s="79">
        <f t="shared" ref="AI243:AI319" si="320">IFERROR(AH243/AG243,"-")</f>
        <v>1</v>
      </c>
      <c r="AJ243" s="101">
        <v>4693390</v>
      </c>
      <c r="AK243" s="102">
        <f t="shared" ref="AK243:AK319" si="321">IFERROR(AJ243/AH243,"-")</f>
        <v>426671.81818181818</v>
      </c>
      <c r="AL243" s="62">
        <v>10</v>
      </c>
      <c r="AM243" s="79">
        <f t="shared" ref="AM243:AM319" si="322">IFERROR(AL243/AG243,"-")</f>
        <v>0.90909090909090906</v>
      </c>
      <c r="AN243" s="101">
        <v>1219189</v>
      </c>
      <c r="AO243" s="102">
        <f t="shared" ref="AO243:AO319" si="323">IFERROR(AN243/AL243,"-")</f>
        <v>121918.9</v>
      </c>
      <c r="AP243" s="168">
        <v>5</v>
      </c>
      <c r="AQ243" s="62">
        <v>5</v>
      </c>
      <c r="AR243" s="79">
        <f t="shared" ref="AR243:AR319" si="324">IFERROR(AQ243/AP243,"-")</f>
        <v>1</v>
      </c>
      <c r="AS243" s="101">
        <v>2356220</v>
      </c>
      <c r="AT243" s="102">
        <f t="shared" ref="AT243:AT319" si="325">IFERROR(AS243/AQ243,"-")</f>
        <v>471244</v>
      </c>
      <c r="AU243" s="62">
        <v>4</v>
      </c>
      <c r="AV243" s="79">
        <f t="shared" ref="AV243:AV319" si="326">IFERROR(AU243/AP243,"-")</f>
        <v>0.8</v>
      </c>
      <c r="AW243" s="101">
        <v>198546</v>
      </c>
      <c r="AX243" s="102">
        <f t="shared" ref="AX243:AX319" si="327">IFERROR(AW243/AU243,"-")</f>
        <v>49636.5</v>
      </c>
      <c r="AY243" s="168">
        <v>0</v>
      </c>
      <c r="AZ243" s="62">
        <v>0</v>
      </c>
      <c r="BA243" s="79" t="str">
        <f t="shared" ref="BA243:BA319" si="328">IFERROR(AZ243/AY243,"-")</f>
        <v>-</v>
      </c>
      <c r="BB243" s="101">
        <v>0</v>
      </c>
      <c r="BC243" s="102" t="str">
        <f t="shared" ref="BC243:BC319" si="329">IFERROR(BB243/AZ243,"-")</f>
        <v>-</v>
      </c>
      <c r="BD243" s="62">
        <v>0</v>
      </c>
      <c r="BE243" s="79" t="str">
        <f t="shared" ref="BE243:BE319" si="330">IFERROR(BD243/AY243,"-")</f>
        <v>-</v>
      </c>
      <c r="BF243" s="101">
        <v>0</v>
      </c>
      <c r="BG243" s="102" t="str">
        <f t="shared" ref="BG243:BG319" si="331">IFERROR(BF243/BD243,"-")</f>
        <v>-</v>
      </c>
      <c r="BH243" s="168">
        <v>0</v>
      </c>
      <c r="BI243" s="62">
        <v>0</v>
      </c>
      <c r="BJ243" s="79" t="str">
        <f t="shared" ref="BJ243:BJ319" si="332">IFERROR(BI243/BH243,"-")</f>
        <v>-</v>
      </c>
      <c r="BK243" s="101">
        <v>0</v>
      </c>
      <c r="BL243" s="102" t="str">
        <f t="shared" ref="BL243:BL319" si="333">IFERROR(BK243/BI243,"-")</f>
        <v>-</v>
      </c>
      <c r="BM243" s="62">
        <v>0</v>
      </c>
      <c r="BN243" s="79" t="str">
        <f t="shared" ref="BN243:BN319" si="334">IFERROR(BM243/BH243,"-")</f>
        <v>-</v>
      </c>
      <c r="BO243" s="101">
        <v>0</v>
      </c>
      <c r="BP243" s="102" t="str">
        <f t="shared" ref="BP243:BP319" si="335">IFERROR(BO243/BM243,"-")</f>
        <v>-</v>
      </c>
      <c r="BQ243" s="99">
        <f t="shared" ref="BQ243:BQ319" si="336">SUM(F243,O243,X243,AG243,AP243,AY243,BH243)</f>
        <v>47</v>
      </c>
      <c r="BR243" s="62">
        <f t="shared" ref="BR243:BR319" si="337">SUM(G243,P243,Y243,AH243,AQ243,AZ243,BI243)</f>
        <v>46</v>
      </c>
      <c r="BS243" s="79">
        <f t="shared" ref="BS243:BS319" si="338">IFERROR(BR243/BQ243,"-")</f>
        <v>0.97872340425531912</v>
      </c>
      <c r="BT243" s="101">
        <f t="shared" ref="BT243:BT319" si="339">SUM(I243,R243,AA243,AJ243,AS243,BB243,BK243)</f>
        <v>21031410</v>
      </c>
      <c r="BU243" s="102">
        <f t="shared" ref="BU243:BU319" si="340">IFERROR(BT243/BR243,"-")</f>
        <v>457204.5652173913</v>
      </c>
      <c r="BV243" s="62">
        <f t="shared" ref="BV243:BV319" si="341">SUM(K243,T243,AC243,AL243,AU243,BD243,BM243)</f>
        <v>39</v>
      </c>
      <c r="BW243" s="79">
        <f t="shared" ref="BW243:BW319" si="342">IFERROR(BV243/BQ243,"-")</f>
        <v>0.82978723404255317</v>
      </c>
      <c r="BX243" s="101">
        <f t="shared" ref="BX243:BX319" si="343">SUM(M243,V243,AE243,AN243,AW243,BF243,BO243)</f>
        <v>3358795</v>
      </c>
      <c r="BY243" s="102">
        <f t="shared" ref="BY243:BY319" si="344">IFERROR(BX243/BV243,"-")</f>
        <v>86122.948717948719</v>
      </c>
      <c r="BZ243" s="82"/>
      <c r="CA243" s="113">
        <v>33</v>
      </c>
      <c r="CB243" s="105">
        <v>32</v>
      </c>
      <c r="CC243" s="86">
        <v>0.96969696969696972</v>
      </c>
      <c r="CD243" s="105">
        <v>12001070</v>
      </c>
      <c r="CE243" s="105">
        <v>375033.4375</v>
      </c>
      <c r="CF243" s="105">
        <v>24</v>
      </c>
      <c r="CG243" s="86">
        <v>0.72727272727272729</v>
      </c>
      <c r="CH243" s="105">
        <v>1535686</v>
      </c>
      <c r="CI243" s="105">
        <v>63986.916666666664</v>
      </c>
      <c r="CK243" s="86">
        <f t="shared" si="304"/>
        <v>0.14893617021276595</v>
      </c>
      <c r="CL243" s="86">
        <f t="shared" si="305"/>
        <v>2.1276595744680882E-2</v>
      </c>
      <c r="CM243" s="86">
        <f t="shared" si="306"/>
        <v>0.24242424242424243</v>
      </c>
      <c r="CN243" s="86">
        <f t="shared" si="307"/>
        <v>3.0303030303030276E-2</v>
      </c>
    </row>
    <row r="244" spans="1:92" s="15" customFormat="1" ht="13.5" customHeight="1">
      <c r="A244" s="63"/>
      <c r="B244" s="346"/>
      <c r="C244" s="343"/>
      <c r="D244" s="81"/>
      <c r="E244" s="198" t="s">
        <v>161</v>
      </c>
      <c r="F244" s="213">
        <v>0</v>
      </c>
      <c r="G244" s="214">
        <v>0</v>
      </c>
      <c r="H244" s="215" t="str">
        <f t="shared" si="308"/>
        <v>-</v>
      </c>
      <c r="I244" s="216">
        <v>0</v>
      </c>
      <c r="J244" s="217" t="str">
        <f t="shared" si="309"/>
        <v>-</v>
      </c>
      <c r="K244" s="214">
        <v>0</v>
      </c>
      <c r="L244" s="215" t="str">
        <f t="shared" si="310"/>
        <v>-</v>
      </c>
      <c r="M244" s="216">
        <v>0</v>
      </c>
      <c r="N244" s="217" t="str">
        <f t="shared" si="311"/>
        <v>-</v>
      </c>
      <c r="O244" s="213">
        <v>0</v>
      </c>
      <c r="P244" s="214">
        <v>0</v>
      </c>
      <c r="Q244" s="215" t="str">
        <f t="shared" si="312"/>
        <v>-</v>
      </c>
      <c r="R244" s="216">
        <v>0</v>
      </c>
      <c r="S244" s="217" t="str">
        <f t="shared" si="313"/>
        <v>-</v>
      </c>
      <c r="T244" s="214">
        <v>0</v>
      </c>
      <c r="U244" s="215" t="str">
        <f t="shared" si="314"/>
        <v>-</v>
      </c>
      <c r="V244" s="216">
        <v>0</v>
      </c>
      <c r="W244" s="217" t="str">
        <f t="shared" si="315"/>
        <v>-</v>
      </c>
      <c r="X244" s="213">
        <v>7</v>
      </c>
      <c r="Y244" s="214">
        <v>7</v>
      </c>
      <c r="Z244" s="215">
        <f t="shared" si="316"/>
        <v>1</v>
      </c>
      <c r="AA244" s="216">
        <v>2240110</v>
      </c>
      <c r="AB244" s="217">
        <f t="shared" si="317"/>
        <v>320015.71428571426</v>
      </c>
      <c r="AC244" s="214">
        <v>6</v>
      </c>
      <c r="AD244" s="215">
        <f t="shared" si="318"/>
        <v>0.8571428571428571</v>
      </c>
      <c r="AE244" s="216">
        <v>295207</v>
      </c>
      <c r="AF244" s="217">
        <f t="shared" si="319"/>
        <v>49201.166666666664</v>
      </c>
      <c r="AG244" s="213">
        <v>4</v>
      </c>
      <c r="AH244" s="214">
        <v>4</v>
      </c>
      <c r="AI244" s="215">
        <f t="shared" si="320"/>
        <v>1</v>
      </c>
      <c r="AJ244" s="216">
        <v>1964680</v>
      </c>
      <c r="AK244" s="217">
        <f t="shared" si="321"/>
        <v>491170</v>
      </c>
      <c r="AL244" s="214">
        <v>2</v>
      </c>
      <c r="AM244" s="215">
        <f t="shared" si="322"/>
        <v>0.5</v>
      </c>
      <c r="AN244" s="216">
        <v>73578</v>
      </c>
      <c r="AO244" s="217">
        <f t="shared" si="323"/>
        <v>36789</v>
      </c>
      <c r="AP244" s="213">
        <v>1</v>
      </c>
      <c r="AQ244" s="214">
        <v>1</v>
      </c>
      <c r="AR244" s="215">
        <f t="shared" si="324"/>
        <v>1</v>
      </c>
      <c r="AS244" s="216">
        <v>637540</v>
      </c>
      <c r="AT244" s="217">
        <f t="shared" si="325"/>
        <v>637540</v>
      </c>
      <c r="AU244" s="214">
        <v>1</v>
      </c>
      <c r="AV244" s="215">
        <f t="shared" si="326"/>
        <v>1</v>
      </c>
      <c r="AW244" s="216">
        <v>82514</v>
      </c>
      <c r="AX244" s="217">
        <f t="shared" si="327"/>
        <v>82514</v>
      </c>
      <c r="AY244" s="213">
        <v>0</v>
      </c>
      <c r="AZ244" s="214">
        <v>0</v>
      </c>
      <c r="BA244" s="215" t="str">
        <f t="shared" si="328"/>
        <v>-</v>
      </c>
      <c r="BB244" s="216">
        <v>0</v>
      </c>
      <c r="BC244" s="217" t="str">
        <f t="shared" si="329"/>
        <v>-</v>
      </c>
      <c r="BD244" s="214">
        <v>0</v>
      </c>
      <c r="BE244" s="215" t="str">
        <f t="shared" si="330"/>
        <v>-</v>
      </c>
      <c r="BF244" s="216">
        <v>0</v>
      </c>
      <c r="BG244" s="217" t="str">
        <f t="shared" si="331"/>
        <v>-</v>
      </c>
      <c r="BH244" s="213">
        <v>0</v>
      </c>
      <c r="BI244" s="214">
        <v>0</v>
      </c>
      <c r="BJ244" s="215" t="str">
        <f t="shared" si="332"/>
        <v>-</v>
      </c>
      <c r="BK244" s="216">
        <v>0</v>
      </c>
      <c r="BL244" s="217" t="str">
        <f t="shared" si="333"/>
        <v>-</v>
      </c>
      <c r="BM244" s="214">
        <v>0</v>
      </c>
      <c r="BN244" s="215" t="str">
        <f t="shared" si="334"/>
        <v>-</v>
      </c>
      <c r="BO244" s="216">
        <v>0</v>
      </c>
      <c r="BP244" s="217" t="str">
        <f t="shared" si="335"/>
        <v>-</v>
      </c>
      <c r="BQ244" s="218">
        <f t="shared" si="336"/>
        <v>12</v>
      </c>
      <c r="BR244" s="214">
        <f t="shared" si="337"/>
        <v>12</v>
      </c>
      <c r="BS244" s="215">
        <f t="shared" si="338"/>
        <v>1</v>
      </c>
      <c r="BT244" s="216">
        <f t="shared" si="339"/>
        <v>4842330</v>
      </c>
      <c r="BU244" s="217">
        <f t="shared" si="340"/>
        <v>403527.5</v>
      </c>
      <c r="BV244" s="214">
        <f t="shared" si="341"/>
        <v>9</v>
      </c>
      <c r="BW244" s="215">
        <f t="shared" si="342"/>
        <v>0.75</v>
      </c>
      <c r="BX244" s="216">
        <f t="shared" si="343"/>
        <v>451299</v>
      </c>
      <c r="BY244" s="217">
        <f t="shared" si="344"/>
        <v>50144.333333333336</v>
      </c>
      <c r="BZ244" s="82"/>
      <c r="CA244" s="113">
        <v>11</v>
      </c>
      <c r="CB244" s="105">
        <v>11</v>
      </c>
      <c r="CC244" s="86">
        <v>1</v>
      </c>
      <c r="CD244" s="105">
        <v>8962040</v>
      </c>
      <c r="CE244" s="105">
        <v>814730.90909090906</v>
      </c>
      <c r="CF244" s="105">
        <v>9</v>
      </c>
      <c r="CG244" s="86">
        <v>0.81818181818181823</v>
      </c>
      <c r="CH244" s="105">
        <v>622102</v>
      </c>
      <c r="CI244" s="105">
        <v>69122.444444444438</v>
      </c>
      <c r="CK244" s="86">
        <f t="shared" si="304"/>
        <v>0.25</v>
      </c>
      <c r="CL244" s="86">
        <f t="shared" si="305"/>
        <v>0</v>
      </c>
      <c r="CM244" s="86">
        <f t="shared" si="306"/>
        <v>0.18181818181818177</v>
      </c>
      <c r="CN244" s="86">
        <f t="shared" si="307"/>
        <v>0</v>
      </c>
    </row>
    <row r="245" spans="1:92" s="15" customFormat="1" ht="13.5" customHeight="1">
      <c r="A245" s="63"/>
      <c r="B245" s="346"/>
      <c r="C245" s="343"/>
      <c r="D245" s="210"/>
      <c r="E245" s="72" t="s">
        <v>211</v>
      </c>
      <c r="F245" s="211">
        <v>0</v>
      </c>
      <c r="G245" s="126">
        <v>0</v>
      </c>
      <c r="H245" s="124" t="str">
        <f>IFERROR(G245/F245,"-")</f>
        <v>-</v>
      </c>
      <c r="I245" s="127">
        <v>0</v>
      </c>
      <c r="J245" s="125" t="str">
        <f>IFERROR(I245/G245,"-")</f>
        <v>-</v>
      </c>
      <c r="K245" s="126">
        <v>0</v>
      </c>
      <c r="L245" s="124" t="str">
        <f>IFERROR(K245/F245,"-")</f>
        <v>-</v>
      </c>
      <c r="M245" s="127">
        <v>0</v>
      </c>
      <c r="N245" s="125" t="str">
        <f>IFERROR(M245/K245,"-")</f>
        <v>-</v>
      </c>
      <c r="O245" s="211">
        <v>0</v>
      </c>
      <c r="P245" s="126">
        <v>0</v>
      </c>
      <c r="Q245" s="124" t="str">
        <f>IFERROR(P245/O245,"-")</f>
        <v>-</v>
      </c>
      <c r="R245" s="127">
        <v>0</v>
      </c>
      <c r="S245" s="125" t="str">
        <f>IFERROR(R245/P245,"-")</f>
        <v>-</v>
      </c>
      <c r="T245" s="126">
        <v>0</v>
      </c>
      <c r="U245" s="124" t="str">
        <f>IFERROR(T245/O245,"-")</f>
        <v>-</v>
      </c>
      <c r="V245" s="127">
        <v>0</v>
      </c>
      <c r="W245" s="125" t="str">
        <f>IFERROR(V245/T245,"-")</f>
        <v>-</v>
      </c>
      <c r="X245" s="211">
        <v>0</v>
      </c>
      <c r="Y245" s="126">
        <v>0</v>
      </c>
      <c r="Z245" s="124" t="str">
        <f>IFERROR(Y245/X245,"-")</f>
        <v>-</v>
      </c>
      <c r="AA245" s="127">
        <v>0</v>
      </c>
      <c r="AB245" s="125" t="str">
        <f>IFERROR(AA245/Y245,"-")</f>
        <v>-</v>
      </c>
      <c r="AC245" s="126">
        <v>0</v>
      </c>
      <c r="AD245" s="124" t="str">
        <f>IFERROR(AC245/X245,"-")</f>
        <v>-</v>
      </c>
      <c r="AE245" s="127">
        <v>0</v>
      </c>
      <c r="AF245" s="125" t="str">
        <f>IFERROR(AE245/AC245,"-")</f>
        <v>-</v>
      </c>
      <c r="AG245" s="211">
        <v>0</v>
      </c>
      <c r="AH245" s="126">
        <v>0</v>
      </c>
      <c r="AI245" s="124" t="str">
        <f>IFERROR(AH245/AG245,"-")</f>
        <v>-</v>
      </c>
      <c r="AJ245" s="127">
        <v>0</v>
      </c>
      <c r="AK245" s="125" t="str">
        <f>IFERROR(AJ245/AH245,"-")</f>
        <v>-</v>
      </c>
      <c r="AL245" s="126">
        <v>0</v>
      </c>
      <c r="AM245" s="124" t="str">
        <f>IFERROR(AL245/AG245,"-")</f>
        <v>-</v>
      </c>
      <c r="AN245" s="127">
        <v>0</v>
      </c>
      <c r="AO245" s="125" t="str">
        <f>IFERROR(AN245/AL245,"-")</f>
        <v>-</v>
      </c>
      <c r="AP245" s="211">
        <v>0</v>
      </c>
      <c r="AQ245" s="126">
        <v>0</v>
      </c>
      <c r="AR245" s="124" t="str">
        <f>IFERROR(AQ245/AP245,"-")</f>
        <v>-</v>
      </c>
      <c r="AS245" s="127">
        <v>0</v>
      </c>
      <c r="AT245" s="125" t="str">
        <f>IFERROR(AS245/AQ245,"-")</f>
        <v>-</v>
      </c>
      <c r="AU245" s="126">
        <v>0</v>
      </c>
      <c r="AV245" s="124" t="str">
        <f>IFERROR(AU245/AP245,"-")</f>
        <v>-</v>
      </c>
      <c r="AW245" s="127">
        <v>0</v>
      </c>
      <c r="AX245" s="125" t="str">
        <f>IFERROR(AW245/AU245,"-")</f>
        <v>-</v>
      </c>
      <c r="AY245" s="211">
        <v>0</v>
      </c>
      <c r="AZ245" s="126">
        <v>0</v>
      </c>
      <c r="BA245" s="124" t="str">
        <f>IFERROR(AZ245/AY245,"-")</f>
        <v>-</v>
      </c>
      <c r="BB245" s="127">
        <v>0</v>
      </c>
      <c r="BC245" s="125" t="str">
        <f>IFERROR(BB245/AZ245,"-")</f>
        <v>-</v>
      </c>
      <c r="BD245" s="126">
        <v>0</v>
      </c>
      <c r="BE245" s="124" t="str">
        <f>IFERROR(BD245/AY245,"-")</f>
        <v>-</v>
      </c>
      <c r="BF245" s="127">
        <v>0</v>
      </c>
      <c r="BG245" s="125" t="str">
        <f>IFERROR(BF245/BD245,"-")</f>
        <v>-</v>
      </c>
      <c r="BH245" s="211">
        <v>0</v>
      </c>
      <c r="BI245" s="126">
        <v>0</v>
      </c>
      <c r="BJ245" s="124" t="str">
        <f>IFERROR(BI245/BH245,"-")</f>
        <v>-</v>
      </c>
      <c r="BK245" s="127">
        <v>0</v>
      </c>
      <c r="BL245" s="125" t="str">
        <f>IFERROR(BK245/BI245,"-")</f>
        <v>-</v>
      </c>
      <c r="BM245" s="126">
        <v>0</v>
      </c>
      <c r="BN245" s="124" t="str">
        <f>IFERROR(BM245/BH245,"-")</f>
        <v>-</v>
      </c>
      <c r="BO245" s="127">
        <v>0</v>
      </c>
      <c r="BP245" s="125" t="str">
        <f>IFERROR(BO245/BM245,"-")</f>
        <v>-</v>
      </c>
      <c r="BQ245" s="212">
        <f t="shared" si="336"/>
        <v>0</v>
      </c>
      <c r="BR245" s="126">
        <f t="shared" si="337"/>
        <v>0</v>
      </c>
      <c r="BS245" s="124" t="str">
        <f>IFERROR(BR245/BQ245,"-")</f>
        <v>-</v>
      </c>
      <c r="BT245" s="127">
        <f>SUM(I245,R245,AA245,AJ245,AS245,BB245,BK245)</f>
        <v>0</v>
      </c>
      <c r="BU245" s="125" t="str">
        <f>IFERROR(BT245/BR245,"-")</f>
        <v>-</v>
      </c>
      <c r="BV245" s="126">
        <f>SUM(K245,T245,AC245,AL245,AU245,BD245,BM245)</f>
        <v>0</v>
      </c>
      <c r="BW245" s="124" t="str">
        <f>IFERROR(BV245/BQ245,"-")</f>
        <v>-</v>
      </c>
      <c r="BX245" s="127">
        <f>SUM(M245,V245,AE245,AN245,AW245,BF245,BO245)</f>
        <v>0</v>
      </c>
      <c r="BY245" s="125" t="str">
        <f>IFERROR(BX245/BV245,"-")</f>
        <v>-</v>
      </c>
      <c r="BZ245" s="82"/>
      <c r="CA245" s="113">
        <v>0</v>
      </c>
      <c r="CB245" s="105">
        <v>0</v>
      </c>
      <c r="CC245" s="86" t="s">
        <v>240</v>
      </c>
      <c r="CD245" s="105">
        <v>0</v>
      </c>
      <c r="CE245" s="105" t="s">
        <v>240</v>
      </c>
      <c r="CF245" s="105">
        <v>0</v>
      </c>
      <c r="CG245" s="86" t="s">
        <v>240</v>
      </c>
      <c r="CH245" s="105">
        <v>0</v>
      </c>
      <c r="CI245" s="105" t="s">
        <v>240</v>
      </c>
      <c r="CK245" s="86" t="str">
        <f t="shared" si="304"/>
        <v>-</v>
      </c>
      <c r="CL245" s="86" t="str">
        <f t="shared" si="305"/>
        <v>-</v>
      </c>
      <c r="CM245" s="86" t="str">
        <f t="shared" si="306"/>
        <v>-</v>
      </c>
      <c r="CN245" s="86" t="str">
        <f t="shared" si="307"/>
        <v>-</v>
      </c>
    </row>
    <row r="246" spans="1:92" s="15" customFormat="1" ht="13.5" customHeight="1">
      <c r="A246" s="63"/>
      <c r="B246" s="347"/>
      <c r="C246" s="344"/>
      <c r="D246" s="338" t="s">
        <v>204</v>
      </c>
      <c r="E246" s="339"/>
      <c r="F246" s="144">
        <v>44</v>
      </c>
      <c r="G246" s="60">
        <v>43</v>
      </c>
      <c r="H246" s="80">
        <f t="shared" si="308"/>
        <v>0.97727272727272729</v>
      </c>
      <c r="I246" s="93">
        <v>97700510</v>
      </c>
      <c r="J246" s="100">
        <f t="shared" si="309"/>
        <v>2272104.8837209302</v>
      </c>
      <c r="K246" s="60">
        <v>33</v>
      </c>
      <c r="L246" s="80">
        <f t="shared" si="310"/>
        <v>0.75</v>
      </c>
      <c r="M246" s="93">
        <v>37679661</v>
      </c>
      <c r="N246" s="100">
        <f t="shared" si="311"/>
        <v>1141807.9090909092</v>
      </c>
      <c r="O246" s="144">
        <v>118</v>
      </c>
      <c r="P246" s="60">
        <v>112</v>
      </c>
      <c r="Q246" s="80">
        <f t="shared" si="312"/>
        <v>0.94915254237288138</v>
      </c>
      <c r="R246" s="93">
        <v>198051810</v>
      </c>
      <c r="S246" s="100">
        <f t="shared" si="313"/>
        <v>1768319.732142857</v>
      </c>
      <c r="T246" s="60">
        <v>89</v>
      </c>
      <c r="U246" s="80">
        <f t="shared" si="314"/>
        <v>0.75423728813559321</v>
      </c>
      <c r="V246" s="93">
        <v>55964780</v>
      </c>
      <c r="W246" s="100">
        <f t="shared" si="315"/>
        <v>628817.75280898879</v>
      </c>
      <c r="X246" s="144">
        <v>3407</v>
      </c>
      <c r="Y246" s="60">
        <v>3142</v>
      </c>
      <c r="Z246" s="80">
        <f t="shared" si="316"/>
        <v>0.92221896096272382</v>
      </c>
      <c r="AA246" s="93">
        <v>2447623890</v>
      </c>
      <c r="AB246" s="100">
        <f t="shared" si="317"/>
        <v>779001.87460216426</v>
      </c>
      <c r="AC246" s="60">
        <v>2726</v>
      </c>
      <c r="AD246" s="80">
        <f t="shared" si="318"/>
        <v>0.80011740534194309</v>
      </c>
      <c r="AE246" s="93">
        <v>534925749</v>
      </c>
      <c r="AF246" s="100">
        <f t="shared" si="319"/>
        <v>196231.01577402788</v>
      </c>
      <c r="AG246" s="144">
        <v>3088</v>
      </c>
      <c r="AH246" s="60">
        <v>2941</v>
      </c>
      <c r="AI246" s="80">
        <f t="shared" si="320"/>
        <v>0.95239637305699487</v>
      </c>
      <c r="AJ246" s="93">
        <v>3100530470</v>
      </c>
      <c r="AK246" s="100">
        <f t="shared" si="321"/>
        <v>1054243.6144168649</v>
      </c>
      <c r="AL246" s="60">
        <v>2638</v>
      </c>
      <c r="AM246" s="80">
        <f t="shared" si="322"/>
        <v>0.85427461139896377</v>
      </c>
      <c r="AN246" s="93">
        <v>624692880</v>
      </c>
      <c r="AO246" s="100">
        <f t="shared" si="323"/>
        <v>236805.48900682337</v>
      </c>
      <c r="AP246" s="144">
        <v>2146</v>
      </c>
      <c r="AQ246" s="60">
        <v>2018</v>
      </c>
      <c r="AR246" s="80">
        <f t="shared" si="324"/>
        <v>0.94035414725069899</v>
      </c>
      <c r="AS246" s="93">
        <v>2253226670</v>
      </c>
      <c r="AT246" s="100">
        <f t="shared" si="325"/>
        <v>1116564.2566897918</v>
      </c>
      <c r="AU246" s="60">
        <v>1785</v>
      </c>
      <c r="AV246" s="80">
        <f t="shared" si="326"/>
        <v>0.83178005591798698</v>
      </c>
      <c r="AW246" s="93">
        <v>408993111</v>
      </c>
      <c r="AX246" s="100">
        <f t="shared" si="327"/>
        <v>229127.79327731094</v>
      </c>
      <c r="AY246" s="144">
        <v>965</v>
      </c>
      <c r="AZ246" s="60">
        <v>911</v>
      </c>
      <c r="BA246" s="80">
        <f t="shared" si="328"/>
        <v>0.94404145077720203</v>
      </c>
      <c r="BB246" s="93">
        <v>1089904310</v>
      </c>
      <c r="BC246" s="100">
        <f t="shared" si="329"/>
        <v>1196382.3380900109</v>
      </c>
      <c r="BD246" s="60">
        <v>808</v>
      </c>
      <c r="BE246" s="80">
        <f t="shared" si="330"/>
        <v>0.83730569948186528</v>
      </c>
      <c r="BF246" s="93">
        <v>172120403</v>
      </c>
      <c r="BG246" s="100">
        <f t="shared" si="331"/>
        <v>213020.30074257427</v>
      </c>
      <c r="BH246" s="144">
        <v>298</v>
      </c>
      <c r="BI246" s="60">
        <v>260</v>
      </c>
      <c r="BJ246" s="80">
        <f t="shared" si="332"/>
        <v>0.87248322147651003</v>
      </c>
      <c r="BK246" s="93">
        <v>268956980</v>
      </c>
      <c r="BL246" s="100">
        <f t="shared" si="333"/>
        <v>1034449.9230769231</v>
      </c>
      <c r="BM246" s="60">
        <v>221</v>
      </c>
      <c r="BN246" s="80">
        <f t="shared" si="334"/>
        <v>0.74161073825503354</v>
      </c>
      <c r="BO246" s="93">
        <v>47930692</v>
      </c>
      <c r="BP246" s="100">
        <f t="shared" si="335"/>
        <v>216880.95927601811</v>
      </c>
      <c r="BQ246" s="98">
        <f t="shared" si="336"/>
        <v>10066</v>
      </c>
      <c r="BR246" s="60">
        <f t="shared" si="337"/>
        <v>9427</v>
      </c>
      <c r="BS246" s="80">
        <f t="shared" si="338"/>
        <v>0.93651897476654078</v>
      </c>
      <c r="BT246" s="93">
        <f t="shared" si="339"/>
        <v>9455994640</v>
      </c>
      <c r="BU246" s="100">
        <f t="shared" si="340"/>
        <v>1003075.7017078605</v>
      </c>
      <c r="BV246" s="60">
        <f t="shared" si="341"/>
        <v>8300</v>
      </c>
      <c r="BW246" s="80">
        <f t="shared" si="342"/>
        <v>0.82455791774289688</v>
      </c>
      <c r="BX246" s="93">
        <f t="shared" si="343"/>
        <v>1882307276</v>
      </c>
      <c r="BY246" s="100">
        <f t="shared" si="344"/>
        <v>226784.0091566265</v>
      </c>
      <c r="BZ246" s="82"/>
      <c r="CA246" s="113">
        <v>9774</v>
      </c>
      <c r="CB246" s="105">
        <v>9158</v>
      </c>
      <c r="CC246" s="86">
        <v>0.93697564968283198</v>
      </c>
      <c r="CD246" s="105">
        <v>9099812280</v>
      </c>
      <c r="CE246" s="105">
        <v>993646.24153745361</v>
      </c>
      <c r="CF246" s="105">
        <v>7997</v>
      </c>
      <c r="CG246" s="86">
        <v>0.81819111929609167</v>
      </c>
      <c r="CH246" s="105">
        <v>1883363848</v>
      </c>
      <c r="CI246" s="105">
        <v>235508.79679879954</v>
      </c>
      <c r="CK246" s="86">
        <f t="shared" si="304"/>
        <v>0.1119610570236439</v>
      </c>
      <c r="CL246" s="86">
        <f t="shared" si="305"/>
        <v>6.3481025233459221E-2</v>
      </c>
      <c r="CM246" s="86">
        <f t="shared" si="306"/>
        <v>0.11878453038674031</v>
      </c>
      <c r="CN246" s="86">
        <f t="shared" si="307"/>
        <v>6.3024350317168021E-2</v>
      </c>
    </row>
    <row r="247" spans="1:92" s="15" customFormat="1" ht="13.5" customHeight="1">
      <c r="A247" s="63"/>
      <c r="B247" s="345">
        <v>41</v>
      </c>
      <c r="C247" s="342" t="s">
        <v>13</v>
      </c>
      <c r="D247" s="331" t="s">
        <v>153</v>
      </c>
      <c r="E247" s="320"/>
      <c r="F247" s="144">
        <v>4</v>
      </c>
      <c r="G247" s="60">
        <v>4</v>
      </c>
      <c r="H247" s="80">
        <f t="shared" si="308"/>
        <v>1</v>
      </c>
      <c r="I247" s="93">
        <v>1943700</v>
      </c>
      <c r="J247" s="100">
        <f t="shared" si="309"/>
        <v>485925</v>
      </c>
      <c r="K247" s="60">
        <v>2</v>
      </c>
      <c r="L247" s="80">
        <f t="shared" si="310"/>
        <v>0.5</v>
      </c>
      <c r="M247" s="93">
        <v>77508</v>
      </c>
      <c r="N247" s="100">
        <f t="shared" si="311"/>
        <v>38754</v>
      </c>
      <c r="O247" s="144">
        <v>12</v>
      </c>
      <c r="P247" s="60">
        <v>11</v>
      </c>
      <c r="Q247" s="80">
        <f t="shared" si="312"/>
        <v>0.91666666666666663</v>
      </c>
      <c r="R247" s="93">
        <v>6929550</v>
      </c>
      <c r="S247" s="100">
        <f t="shared" si="313"/>
        <v>629959.09090909094</v>
      </c>
      <c r="T247" s="60">
        <v>11</v>
      </c>
      <c r="U247" s="80">
        <f t="shared" si="314"/>
        <v>0.91666666666666663</v>
      </c>
      <c r="V247" s="93">
        <v>1420120</v>
      </c>
      <c r="W247" s="100">
        <f t="shared" si="315"/>
        <v>129101.81818181818</v>
      </c>
      <c r="X247" s="144">
        <v>1211</v>
      </c>
      <c r="Y247" s="60">
        <v>1185</v>
      </c>
      <c r="Z247" s="80">
        <f t="shared" si="316"/>
        <v>0.97853014037985131</v>
      </c>
      <c r="AA247" s="93">
        <v>466201470</v>
      </c>
      <c r="AB247" s="100">
        <f t="shared" si="317"/>
        <v>393418.96202531643</v>
      </c>
      <c r="AC247" s="60">
        <v>1026</v>
      </c>
      <c r="AD247" s="80">
        <f t="shared" si="318"/>
        <v>0.84723369116432701</v>
      </c>
      <c r="AE247" s="93">
        <v>92387042</v>
      </c>
      <c r="AF247" s="100">
        <f t="shared" si="319"/>
        <v>90045.849902534115</v>
      </c>
      <c r="AG247" s="144">
        <v>933</v>
      </c>
      <c r="AH247" s="60">
        <v>920</v>
      </c>
      <c r="AI247" s="80">
        <f t="shared" si="320"/>
        <v>0.98606645230439438</v>
      </c>
      <c r="AJ247" s="93">
        <v>492999770</v>
      </c>
      <c r="AK247" s="100">
        <f t="shared" si="321"/>
        <v>535869.31521739135</v>
      </c>
      <c r="AL247" s="60">
        <v>823</v>
      </c>
      <c r="AM247" s="80">
        <f t="shared" si="322"/>
        <v>0.88210075026795287</v>
      </c>
      <c r="AN247" s="93">
        <v>102495182</v>
      </c>
      <c r="AO247" s="100">
        <f t="shared" si="323"/>
        <v>124538.4957472661</v>
      </c>
      <c r="AP247" s="144">
        <v>365</v>
      </c>
      <c r="AQ247" s="60">
        <v>362</v>
      </c>
      <c r="AR247" s="80">
        <f t="shared" si="324"/>
        <v>0.99178082191780825</v>
      </c>
      <c r="AS247" s="93">
        <v>177415560</v>
      </c>
      <c r="AT247" s="100">
        <f t="shared" si="325"/>
        <v>490098.2320441989</v>
      </c>
      <c r="AU247" s="60">
        <v>342</v>
      </c>
      <c r="AV247" s="80">
        <f t="shared" si="326"/>
        <v>0.93698630136986305</v>
      </c>
      <c r="AW247" s="93">
        <v>41786238</v>
      </c>
      <c r="AX247" s="100">
        <f t="shared" si="327"/>
        <v>122181.98245614035</v>
      </c>
      <c r="AY247" s="144">
        <v>85</v>
      </c>
      <c r="AZ247" s="60">
        <v>84</v>
      </c>
      <c r="BA247" s="80">
        <f t="shared" si="328"/>
        <v>0.9882352941176471</v>
      </c>
      <c r="BB247" s="93">
        <v>42095290</v>
      </c>
      <c r="BC247" s="100">
        <f t="shared" si="329"/>
        <v>501134.40476190473</v>
      </c>
      <c r="BD247" s="60">
        <v>82</v>
      </c>
      <c r="BE247" s="80">
        <f t="shared" si="330"/>
        <v>0.96470588235294119</v>
      </c>
      <c r="BF247" s="93">
        <v>8118825</v>
      </c>
      <c r="BG247" s="100">
        <f t="shared" si="331"/>
        <v>99010.060975609755</v>
      </c>
      <c r="BH247" s="144">
        <v>17</v>
      </c>
      <c r="BI247" s="60">
        <v>17</v>
      </c>
      <c r="BJ247" s="80">
        <f t="shared" si="332"/>
        <v>1</v>
      </c>
      <c r="BK247" s="93">
        <v>10850550</v>
      </c>
      <c r="BL247" s="100">
        <f t="shared" si="333"/>
        <v>638267.6470588235</v>
      </c>
      <c r="BM247" s="60">
        <v>14</v>
      </c>
      <c r="BN247" s="80">
        <f t="shared" si="334"/>
        <v>0.82352941176470584</v>
      </c>
      <c r="BO247" s="93">
        <v>1851171</v>
      </c>
      <c r="BP247" s="100">
        <f t="shared" si="335"/>
        <v>132226.5</v>
      </c>
      <c r="BQ247" s="98">
        <f t="shared" si="336"/>
        <v>2627</v>
      </c>
      <c r="BR247" s="60">
        <f t="shared" si="337"/>
        <v>2583</v>
      </c>
      <c r="BS247" s="80">
        <f t="shared" si="338"/>
        <v>0.98325085649029309</v>
      </c>
      <c r="BT247" s="93">
        <f t="shared" si="339"/>
        <v>1198435890</v>
      </c>
      <c r="BU247" s="100">
        <f t="shared" si="340"/>
        <v>463970.53426248545</v>
      </c>
      <c r="BV247" s="60">
        <f t="shared" si="341"/>
        <v>2300</v>
      </c>
      <c r="BW247" s="80">
        <f t="shared" si="342"/>
        <v>0.87552341073467832</v>
      </c>
      <c r="BX247" s="93">
        <f t="shared" si="343"/>
        <v>248136086</v>
      </c>
      <c r="BY247" s="100">
        <f t="shared" si="344"/>
        <v>107885.2547826087</v>
      </c>
      <c r="BZ247" s="82"/>
      <c r="CA247" s="113">
        <v>2534</v>
      </c>
      <c r="CB247" s="105">
        <v>2490</v>
      </c>
      <c r="CC247" s="86">
        <v>0.98263614838200475</v>
      </c>
      <c r="CD247" s="105">
        <v>1253972100</v>
      </c>
      <c r="CE247" s="105">
        <v>503603.2530120482</v>
      </c>
      <c r="CF247" s="105">
        <v>2204</v>
      </c>
      <c r="CG247" s="86">
        <v>0.8697711128650355</v>
      </c>
      <c r="CH247" s="105">
        <v>242738014</v>
      </c>
      <c r="CI247" s="105">
        <v>110135.21506352087</v>
      </c>
      <c r="CK247" s="86">
        <f t="shared" si="304"/>
        <v>0.10772744575561477</v>
      </c>
      <c r="CL247" s="86">
        <f t="shared" si="305"/>
        <v>1.674914350970691E-2</v>
      </c>
      <c r="CM247" s="86">
        <f t="shared" si="306"/>
        <v>0.11286503551696925</v>
      </c>
      <c r="CN247" s="86">
        <f t="shared" si="307"/>
        <v>1.7363851617995252E-2</v>
      </c>
    </row>
    <row r="248" spans="1:92" s="15" customFormat="1" ht="13.5" customHeight="1">
      <c r="A248" s="63"/>
      <c r="B248" s="346"/>
      <c r="C248" s="343"/>
      <c r="D248" s="319" t="s">
        <v>164</v>
      </c>
      <c r="E248" s="320"/>
      <c r="F248" s="144">
        <v>0</v>
      </c>
      <c r="G248" s="60">
        <v>0</v>
      </c>
      <c r="H248" s="80" t="str">
        <f t="shared" si="308"/>
        <v>-</v>
      </c>
      <c r="I248" s="93">
        <v>0</v>
      </c>
      <c r="J248" s="100" t="str">
        <f t="shared" si="309"/>
        <v>-</v>
      </c>
      <c r="K248" s="60">
        <v>0</v>
      </c>
      <c r="L248" s="80" t="str">
        <f t="shared" si="310"/>
        <v>-</v>
      </c>
      <c r="M248" s="93">
        <v>0</v>
      </c>
      <c r="N248" s="100" t="str">
        <f t="shared" si="311"/>
        <v>-</v>
      </c>
      <c r="O248" s="144">
        <v>0</v>
      </c>
      <c r="P248" s="60">
        <v>0</v>
      </c>
      <c r="Q248" s="80" t="str">
        <f t="shared" si="312"/>
        <v>-</v>
      </c>
      <c r="R248" s="93">
        <v>0</v>
      </c>
      <c r="S248" s="100" t="str">
        <f t="shared" si="313"/>
        <v>-</v>
      </c>
      <c r="T248" s="60">
        <v>0</v>
      </c>
      <c r="U248" s="80" t="str">
        <f t="shared" si="314"/>
        <v>-</v>
      </c>
      <c r="V248" s="93">
        <v>0</v>
      </c>
      <c r="W248" s="100" t="str">
        <f t="shared" si="315"/>
        <v>-</v>
      </c>
      <c r="X248" s="144">
        <v>34</v>
      </c>
      <c r="Y248" s="60">
        <v>34</v>
      </c>
      <c r="Z248" s="80">
        <f t="shared" si="316"/>
        <v>1</v>
      </c>
      <c r="AA248" s="93">
        <v>12516520</v>
      </c>
      <c r="AB248" s="100">
        <f t="shared" si="317"/>
        <v>368132.9411764706</v>
      </c>
      <c r="AC248" s="60">
        <v>27</v>
      </c>
      <c r="AD248" s="80">
        <f t="shared" si="318"/>
        <v>0.79411764705882348</v>
      </c>
      <c r="AE248" s="93">
        <v>2082061</v>
      </c>
      <c r="AF248" s="100">
        <f t="shared" si="319"/>
        <v>77113.370370370365</v>
      </c>
      <c r="AG248" s="144">
        <v>18</v>
      </c>
      <c r="AH248" s="60">
        <v>18</v>
      </c>
      <c r="AI248" s="80">
        <f t="shared" si="320"/>
        <v>1</v>
      </c>
      <c r="AJ248" s="93">
        <v>6570520</v>
      </c>
      <c r="AK248" s="100">
        <f t="shared" si="321"/>
        <v>365028.88888888888</v>
      </c>
      <c r="AL248" s="60">
        <v>18</v>
      </c>
      <c r="AM248" s="80">
        <f t="shared" si="322"/>
        <v>1</v>
      </c>
      <c r="AN248" s="93">
        <v>1981214</v>
      </c>
      <c r="AO248" s="100">
        <f t="shared" si="323"/>
        <v>110067.44444444444</v>
      </c>
      <c r="AP248" s="144">
        <v>4</v>
      </c>
      <c r="AQ248" s="60">
        <v>4</v>
      </c>
      <c r="AR248" s="80">
        <f t="shared" si="324"/>
        <v>1</v>
      </c>
      <c r="AS248" s="93">
        <v>1332800</v>
      </c>
      <c r="AT248" s="100">
        <f t="shared" si="325"/>
        <v>333200</v>
      </c>
      <c r="AU248" s="60">
        <v>4</v>
      </c>
      <c r="AV248" s="80">
        <f t="shared" si="326"/>
        <v>1</v>
      </c>
      <c r="AW248" s="93">
        <v>511532</v>
      </c>
      <c r="AX248" s="100">
        <f t="shared" si="327"/>
        <v>127883</v>
      </c>
      <c r="AY248" s="144">
        <v>0</v>
      </c>
      <c r="AZ248" s="60">
        <v>0</v>
      </c>
      <c r="BA248" s="80" t="str">
        <f t="shared" si="328"/>
        <v>-</v>
      </c>
      <c r="BB248" s="93">
        <v>0</v>
      </c>
      <c r="BC248" s="100" t="str">
        <f t="shared" si="329"/>
        <v>-</v>
      </c>
      <c r="BD248" s="60">
        <v>0</v>
      </c>
      <c r="BE248" s="80" t="str">
        <f t="shared" si="330"/>
        <v>-</v>
      </c>
      <c r="BF248" s="93">
        <v>0</v>
      </c>
      <c r="BG248" s="100" t="str">
        <f t="shared" si="331"/>
        <v>-</v>
      </c>
      <c r="BH248" s="144">
        <v>0</v>
      </c>
      <c r="BI248" s="60">
        <v>0</v>
      </c>
      <c r="BJ248" s="80" t="str">
        <f t="shared" si="332"/>
        <v>-</v>
      </c>
      <c r="BK248" s="93">
        <v>0</v>
      </c>
      <c r="BL248" s="100" t="str">
        <f t="shared" si="333"/>
        <v>-</v>
      </c>
      <c r="BM248" s="60">
        <v>0</v>
      </c>
      <c r="BN248" s="80" t="str">
        <f t="shared" si="334"/>
        <v>-</v>
      </c>
      <c r="BO248" s="93">
        <v>0</v>
      </c>
      <c r="BP248" s="100" t="str">
        <f t="shared" si="335"/>
        <v>-</v>
      </c>
      <c r="BQ248" s="98">
        <f t="shared" si="336"/>
        <v>56</v>
      </c>
      <c r="BR248" s="60">
        <f t="shared" si="337"/>
        <v>56</v>
      </c>
      <c r="BS248" s="80">
        <f t="shared" si="338"/>
        <v>1</v>
      </c>
      <c r="BT248" s="93">
        <f t="shared" si="339"/>
        <v>20419840</v>
      </c>
      <c r="BU248" s="100">
        <f t="shared" si="340"/>
        <v>364640</v>
      </c>
      <c r="BV248" s="60">
        <f t="shared" si="341"/>
        <v>49</v>
      </c>
      <c r="BW248" s="80">
        <f t="shared" si="342"/>
        <v>0.875</v>
      </c>
      <c r="BX248" s="93">
        <f t="shared" si="343"/>
        <v>4574807</v>
      </c>
      <c r="BY248" s="100">
        <f t="shared" si="344"/>
        <v>93363.408163265311</v>
      </c>
      <c r="BZ248" s="82"/>
      <c r="CA248" s="113">
        <v>53</v>
      </c>
      <c r="CB248" s="105">
        <v>52</v>
      </c>
      <c r="CC248" s="86">
        <v>0.98113207547169812</v>
      </c>
      <c r="CD248" s="105">
        <v>19947350</v>
      </c>
      <c r="CE248" s="105">
        <v>383602.88461538462</v>
      </c>
      <c r="CF248" s="105">
        <v>48</v>
      </c>
      <c r="CG248" s="86">
        <v>0.90566037735849059</v>
      </c>
      <c r="CH248" s="105">
        <v>4317225</v>
      </c>
      <c r="CI248" s="105">
        <v>89942.1875</v>
      </c>
      <c r="CK248" s="86">
        <f t="shared" si="304"/>
        <v>0.125</v>
      </c>
      <c r="CL248" s="86">
        <f t="shared" si="305"/>
        <v>0</v>
      </c>
      <c r="CM248" s="86">
        <f t="shared" si="306"/>
        <v>7.547169811320753E-2</v>
      </c>
      <c r="CN248" s="86">
        <f t="shared" si="307"/>
        <v>1.8867924528301883E-2</v>
      </c>
    </row>
    <row r="249" spans="1:92" s="15" customFormat="1" ht="13.5" customHeight="1">
      <c r="A249" s="63"/>
      <c r="B249" s="346"/>
      <c r="C249" s="343"/>
      <c r="D249" s="81"/>
      <c r="E249" s="71" t="s">
        <v>160</v>
      </c>
      <c r="F249" s="168">
        <v>0</v>
      </c>
      <c r="G249" s="62">
        <v>0</v>
      </c>
      <c r="H249" s="79" t="str">
        <f t="shared" si="308"/>
        <v>-</v>
      </c>
      <c r="I249" s="101">
        <v>0</v>
      </c>
      <c r="J249" s="102" t="str">
        <f t="shared" si="309"/>
        <v>-</v>
      </c>
      <c r="K249" s="62">
        <v>0</v>
      </c>
      <c r="L249" s="79" t="str">
        <f t="shared" si="310"/>
        <v>-</v>
      </c>
      <c r="M249" s="101">
        <v>0</v>
      </c>
      <c r="N249" s="102" t="str">
        <f t="shared" si="311"/>
        <v>-</v>
      </c>
      <c r="O249" s="168">
        <v>0</v>
      </c>
      <c r="P249" s="62">
        <v>0</v>
      </c>
      <c r="Q249" s="79" t="str">
        <f t="shared" si="312"/>
        <v>-</v>
      </c>
      <c r="R249" s="101">
        <v>0</v>
      </c>
      <c r="S249" s="102" t="str">
        <f t="shared" si="313"/>
        <v>-</v>
      </c>
      <c r="T249" s="62">
        <v>0</v>
      </c>
      <c r="U249" s="79" t="str">
        <f t="shared" si="314"/>
        <v>-</v>
      </c>
      <c r="V249" s="101">
        <v>0</v>
      </c>
      <c r="W249" s="102" t="str">
        <f t="shared" si="315"/>
        <v>-</v>
      </c>
      <c r="X249" s="168">
        <v>24</v>
      </c>
      <c r="Y249" s="62">
        <v>24</v>
      </c>
      <c r="Z249" s="79">
        <f t="shared" si="316"/>
        <v>1</v>
      </c>
      <c r="AA249" s="101">
        <v>6972590</v>
      </c>
      <c r="AB249" s="102">
        <f t="shared" si="317"/>
        <v>290524.58333333331</v>
      </c>
      <c r="AC249" s="62">
        <v>20</v>
      </c>
      <c r="AD249" s="79">
        <f t="shared" si="318"/>
        <v>0.83333333333333337</v>
      </c>
      <c r="AE249" s="101">
        <v>1687223</v>
      </c>
      <c r="AF249" s="102">
        <f t="shared" si="319"/>
        <v>84361.15</v>
      </c>
      <c r="AG249" s="168">
        <v>11</v>
      </c>
      <c r="AH249" s="62">
        <v>11</v>
      </c>
      <c r="AI249" s="79">
        <f t="shared" si="320"/>
        <v>1</v>
      </c>
      <c r="AJ249" s="101">
        <v>4728340</v>
      </c>
      <c r="AK249" s="102">
        <f t="shared" si="321"/>
        <v>429849.09090909088</v>
      </c>
      <c r="AL249" s="62">
        <v>11</v>
      </c>
      <c r="AM249" s="79">
        <f t="shared" si="322"/>
        <v>1</v>
      </c>
      <c r="AN249" s="101">
        <v>1449708</v>
      </c>
      <c r="AO249" s="102">
        <f t="shared" si="323"/>
        <v>131791.63636363635</v>
      </c>
      <c r="AP249" s="168">
        <v>0</v>
      </c>
      <c r="AQ249" s="62">
        <v>0</v>
      </c>
      <c r="AR249" s="79" t="str">
        <f t="shared" si="324"/>
        <v>-</v>
      </c>
      <c r="AS249" s="101">
        <v>0</v>
      </c>
      <c r="AT249" s="102" t="str">
        <f t="shared" si="325"/>
        <v>-</v>
      </c>
      <c r="AU249" s="62">
        <v>0</v>
      </c>
      <c r="AV249" s="79" t="str">
        <f t="shared" si="326"/>
        <v>-</v>
      </c>
      <c r="AW249" s="101">
        <v>0</v>
      </c>
      <c r="AX249" s="102" t="str">
        <f t="shared" si="327"/>
        <v>-</v>
      </c>
      <c r="AY249" s="168">
        <v>0</v>
      </c>
      <c r="AZ249" s="62">
        <v>0</v>
      </c>
      <c r="BA249" s="79" t="str">
        <f t="shared" si="328"/>
        <v>-</v>
      </c>
      <c r="BB249" s="101">
        <v>0</v>
      </c>
      <c r="BC249" s="102" t="str">
        <f t="shared" si="329"/>
        <v>-</v>
      </c>
      <c r="BD249" s="62">
        <v>0</v>
      </c>
      <c r="BE249" s="79" t="str">
        <f t="shared" si="330"/>
        <v>-</v>
      </c>
      <c r="BF249" s="101">
        <v>0</v>
      </c>
      <c r="BG249" s="102" t="str">
        <f t="shared" si="331"/>
        <v>-</v>
      </c>
      <c r="BH249" s="168">
        <v>0</v>
      </c>
      <c r="BI249" s="62">
        <v>0</v>
      </c>
      <c r="BJ249" s="79" t="str">
        <f t="shared" si="332"/>
        <v>-</v>
      </c>
      <c r="BK249" s="101">
        <v>0</v>
      </c>
      <c r="BL249" s="102" t="str">
        <f t="shared" si="333"/>
        <v>-</v>
      </c>
      <c r="BM249" s="62">
        <v>0</v>
      </c>
      <c r="BN249" s="79" t="str">
        <f t="shared" si="334"/>
        <v>-</v>
      </c>
      <c r="BO249" s="101">
        <v>0</v>
      </c>
      <c r="BP249" s="102" t="str">
        <f t="shared" si="335"/>
        <v>-</v>
      </c>
      <c r="BQ249" s="99">
        <f t="shared" si="336"/>
        <v>35</v>
      </c>
      <c r="BR249" s="62">
        <f t="shared" si="337"/>
        <v>35</v>
      </c>
      <c r="BS249" s="79">
        <f t="shared" si="338"/>
        <v>1</v>
      </c>
      <c r="BT249" s="101">
        <f t="shared" si="339"/>
        <v>11700930</v>
      </c>
      <c r="BU249" s="102">
        <f t="shared" si="340"/>
        <v>334312.28571428574</v>
      </c>
      <c r="BV249" s="62">
        <f t="shared" si="341"/>
        <v>31</v>
      </c>
      <c r="BW249" s="79">
        <f t="shared" si="342"/>
        <v>0.88571428571428568</v>
      </c>
      <c r="BX249" s="101">
        <f t="shared" si="343"/>
        <v>3136931</v>
      </c>
      <c r="BY249" s="102">
        <f t="shared" si="344"/>
        <v>101191.32258064517</v>
      </c>
      <c r="BZ249" s="82"/>
      <c r="CA249" s="113">
        <v>33</v>
      </c>
      <c r="CB249" s="105">
        <v>33</v>
      </c>
      <c r="CC249" s="86">
        <v>1</v>
      </c>
      <c r="CD249" s="105">
        <v>13189770</v>
      </c>
      <c r="CE249" s="105">
        <v>399690</v>
      </c>
      <c r="CF249" s="105">
        <v>32</v>
      </c>
      <c r="CG249" s="86">
        <v>0.96969696969696972</v>
      </c>
      <c r="CH249" s="105">
        <v>2585476</v>
      </c>
      <c r="CI249" s="105">
        <v>80796.125</v>
      </c>
      <c r="CK249" s="86">
        <f t="shared" si="304"/>
        <v>0.11428571428571432</v>
      </c>
      <c r="CL249" s="86">
        <f t="shared" si="305"/>
        <v>0</v>
      </c>
      <c r="CM249" s="86">
        <f t="shared" si="306"/>
        <v>3.0303030303030276E-2</v>
      </c>
      <c r="CN249" s="86">
        <f t="shared" si="307"/>
        <v>0</v>
      </c>
    </row>
    <row r="250" spans="1:92" s="15" customFormat="1" ht="13.5" customHeight="1">
      <c r="A250" s="63"/>
      <c r="B250" s="346"/>
      <c r="C250" s="343"/>
      <c r="D250" s="81"/>
      <c r="E250" s="198" t="s">
        <v>161</v>
      </c>
      <c r="F250" s="213">
        <v>0</v>
      </c>
      <c r="G250" s="214">
        <v>0</v>
      </c>
      <c r="H250" s="215" t="str">
        <f t="shared" si="308"/>
        <v>-</v>
      </c>
      <c r="I250" s="216">
        <v>0</v>
      </c>
      <c r="J250" s="217" t="str">
        <f t="shared" si="309"/>
        <v>-</v>
      </c>
      <c r="K250" s="214">
        <v>0</v>
      </c>
      <c r="L250" s="215" t="str">
        <f t="shared" si="310"/>
        <v>-</v>
      </c>
      <c r="M250" s="216">
        <v>0</v>
      </c>
      <c r="N250" s="217" t="str">
        <f t="shared" si="311"/>
        <v>-</v>
      </c>
      <c r="O250" s="213">
        <v>0</v>
      </c>
      <c r="P250" s="214">
        <v>0</v>
      </c>
      <c r="Q250" s="215" t="str">
        <f t="shared" si="312"/>
        <v>-</v>
      </c>
      <c r="R250" s="216">
        <v>0</v>
      </c>
      <c r="S250" s="217" t="str">
        <f t="shared" si="313"/>
        <v>-</v>
      </c>
      <c r="T250" s="214">
        <v>0</v>
      </c>
      <c r="U250" s="215" t="str">
        <f t="shared" si="314"/>
        <v>-</v>
      </c>
      <c r="V250" s="216">
        <v>0</v>
      </c>
      <c r="W250" s="217" t="str">
        <f t="shared" si="315"/>
        <v>-</v>
      </c>
      <c r="X250" s="213">
        <v>10</v>
      </c>
      <c r="Y250" s="214">
        <v>10</v>
      </c>
      <c r="Z250" s="215">
        <f t="shared" si="316"/>
        <v>1</v>
      </c>
      <c r="AA250" s="216">
        <v>5543930</v>
      </c>
      <c r="AB250" s="217">
        <f t="shared" si="317"/>
        <v>554393</v>
      </c>
      <c r="AC250" s="214">
        <v>7</v>
      </c>
      <c r="AD250" s="215">
        <f t="shared" si="318"/>
        <v>0.7</v>
      </c>
      <c r="AE250" s="216">
        <v>394838</v>
      </c>
      <c r="AF250" s="217">
        <f t="shared" si="319"/>
        <v>56405.428571428572</v>
      </c>
      <c r="AG250" s="213">
        <v>7</v>
      </c>
      <c r="AH250" s="214">
        <v>7</v>
      </c>
      <c r="AI250" s="215">
        <f t="shared" si="320"/>
        <v>1</v>
      </c>
      <c r="AJ250" s="216">
        <v>1842180</v>
      </c>
      <c r="AK250" s="217">
        <f t="shared" si="321"/>
        <v>263168.57142857142</v>
      </c>
      <c r="AL250" s="214">
        <v>7</v>
      </c>
      <c r="AM250" s="215">
        <f t="shared" si="322"/>
        <v>1</v>
      </c>
      <c r="AN250" s="216">
        <v>531506</v>
      </c>
      <c r="AO250" s="217">
        <f t="shared" si="323"/>
        <v>75929.428571428565</v>
      </c>
      <c r="AP250" s="213">
        <v>4</v>
      </c>
      <c r="AQ250" s="214">
        <v>4</v>
      </c>
      <c r="AR250" s="215">
        <f t="shared" si="324"/>
        <v>1</v>
      </c>
      <c r="AS250" s="216">
        <v>1332800</v>
      </c>
      <c r="AT250" s="217">
        <f t="shared" si="325"/>
        <v>333200</v>
      </c>
      <c r="AU250" s="214">
        <v>4</v>
      </c>
      <c r="AV250" s="215">
        <f t="shared" si="326"/>
        <v>1</v>
      </c>
      <c r="AW250" s="216">
        <v>511532</v>
      </c>
      <c r="AX250" s="217">
        <f t="shared" si="327"/>
        <v>127883</v>
      </c>
      <c r="AY250" s="213">
        <v>0</v>
      </c>
      <c r="AZ250" s="214">
        <v>0</v>
      </c>
      <c r="BA250" s="215" t="str">
        <f t="shared" si="328"/>
        <v>-</v>
      </c>
      <c r="BB250" s="216">
        <v>0</v>
      </c>
      <c r="BC250" s="217" t="str">
        <f t="shared" si="329"/>
        <v>-</v>
      </c>
      <c r="BD250" s="214">
        <v>0</v>
      </c>
      <c r="BE250" s="215" t="str">
        <f t="shared" si="330"/>
        <v>-</v>
      </c>
      <c r="BF250" s="216">
        <v>0</v>
      </c>
      <c r="BG250" s="217" t="str">
        <f t="shared" si="331"/>
        <v>-</v>
      </c>
      <c r="BH250" s="213">
        <v>0</v>
      </c>
      <c r="BI250" s="214">
        <v>0</v>
      </c>
      <c r="BJ250" s="215" t="str">
        <f t="shared" si="332"/>
        <v>-</v>
      </c>
      <c r="BK250" s="216">
        <v>0</v>
      </c>
      <c r="BL250" s="217" t="str">
        <f t="shared" si="333"/>
        <v>-</v>
      </c>
      <c r="BM250" s="214">
        <v>0</v>
      </c>
      <c r="BN250" s="215" t="str">
        <f t="shared" si="334"/>
        <v>-</v>
      </c>
      <c r="BO250" s="216">
        <v>0</v>
      </c>
      <c r="BP250" s="217" t="str">
        <f t="shared" si="335"/>
        <v>-</v>
      </c>
      <c r="BQ250" s="218">
        <f t="shared" si="336"/>
        <v>21</v>
      </c>
      <c r="BR250" s="214">
        <f t="shared" si="337"/>
        <v>21</v>
      </c>
      <c r="BS250" s="215">
        <f t="shared" si="338"/>
        <v>1</v>
      </c>
      <c r="BT250" s="216">
        <f t="shared" si="339"/>
        <v>8718910</v>
      </c>
      <c r="BU250" s="217">
        <f t="shared" si="340"/>
        <v>415186.19047619047</v>
      </c>
      <c r="BV250" s="214">
        <f t="shared" si="341"/>
        <v>18</v>
      </c>
      <c r="BW250" s="215">
        <f t="shared" si="342"/>
        <v>0.8571428571428571</v>
      </c>
      <c r="BX250" s="216">
        <f t="shared" si="343"/>
        <v>1437876</v>
      </c>
      <c r="BY250" s="217">
        <f t="shared" si="344"/>
        <v>79882</v>
      </c>
      <c r="BZ250" s="82"/>
      <c r="CA250" s="113">
        <v>20</v>
      </c>
      <c r="CB250" s="105">
        <v>19</v>
      </c>
      <c r="CC250" s="86">
        <v>0.95</v>
      </c>
      <c r="CD250" s="105">
        <v>6757580</v>
      </c>
      <c r="CE250" s="105">
        <v>355662.10526315792</v>
      </c>
      <c r="CF250" s="105">
        <v>16</v>
      </c>
      <c r="CG250" s="86">
        <v>0.8</v>
      </c>
      <c r="CH250" s="105">
        <v>1731749</v>
      </c>
      <c r="CI250" s="105">
        <v>108234.3125</v>
      </c>
      <c r="CK250" s="86">
        <f t="shared" si="304"/>
        <v>0.1428571428571429</v>
      </c>
      <c r="CL250" s="86">
        <f t="shared" si="305"/>
        <v>0</v>
      </c>
      <c r="CM250" s="86">
        <f t="shared" si="306"/>
        <v>0.14999999999999991</v>
      </c>
      <c r="CN250" s="86">
        <f t="shared" si="307"/>
        <v>5.0000000000000044E-2</v>
      </c>
    </row>
    <row r="251" spans="1:92" s="15" customFormat="1" ht="13.5" customHeight="1">
      <c r="A251" s="63"/>
      <c r="B251" s="346"/>
      <c r="C251" s="343"/>
      <c r="D251" s="210"/>
      <c r="E251" s="72" t="s">
        <v>211</v>
      </c>
      <c r="F251" s="211">
        <v>0</v>
      </c>
      <c r="G251" s="126">
        <v>0</v>
      </c>
      <c r="H251" s="124" t="str">
        <f>IFERROR(G251/F251,"-")</f>
        <v>-</v>
      </c>
      <c r="I251" s="127">
        <v>0</v>
      </c>
      <c r="J251" s="125" t="str">
        <f>IFERROR(I251/G251,"-")</f>
        <v>-</v>
      </c>
      <c r="K251" s="126">
        <v>0</v>
      </c>
      <c r="L251" s="124" t="str">
        <f>IFERROR(K251/F251,"-")</f>
        <v>-</v>
      </c>
      <c r="M251" s="127">
        <v>0</v>
      </c>
      <c r="N251" s="125" t="str">
        <f>IFERROR(M251/K251,"-")</f>
        <v>-</v>
      </c>
      <c r="O251" s="211">
        <v>0</v>
      </c>
      <c r="P251" s="126">
        <v>0</v>
      </c>
      <c r="Q251" s="124" t="str">
        <f>IFERROR(P251/O251,"-")</f>
        <v>-</v>
      </c>
      <c r="R251" s="127">
        <v>0</v>
      </c>
      <c r="S251" s="125" t="str">
        <f>IFERROR(R251/P251,"-")</f>
        <v>-</v>
      </c>
      <c r="T251" s="126">
        <v>0</v>
      </c>
      <c r="U251" s="124" t="str">
        <f>IFERROR(T251/O251,"-")</f>
        <v>-</v>
      </c>
      <c r="V251" s="127">
        <v>0</v>
      </c>
      <c r="W251" s="125" t="str">
        <f>IFERROR(V251/T251,"-")</f>
        <v>-</v>
      </c>
      <c r="X251" s="211">
        <v>0</v>
      </c>
      <c r="Y251" s="126">
        <v>0</v>
      </c>
      <c r="Z251" s="124" t="str">
        <f>IFERROR(Y251/X251,"-")</f>
        <v>-</v>
      </c>
      <c r="AA251" s="127">
        <v>0</v>
      </c>
      <c r="AB251" s="125" t="str">
        <f>IFERROR(AA251/Y251,"-")</f>
        <v>-</v>
      </c>
      <c r="AC251" s="126">
        <v>0</v>
      </c>
      <c r="AD251" s="124" t="str">
        <f>IFERROR(AC251/X251,"-")</f>
        <v>-</v>
      </c>
      <c r="AE251" s="127">
        <v>0</v>
      </c>
      <c r="AF251" s="125" t="str">
        <f>IFERROR(AE251/AC251,"-")</f>
        <v>-</v>
      </c>
      <c r="AG251" s="211">
        <v>0</v>
      </c>
      <c r="AH251" s="126">
        <v>0</v>
      </c>
      <c r="AI251" s="124" t="str">
        <f>IFERROR(AH251/AG251,"-")</f>
        <v>-</v>
      </c>
      <c r="AJ251" s="127">
        <v>0</v>
      </c>
      <c r="AK251" s="125" t="str">
        <f>IFERROR(AJ251/AH251,"-")</f>
        <v>-</v>
      </c>
      <c r="AL251" s="126">
        <v>0</v>
      </c>
      <c r="AM251" s="124" t="str">
        <f>IFERROR(AL251/AG251,"-")</f>
        <v>-</v>
      </c>
      <c r="AN251" s="127">
        <v>0</v>
      </c>
      <c r="AO251" s="125" t="str">
        <f>IFERROR(AN251/AL251,"-")</f>
        <v>-</v>
      </c>
      <c r="AP251" s="211">
        <v>0</v>
      </c>
      <c r="AQ251" s="126">
        <v>0</v>
      </c>
      <c r="AR251" s="124" t="str">
        <f>IFERROR(AQ251/AP251,"-")</f>
        <v>-</v>
      </c>
      <c r="AS251" s="127">
        <v>0</v>
      </c>
      <c r="AT251" s="125" t="str">
        <f>IFERROR(AS251/AQ251,"-")</f>
        <v>-</v>
      </c>
      <c r="AU251" s="126">
        <v>0</v>
      </c>
      <c r="AV251" s="124" t="str">
        <f>IFERROR(AU251/AP251,"-")</f>
        <v>-</v>
      </c>
      <c r="AW251" s="127">
        <v>0</v>
      </c>
      <c r="AX251" s="125" t="str">
        <f>IFERROR(AW251/AU251,"-")</f>
        <v>-</v>
      </c>
      <c r="AY251" s="211">
        <v>0</v>
      </c>
      <c r="AZ251" s="126">
        <v>0</v>
      </c>
      <c r="BA251" s="124" t="str">
        <f>IFERROR(AZ251/AY251,"-")</f>
        <v>-</v>
      </c>
      <c r="BB251" s="127">
        <v>0</v>
      </c>
      <c r="BC251" s="125" t="str">
        <f>IFERROR(BB251/AZ251,"-")</f>
        <v>-</v>
      </c>
      <c r="BD251" s="126">
        <v>0</v>
      </c>
      <c r="BE251" s="124" t="str">
        <f>IFERROR(BD251/AY251,"-")</f>
        <v>-</v>
      </c>
      <c r="BF251" s="127">
        <v>0</v>
      </c>
      <c r="BG251" s="125" t="str">
        <f>IFERROR(BF251/BD251,"-")</f>
        <v>-</v>
      </c>
      <c r="BH251" s="211">
        <v>0</v>
      </c>
      <c r="BI251" s="126">
        <v>0</v>
      </c>
      <c r="BJ251" s="124" t="str">
        <f>IFERROR(BI251/BH251,"-")</f>
        <v>-</v>
      </c>
      <c r="BK251" s="127">
        <v>0</v>
      </c>
      <c r="BL251" s="125" t="str">
        <f>IFERROR(BK251/BI251,"-")</f>
        <v>-</v>
      </c>
      <c r="BM251" s="126">
        <v>0</v>
      </c>
      <c r="BN251" s="124" t="str">
        <f>IFERROR(BM251/BH251,"-")</f>
        <v>-</v>
      </c>
      <c r="BO251" s="127">
        <v>0</v>
      </c>
      <c r="BP251" s="125" t="str">
        <f>IFERROR(BO251/BM251,"-")</f>
        <v>-</v>
      </c>
      <c r="BQ251" s="212">
        <f t="shared" si="336"/>
        <v>0</v>
      </c>
      <c r="BR251" s="126">
        <f t="shared" si="337"/>
        <v>0</v>
      </c>
      <c r="BS251" s="124" t="str">
        <f>IFERROR(BR251/BQ251,"-")</f>
        <v>-</v>
      </c>
      <c r="BT251" s="127">
        <f>SUM(I251,R251,AA251,AJ251,AS251,BB251,BK251)</f>
        <v>0</v>
      </c>
      <c r="BU251" s="125" t="str">
        <f>IFERROR(BT251/BR251,"-")</f>
        <v>-</v>
      </c>
      <c r="BV251" s="126">
        <f>SUM(K251,T251,AC251,AL251,AU251,BD251,BM251)</f>
        <v>0</v>
      </c>
      <c r="BW251" s="124" t="str">
        <f>IFERROR(BV251/BQ251,"-")</f>
        <v>-</v>
      </c>
      <c r="BX251" s="127">
        <f>SUM(M251,V251,AE251,AN251,AW251,BF251,BO251)</f>
        <v>0</v>
      </c>
      <c r="BY251" s="125" t="str">
        <f>IFERROR(BX251/BV251,"-")</f>
        <v>-</v>
      </c>
      <c r="BZ251" s="82"/>
      <c r="CA251" s="113">
        <v>0</v>
      </c>
      <c r="CB251" s="105">
        <v>0</v>
      </c>
      <c r="CC251" s="86" t="s">
        <v>240</v>
      </c>
      <c r="CD251" s="105">
        <v>0</v>
      </c>
      <c r="CE251" s="105" t="s">
        <v>240</v>
      </c>
      <c r="CF251" s="105">
        <v>0</v>
      </c>
      <c r="CG251" s="86" t="s">
        <v>240</v>
      </c>
      <c r="CH251" s="105">
        <v>0</v>
      </c>
      <c r="CI251" s="105" t="s">
        <v>240</v>
      </c>
      <c r="CK251" s="86" t="str">
        <f t="shared" si="304"/>
        <v>-</v>
      </c>
      <c r="CL251" s="86" t="str">
        <f t="shared" si="305"/>
        <v>-</v>
      </c>
      <c r="CM251" s="86" t="str">
        <f t="shared" si="306"/>
        <v>-</v>
      </c>
      <c r="CN251" s="86" t="str">
        <f t="shared" si="307"/>
        <v>-</v>
      </c>
    </row>
    <row r="252" spans="1:92" s="15" customFormat="1" ht="13.5" customHeight="1">
      <c r="A252" s="63"/>
      <c r="B252" s="347"/>
      <c r="C252" s="344"/>
      <c r="D252" s="338" t="s">
        <v>204</v>
      </c>
      <c r="E252" s="339"/>
      <c r="F252" s="144">
        <v>17</v>
      </c>
      <c r="G252" s="60">
        <v>16</v>
      </c>
      <c r="H252" s="80">
        <f t="shared" si="308"/>
        <v>0.94117647058823528</v>
      </c>
      <c r="I252" s="93">
        <v>31274930</v>
      </c>
      <c r="J252" s="100">
        <f t="shared" si="309"/>
        <v>1954683.125</v>
      </c>
      <c r="K252" s="60">
        <v>15</v>
      </c>
      <c r="L252" s="80">
        <f t="shared" si="310"/>
        <v>0.88235294117647056</v>
      </c>
      <c r="M252" s="93">
        <v>15654384</v>
      </c>
      <c r="N252" s="100">
        <f t="shared" si="311"/>
        <v>1043625.6</v>
      </c>
      <c r="O252" s="144">
        <v>83</v>
      </c>
      <c r="P252" s="60">
        <v>82</v>
      </c>
      <c r="Q252" s="80">
        <f t="shared" si="312"/>
        <v>0.98795180722891562</v>
      </c>
      <c r="R252" s="93">
        <v>148967040</v>
      </c>
      <c r="S252" s="100">
        <f t="shared" si="313"/>
        <v>1816671.2195121951</v>
      </c>
      <c r="T252" s="60">
        <v>74</v>
      </c>
      <c r="U252" s="80">
        <f t="shared" si="314"/>
        <v>0.89156626506024095</v>
      </c>
      <c r="V252" s="93">
        <v>56943396</v>
      </c>
      <c r="W252" s="100">
        <f t="shared" si="315"/>
        <v>769505.35135135136</v>
      </c>
      <c r="X252" s="144">
        <v>6715</v>
      </c>
      <c r="Y252" s="60">
        <v>6168</v>
      </c>
      <c r="Z252" s="80">
        <f t="shared" si="316"/>
        <v>0.91854058078927769</v>
      </c>
      <c r="AA252" s="93">
        <v>4765528090</v>
      </c>
      <c r="AB252" s="100">
        <f t="shared" si="317"/>
        <v>772621.28566796368</v>
      </c>
      <c r="AC252" s="60">
        <v>5445</v>
      </c>
      <c r="AD252" s="80">
        <f t="shared" si="318"/>
        <v>0.81087118391660462</v>
      </c>
      <c r="AE252" s="93">
        <v>1065811721</v>
      </c>
      <c r="AF252" s="100">
        <f t="shared" si="319"/>
        <v>195741.36290174472</v>
      </c>
      <c r="AG252" s="144">
        <v>6499</v>
      </c>
      <c r="AH252" s="60">
        <v>6148</v>
      </c>
      <c r="AI252" s="80">
        <f t="shared" si="320"/>
        <v>0.94599169102938918</v>
      </c>
      <c r="AJ252" s="93">
        <v>5605314870</v>
      </c>
      <c r="AK252" s="100">
        <f t="shared" si="321"/>
        <v>911729.80969420949</v>
      </c>
      <c r="AL252" s="60">
        <v>5669</v>
      </c>
      <c r="AM252" s="80">
        <f t="shared" si="322"/>
        <v>0.8722880443145099</v>
      </c>
      <c r="AN252" s="93">
        <v>1246884646</v>
      </c>
      <c r="AO252" s="100">
        <f t="shared" si="323"/>
        <v>219947.90015875816</v>
      </c>
      <c r="AP252" s="144">
        <v>4014</v>
      </c>
      <c r="AQ252" s="60">
        <v>3831</v>
      </c>
      <c r="AR252" s="80">
        <f t="shared" si="324"/>
        <v>0.95440956651718989</v>
      </c>
      <c r="AS252" s="93">
        <v>3800968820</v>
      </c>
      <c r="AT252" s="100">
        <f t="shared" si="325"/>
        <v>992161.00756982516</v>
      </c>
      <c r="AU252" s="60">
        <v>3560</v>
      </c>
      <c r="AV252" s="80">
        <f t="shared" si="326"/>
        <v>0.88689586447433977</v>
      </c>
      <c r="AW252" s="93">
        <v>808624007</v>
      </c>
      <c r="AX252" s="100">
        <f t="shared" si="327"/>
        <v>227141.57500000001</v>
      </c>
      <c r="AY252" s="144">
        <v>1648</v>
      </c>
      <c r="AZ252" s="60">
        <v>1527</v>
      </c>
      <c r="BA252" s="80">
        <f t="shared" si="328"/>
        <v>0.92657766990291257</v>
      </c>
      <c r="BB252" s="93">
        <v>1515263290</v>
      </c>
      <c r="BC252" s="100">
        <f t="shared" si="329"/>
        <v>992313.87688277673</v>
      </c>
      <c r="BD252" s="60">
        <v>1409</v>
      </c>
      <c r="BE252" s="80">
        <f t="shared" si="330"/>
        <v>0.85497572815533984</v>
      </c>
      <c r="BF252" s="93">
        <v>310982898</v>
      </c>
      <c r="BG252" s="100">
        <f t="shared" si="331"/>
        <v>220711.77998580554</v>
      </c>
      <c r="BH252" s="144">
        <v>597</v>
      </c>
      <c r="BI252" s="60">
        <v>510</v>
      </c>
      <c r="BJ252" s="80">
        <f t="shared" si="332"/>
        <v>0.85427135678391963</v>
      </c>
      <c r="BK252" s="93">
        <v>490361950</v>
      </c>
      <c r="BL252" s="100">
        <f t="shared" si="333"/>
        <v>961494.01960784313</v>
      </c>
      <c r="BM252" s="60">
        <v>447</v>
      </c>
      <c r="BN252" s="80">
        <f t="shared" si="334"/>
        <v>0.74874371859296485</v>
      </c>
      <c r="BO252" s="93">
        <v>100624141</v>
      </c>
      <c r="BP252" s="100">
        <f t="shared" si="335"/>
        <v>225109.93512304249</v>
      </c>
      <c r="BQ252" s="98">
        <f t="shared" si="336"/>
        <v>19573</v>
      </c>
      <c r="BR252" s="60">
        <f t="shared" si="337"/>
        <v>18282</v>
      </c>
      <c r="BS252" s="80">
        <f t="shared" si="338"/>
        <v>0.93404179226485462</v>
      </c>
      <c r="BT252" s="93">
        <f t="shared" si="339"/>
        <v>16357678990</v>
      </c>
      <c r="BU252" s="100">
        <f t="shared" si="340"/>
        <v>894742.31429821684</v>
      </c>
      <c r="BV252" s="60">
        <f t="shared" si="341"/>
        <v>16619</v>
      </c>
      <c r="BW252" s="80">
        <f t="shared" si="342"/>
        <v>0.84907781127062787</v>
      </c>
      <c r="BX252" s="93">
        <f t="shared" si="343"/>
        <v>3605525193</v>
      </c>
      <c r="BY252" s="100">
        <f t="shared" si="344"/>
        <v>216951.99428365123</v>
      </c>
      <c r="BZ252" s="82"/>
      <c r="CA252" s="113">
        <v>19077</v>
      </c>
      <c r="CB252" s="105">
        <v>17845</v>
      </c>
      <c r="CC252" s="86">
        <v>0.93541961524348693</v>
      </c>
      <c r="CD252" s="105">
        <v>15720319680</v>
      </c>
      <c r="CE252" s="105">
        <v>880936.93919865508</v>
      </c>
      <c r="CF252" s="105">
        <v>16153</v>
      </c>
      <c r="CG252" s="86">
        <v>0.84672642449022384</v>
      </c>
      <c r="CH252" s="105">
        <v>3586020646</v>
      </c>
      <c r="CI252" s="105">
        <v>222003.3830248251</v>
      </c>
      <c r="CK252" s="86">
        <f t="shared" si="304"/>
        <v>8.4963980994226751E-2</v>
      </c>
      <c r="CL252" s="86">
        <f t="shared" si="305"/>
        <v>6.595820773514538E-2</v>
      </c>
      <c r="CM252" s="86">
        <f t="shared" si="306"/>
        <v>8.8693190753263096E-2</v>
      </c>
      <c r="CN252" s="86">
        <f t="shared" si="307"/>
        <v>6.4580384756513065E-2</v>
      </c>
    </row>
    <row r="253" spans="1:92" s="15" customFormat="1" ht="13.5" customHeight="1">
      <c r="A253" s="63"/>
      <c r="B253" s="345">
        <v>42</v>
      </c>
      <c r="C253" s="342" t="s">
        <v>14</v>
      </c>
      <c r="D253" s="331" t="s">
        <v>153</v>
      </c>
      <c r="E253" s="320"/>
      <c r="F253" s="144">
        <v>21</v>
      </c>
      <c r="G253" s="60">
        <v>20</v>
      </c>
      <c r="H253" s="80">
        <f t="shared" si="308"/>
        <v>0.95238095238095233</v>
      </c>
      <c r="I253" s="93">
        <v>15812490</v>
      </c>
      <c r="J253" s="100">
        <f t="shared" si="309"/>
        <v>790624.5</v>
      </c>
      <c r="K253" s="60">
        <v>14</v>
      </c>
      <c r="L253" s="80">
        <f t="shared" si="310"/>
        <v>0.66666666666666663</v>
      </c>
      <c r="M253" s="93">
        <v>1100472</v>
      </c>
      <c r="N253" s="100">
        <f t="shared" si="311"/>
        <v>78605.142857142855</v>
      </c>
      <c r="O253" s="144">
        <v>48</v>
      </c>
      <c r="P253" s="60">
        <v>48</v>
      </c>
      <c r="Q253" s="80">
        <f t="shared" si="312"/>
        <v>1</v>
      </c>
      <c r="R253" s="93">
        <v>64747880</v>
      </c>
      <c r="S253" s="100">
        <f t="shared" si="313"/>
        <v>1348914.1666666667</v>
      </c>
      <c r="T253" s="60">
        <v>44</v>
      </c>
      <c r="U253" s="80">
        <f t="shared" si="314"/>
        <v>0.91666666666666663</v>
      </c>
      <c r="V253" s="93">
        <v>28852537</v>
      </c>
      <c r="W253" s="100">
        <f t="shared" si="315"/>
        <v>655739.47727272729</v>
      </c>
      <c r="X253" s="144">
        <v>5734</v>
      </c>
      <c r="Y253" s="60">
        <v>5627</v>
      </c>
      <c r="Z253" s="80">
        <f t="shared" si="316"/>
        <v>0.98133937914196023</v>
      </c>
      <c r="AA253" s="93">
        <v>2309259120</v>
      </c>
      <c r="AB253" s="100">
        <f t="shared" si="317"/>
        <v>410389.03856406611</v>
      </c>
      <c r="AC253" s="60">
        <v>4774</v>
      </c>
      <c r="AD253" s="80">
        <f t="shared" si="318"/>
        <v>0.83257760725497032</v>
      </c>
      <c r="AE253" s="93">
        <v>447530618</v>
      </c>
      <c r="AF253" s="100">
        <f t="shared" si="319"/>
        <v>93743.321742773362</v>
      </c>
      <c r="AG253" s="144">
        <v>3800</v>
      </c>
      <c r="AH253" s="60">
        <v>3760</v>
      </c>
      <c r="AI253" s="80">
        <f t="shared" si="320"/>
        <v>0.98947368421052628</v>
      </c>
      <c r="AJ253" s="93">
        <v>1857332170</v>
      </c>
      <c r="AK253" s="100">
        <f t="shared" si="321"/>
        <v>493971.32180851063</v>
      </c>
      <c r="AL253" s="60">
        <v>3287</v>
      </c>
      <c r="AM253" s="80">
        <f t="shared" si="322"/>
        <v>0.86499999999999999</v>
      </c>
      <c r="AN253" s="93">
        <v>354841500</v>
      </c>
      <c r="AO253" s="100">
        <f t="shared" si="323"/>
        <v>107952.99665348342</v>
      </c>
      <c r="AP253" s="144">
        <v>1391</v>
      </c>
      <c r="AQ253" s="60">
        <v>1379</v>
      </c>
      <c r="AR253" s="80">
        <f t="shared" si="324"/>
        <v>0.99137311286843999</v>
      </c>
      <c r="AS253" s="93">
        <v>824734490</v>
      </c>
      <c r="AT253" s="100">
        <f t="shared" si="325"/>
        <v>598067.07034082664</v>
      </c>
      <c r="AU253" s="60">
        <v>1256</v>
      </c>
      <c r="AV253" s="80">
        <f t="shared" si="326"/>
        <v>0.90294751976994969</v>
      </c>
      <c r="AW253" s="93">
        <v>155580883</v>
      </c>
      <c r="AX253" s="100">
        <f t="shared" si="327"/>
        <v>123870.12977707006</v>
      </c>
      <c r="AY253" s="144">
        <v>343</v>
      </c>
      <c r="AZ253" s="60">
        <v>340</v>
      </c>
      <c r="BA253" s="80">
        <f t="shared" si="328"/>
        <v>0.99125364431486884</v>
      </c>
      <c r="BB253" s="93">
        <v>226655270</v>
      </c>
      <c r="BC253" s="100">
        <f t="shared" si="329"/>
        <v>666633.1470588235</v>
      </c>
      <c r="BD253" s="60">
        <v>306</v>
      </c>
      <c r="BE253" s="80">
        <f t="shared" si="330"/>
        <v>0.89212827988338195</v>
      </c>
      <c r="BF253" s="93">
        <v>44725953</v>
      </c>
      <c r="BG253" s="100">
        <f t="shared" si="331"/>
        <v>146163.24509803922</v>
      </c>
      <c r="BH253" s="144">
        <v>49</v>
      </c>
      <c r="BI253" s="60">
        <v>48</v>
      </c>
      <c r="BJ253" s="80">
        <f t="shared" si="332"/>
        <v>0.97959183673469385</v>
      </c>
      <c r="BK253" s="93">
        <v>33245650</v>
      </c>
      <c r="BL253" s="100">
        <f t="shared" si="333"/>
        <v>692617.70833333337</v>
      </c>
      <c r="BM253" s="60">
        <v>46</v>
      </c>
      <c r="BN253" s="80">
        <f t="shared" si="334"/>
        <v>0.93877551020408168</v>
      </c>
      <c r="BO253" s="93">
        <v>3866683</v>
      </c>
      <c r="BP253" s="100">
        <f t="shared" si="335"/>
        <v>84058.326086956527</v>
      </c>
      <c r="BQ253" s="98">
        <f t="shared" si="336"/>
        <v>11386</v>
      </c>
      <c r="BR253" s="60">
        <f t="shared" si="337"/>
        <v>11222</v>
      </c>
      <c r="BS253" s="80">
        <f t="shared" si="338"/>
        <v>0.98559634639030391</v>
      </c>
      <c r="BT253" s="93">
        <f t="shared" si="339"/>
        <v>5331787070</v>
      </c>
      <c r="BU253" s="100">
        <f t="shared" si="340"/>
        <v>475119.14721083589</v>
      </c>
      <c r="BV253" s="60">
        <f t="shared" si="341"/>
        <v>9727</v>
      </c>
      <c r="BW253" s="80">
        <f t="shared" si="342"/>
        <v>0.85429474793606186</v>
      </c>
      <c r="BX253" s="93">
        <f t="shared" si="343"/>
        <v>1036498646</v>
      </c>
      <c r="BY253" s="100">
        <f t="shared" si="344"/>
        <v>106558.92320345431</v>
      </c>
      <c r="BZ253" s="82"/>
      <c r="CA253" s="113">
        <v>10404</v>
      </c>
      <c r="CB253" s="105">
        <v>10248</v>
      </c>
      <c r="CC253" s="86">
        <v>0.98500576701268738</v>
      </c>
      <c r="CD253" s="105">
        <v>4625249220</v>
      </c>
      <c r="CE253" s="105">
        <v>451331.89110070257</v>
      </c>
      <c r="CF253" s="105">
        <v>8825</v>
      </c>
      <c r="CG253" s="86">
        <v>0.84823144944252216</v>
      </c>
      <c r="CH253" s="105">
        <v>913178105</v>
      </c>
      <c r="CI253" s="105">
        <v>103476.27252124646</v>
      </c>
      <c r="CK253" s="86">
        <f t="shared" si="304"/>
        <v>0.13130159845424205</v>
      </c>
      <c r="CL253" s="86">
        <f t="shared" si="305"/>
        <v>1.4403653609696088E-2</v>
      </c>
      <c r="CM253" s="86">
        <f t="shared" si="306"/>
        <v>0.13677431757016523</v>
      </c>
      <c r="CN253" s="86">
        <f t="shared" si="307"/>
        <v>1.4994232987312617E-2</v>
      </c>
    </row>
    <row r="254" spans="1:92" s="15" customFormat="1" ht="13.5" customHeight="1">
      <c r="A254" s="63"/>
      <c r="B254" s="346"/>
      <c r="C254" s="343"/>
      <c r="D254" s="319" t="s">
        <v>164</v>
      </c>
      <c r="E254" s="320"/>
      <c r="F254" s="144">
        <v>1</v>
      </c>
      <c r="G254" s="60">
        <v>1</v>
      </c>
      <c r="H254" s="80">
        <f t="shared" si="308"/>
        <v>1</v>
      </c>
      <c r="I254" s="93">
        <v>481450</v>
      </c>
      <c r="J254" s="100">
        <f t="shared" si="309"/>
        <v>481450</v>
      </c>
      <c r="K254" s="60">
        <v>1</v>
      </c>
      <c r="L254" s="80">
        <f t="shared" si="310"/>
        <v>1</v>
      </c>
      <c r="M254" s="93">
        <v>7172</v>
      </c>
      <c r="N254" s="100">
        <f t="shared" si="311"/>
        <v>7172</v>
      </c>
      <c r="O254" s="144">
        <v>2</v>
      </c>
      <c r="P254" s="60">
        <v>2</v>
      </c>
      <c r="Q254" s="80">
        <f t="shared" si="312"/>
        <v>1</v>
      </c>
      <c r="R254" s="93">
        <v>1502850</v>
      </c>
      <c r="S254" s="100">
        <f t="shared" si="313"/>
        <v>751425</v>
      </c>
      <c r="T254" s="60">
        <v>2</v>
      </c>
      <c r="U254" s="80">
        <f t="shared" si="314"/>
        <v>1</v>
      </c>
      <c r="V254" s="93">
        <v>145864</v>
      </c>
      <c r="W254" s="100">
        <f t="shared" si="315"/>
        <v>72932</v>
      </c>
      <c r="X254" s="144">
        <v>266</v>
      </c>
      <c r="Y254" s="60">
        <v>261</v>
      </c>
      <c r="Z254" s="80">
        <f t="shared" si="316"/>
        <v>0.98120300751879697</v>
      </c>
      <c r="AA254" s="93">
        <v>119467730</v>
      </c>
      <c r="AB254" s="100">
        <f t="shared" si="317"/>
        <v>457730.76628352492</v>
      </c>
      <c r="AC254" s="60">
        <v>219</v>
      </c>
      <c r="AD254" s="80">
        <f t="shared" si="318"/>
        <v>0.82330827067669177</v>
      </c>
      <c r="AE254" s="93">
        <v>18800146</v>
      </c>
      <c r="AF254" s="100">
        <f t="shared" si="319"/>
        <v>85845.415525114149</v>
      </c>
      <c r="AG254" s="144">
        <v>148</v>
      </c>
      <c r="AH254" s="60">
        <v>147</v>
      </c>
      <c r="AI254" s="80">
        <f t="shared" si="320"/>
        <v>0.9932432432432432</v>
      </c>
      <c r="AJ254" s="93">
        <v>97438980</v>
      </c>
      <c r="AK254" s="100">
        <f t="shared" si="321"/>
        <v>662850.20408163266</v>
      </c>
      <c r="AL254" s="60">
        <v>122</v>
      </c>
      <c r="AM254" s="80">
        <f t="shared" si="322"/>
        <v>0.82432432432432434</v>
      </c>
      <c r="AN254" s="93">
        <v>12230526</v>
      </c>
      <c r="AO254" s="100">
        <f t="shared" si="323"/>
        <v>100250.21311475409</v>
      </c>
      <c r="AP254" s="144">
        <v>34</v>
      </c>
      <c r="AQ254" s="60">
        <v>34</v>
      </c>
      <c r="AR254" s="80">
        <f t="shared" si="324"/>
        <v>1</v>
      </c>
      <c r="AS254" s="93">
        <v>33993950</v>
      </c>
      <c r="AT254" s="100">
        <f t="shared" si="325"/>
        <v>999822.0588235294</v>
      </c>
      <c r="AU254" s="60">
        <v>31</v>
      </c>
      <c r="AV254" s="80">
        <f t="shared" si="326"/>
        <v>0.91176470588235292</v>
      </c>
      <c r="AW254" s="93">
        <v>4152813</v>
      </c>
      <c r="AX254" s="100">
        <f t="shared" si="327"/>
        <v>133961.70967741936</v>
      </c>
      <c r="AY254" s="144">
        <v>4</v>
      </c>
      <c r="AZ254" s="60">
        <v>4</v>
      </c>
      <c r="BA254" s="80">
        <f t="shared" si="328"/>
        <v>1</v>
      </c>
      <c r="BB254" s="93">
        <v>4178630</v>
      </c>
      <c r="BC254" s="100">
        <f t="shared" si="329"/>
        <v>1044657.5</v>
      </c>
      <c r="BD254" s="60">
        <v>4</v>
      </c>
      <c r="BE254" s="80">
        <f t="shared" si="330"/>
        <v>1</v>
      </c>
      <c r="BF254" s="93">
        <v>1858194</v>
      </c>
      <c r="BG254" s="100">
        <f t="shared" si="331"/>
        <v>464548.5</v>
      </c>
      <c r="BH254" s="144">
        <v>0</v>
      </c>
      <c r="BI254" s="60">
        <v>0</v>
      </c>
      <c r="BJ254" s="80" t="str">
        <f t="shared" si="332"/>
        <v>-</v>
      </c>
      <c r="BK254" s="93">
        <v>0</v>
      </c>
      <c r="BL254" s="100" t="str">
        <f t="shared" si="333"/>
        <v>-</v>
      </c>
      <c r="BM254" s="60">
        <v>0</v>
      </c>
      <c r="BN254" s="80" t="str">
        <f t="shared" si="334"/>
        <v>-</v>
      </c>
      <c r="BO254" s="93">
        <v>0</v>
      </c>
      <c r="BP254" s="100" t="str">
        <f t="shared" si="335"/>
        <v>-</v>
      </c>
      <c r="BQ254" s="98">
        <f t="shared" si="336"/>
        <v>455</v>
      </c>
      <c r="BR254" s="60">
        <f t="shared" si="337"/>
        <v>449</v>
      </c>
      <c r="BS254" s="80">
        <f t="shared" si="338"/>
        <v>0.98681318681318686</v>
      </c>
      <c r="BT254" s="93">
        <f t="shared" si="339"/>
        <v>257063590</v>
      </c>
      <c r="BU254" s="100">
        <f t="shared" si="340"/>
        <v>572524.69933184853</v>
      </c>
      <c r="BV254" s="60">
        <f t="shared" si="341"/>
        <v>379</v>
      </c>
      <c r="BW254" s="80">
        <f t="shared" si="342"/>
        <v>0.83296703296703301</v>
      </c>
      <c r="BX254" s="93">
        <f t="shared" si="343"/>
        <v>37194715</v>
      </c>
      <c r="BY254" s="100">
        <f t="shared" si="344"/>
        <v>98139.089709762527</v>
      </c>
      <c r="BZ254" s="82"/>
      <c r="CA254" s="113">
        <v>410</v>
      </c>
      <c r="CB254" s="105">
        <v>406</v>
      </c>
      <c r="CC254" s="86">
        <v>0.99024390243902438</v>
      </c>
      <c r="CD254" s="105">
        <v>194159450</v>
      </c>
      <c r="CE254" s="105">
        <v>478225.24630541872</v>
      </c>
      <c r="CF254" s="105">
        <v>336</v>
      </c>
      <c r="CG254" s="86">
        <v>0.81951219512195117</v>
      </c>
      <c r="CH254" s="105">
        <v>29170416</v>
      </c>
      <c r="CI254" s="105">
        <v>86816.71428571429</v>
      </c>
      <c r="CK254" s="86">
        <f t="shared" si="304"/>
        <v>0.15384615384615385</v>
      </c>
      <c r="CL254" s="86">
        <f t="shared" si="305"/>
        <v>1.318681318681314E-2</v>
      </c>
      <c r="CM254" s="86">
        <f t="shared" si="306"/>
        <v>0.17073170731707321</v>
      </c>
      <c r="CN254" s="86">
        <f t="shared" si="307"/>
        <v>9.7560975609756184E-3</v>
      </c>
    </row>
    <row r="255" spans="1:92" s="15" customFormat="1" ht="13.5" customHeight="1">
      <c r="A255" s="63"/>
      <c r="B255" s="346"/>
      <c r="C255" s="343"/>
      <c r="D255" s="81"/>
      <c r="E255" s="71" t="s">
        <v>160</v>
      </c>
      <c r="F255" s="168">
        <v>1</v>
      </c>
      <c r="G255" s="62">
        <v>1</v>
      </c>
      <c r="H255" s="79">
        <f t="shared" si="308"/>
        <v>1</v>
      </c>
      <c r="I255" s="101">
        <v>481450</v>
      </c>
      <c r="J255" s="102">
        <f t="shared" si="309"/>
        <v>481450</v>
      </c>
      <c r="K255" s="62">
        <v>1</v>
      </c>
      <c r="L255" s="79">
        <f t="shared" si="310"/>
        <v>1</v>
      </c>
      <c r="M255" s="101">
        <v>7172</v>
      </c>
      <c r="N255" s="102">
        <f t="shared" si="311"/>
        <v>7172</v>
      </c>
      <c r="O255" s="168">
        <v>1</v>
      </c>
      <c r="P255" s="62">
        <v>1</v>
      </c>
      <c r="Q255" s="79">
        <f t="shared" si="312"/>
        <v>1</v>
      </c>
      <c r="R255" s="101">
        <v>928440</v>
      </c>
      <c r="S255" s="102">
        <f t="shared" si="313"/>
        <v>928440</v>
      </c>
      <c r="T255" s="62">
        <v>1</v>
      </c>
      <c r="U255" s="79">
        <f t="shared" si="314"/>
        <v>1</v>
      </c>
      <c r="V255" s="101">
        <v>116806</v>
      </c>
      <c r="W255" s="102">
        <f t="shared" si="315"/>
        <v>116806</v>
      </c>
      <c r="X255" s="168">
        <v>198</v>
      </c>
      <c r="Y255" s="62">
        <v>193</v>
      </c>
      <c r="Z255" s="79">
        <f t="shared" si="316"/>
        <v>0.9747474747474747</v>
      </c>
      <c r="AA255" s="101">
        <v>91202120</v>
      </c>
      <c r="AB255" s="102">
        <f t="shared" si="317"/>
        <v>472549.8445595855</v>
      </c>
      <c r="AC255" s="62">
        <v>162</v>
      </c>
      <c r="AD255" s="79">
        <f t="shared" si="318"/>
        <v>0.81818181818181823</v>
      </c>
      <c r="AE255" s="101">
        <v>13356716</v>
      </c>
      <c r="AF255" s="102">
        <f t="shared" si="319"/>
        <v>82448.864197530871</v>
      </c>
      <c r="AG255" s="168">
        <v>80</v>
      </c>
      <c r="AH255" s="62">
        <v>80</v>
      </c>
      <c r="AI255" s="79">
        <f t="shared" si="320"/>
        <v>1</v>
      </c>
      <c r="AJ255" s="101">
        <v>63645290</v>
      </c>
      <c r="AK255" s="102">
        <f t="shared" si="321"/>
        <v>795566.125</v>
      </c>
      <c r="AL255" s="62">
        <v>64</v>
      </c>
      <c r="AM255" s="79">
        <f t="shared" si="322"/>
        <v>0.8</v>
      </c>
      <c r="AN255" s="101">
        <v>5855588</v>
      </c>
      <c r="AO255" s="102">
        <f t="shared" si="323"/>
        <v>91493.5625</v>
      </c>
      <c r="AP255" s="168">
        <v>19</v>
      </c>
      <c r="AQ255" s="62">
        <v>19</v>
      </c>
      <c r="AR255" s="79">
        <f t="shared" si="324"/>
        <v>1</v>
      </c>
      <c r="AS255" s="101">
        <v>16249750</v>
      </c>
      <c r="AT255" s="102">
        <f t="shared" si="325"/>
        <v>855250</v>
      </c>
      <c r="AU255" s="62">
        <v>17</v>
      </c>
      <c r="AV255" s="79">
        <f t="shared" si="326"/>
        <v>0.89473684210526316</v>
      </c>
      <c r="AW255" s="101">
        <v>2507911</v>
      </c>
      <c r="AX255" s="102">
        <f t="shared" si="327"/>
        <v>147524.17647058822</v>
      </c>
      <c r="AY255" s="168">
        <v>3</v>
      </c>
      <c r="AZ255" s="62">
        <v>3</v>
      </c>
      <c r="BA255" s="79">
        <f t="shared" si="328"/>
        <v>1</v>
      </c>
      <c r="BB255" s="101">
        <v>2062360</v>
      </c>
      <c r="BC255" s="102">
        <f t="shared" si="329"/>
        <v>687453.33333333337</v>
      </c>
      <c r="BD255" s="62">
        <v>3</v>
      </c>
      <c r="BE255" s="79">
        <f t="shared" si="330"/>
        <v>1</v>
      </c>
      <c r="BF255" s="101">
        <v>222657</v>
      </c>
      <c r="BG255" s="102">
        <f t="shared" si="331"/>
        <v>74219</v>
      </c>
      <c r="BH255" s="168">
        <v>0</v>
      </c>
      <c r="BI255" s="62">
        <v>0</v>
      </c>
      <c r="BJ255" s="79" t="str">
        <f t="shared" si="332"/>
        <v>-</v>
      </c>
      <c r="BK255" s="101">
        <v>0</v>
      </c>
      <c r="BL255" s="102" t="str">
        <f t="shared" si="333"/>
        <v>-</v>
      </c>
      <c r="BM255" s="62">
        <v>0</v>
      </c>
      <c r="BN255" s="79" t="str">
        <f t="shared" si="334"/>
        <v>-</v>
      </c>
      <c r="BO255" s="101">
        <v>0</v>
      </c>
      <c r="BP255" s="102" t="str">
        <f t="shared" si="335"/>
        <v>-</v>
      </c>
      <c r="BQ255" s="99">
        <f t="shared" si="336"/>
        <v>302</v>
      </c>
      <c r="BR255" s="62">
        <f t="shared" si="337"/>
        <v>297</v>
      </c>
      <c r="BS255" s="79">
        <f t="shared" si="338"/>
        <v>0.98344370860927155</v>
      </c>
      <c r="BT255" s="101">
        <f t="shared" si="339"/>
        <v>174569410</v>
      </c>
      <c r="BU255" s="102">
        <f t="shared" si="340"/>
        <v>587775.79124579125</v>
      </c>
      <c r="BV255" s="62">
        <f t="shared" si="341"/>
        <v>248</v>
      </c>
      <c r="BW255" s="79">
        <f t="shared" si="342"/>
        <v>0.82119205298013243</v>
      </c>
      <c r="BX255" s="101">
        <f t="shared" si="343"/>
        <v>22066850</v>
      </c>
      <c r="BY255" s="102">
        <f t="shared" si="344"/>
        <v>88979.233870967742</v>
      </c>
      <c r="BZ255" s="82"/>
      <c r="CA255" s="113">
        <v>274</v>
      </c>
      <c r="CB255" s="105">
        <v>272</v>
      </c>
      <c r="CC255" s="86">
        <v>0.99270072992700731</v>
      </c>
      <c r="CD255" s="105">
        <v>127295040</v>
      </c>
      <c r="CE255" s="105">
        <v>467996.4705882353</v>
      </c>
      <c r="CF255" s="105">
        <v>228</v>
      </c>
      <c r="CG255" s="86">
        <v>0.83211678832116787</v>
      </c>
      <c r="CH255" s="105">
        <v>18635081</v>
      </c>
      <c r="CI255" s="105">
        <v>81732.811403508778</v>
      </c>
      <c r="CK255" s="86">
        <f t="shared" si="304"/>
        <v>0.16225165562913912</v>
      </c>
      <c r="CL255" s="86">
        <f t="shared" si="305"/>
        <v>1.655629139072845E-2</v>
      </c>
      <c r="CM255" s="86">
        <f t="shared" si="306"/>
        <v>0.16058394160583944</v>
      </c>
      <c r="CN255" s="86">
        <f t="shared" si="307"/>
        <v>7.2992700729926918E-3</v>
      </c>
    </row>
    <row r="256" spans="1:92" s="15" customFormat="1" ht="13.5" customHeight="1">
      <c r="A256" s="63"/>
      <c r="B256" s="346"/>
      <c r="C256" s="343"/>
      <c r="D256" s="81"/>
      <c r="E256" s="198" t="s">
        <v>161</v>
      </c>
      <c r="F256" s="213">
        <v>0</v>
      </c>
      <c r="G256" s="214">
        <v>0</v>
      </c>
      <c r="H256" s="215" t="str">
        <f t="shared" si="308"/>
        <v>-</v>
      </c>
      <c r="I256" s="216">
        <v>0</v>
      </c>
      <c r="J256" s="217" t="str">
        <f t="shared" si="309"/>
        <v>-</v>
      </c>
      <c r="K256" s="214">
        <v>0</v>
      </c>
      <c r="L256" s="215" t="str">
        <f t="shared" si="310"/>
        <v>-</v>
      </c>
      <c r="M256" s="216">
        <v>0</v>
      </c>
      <c r="N256" s="217" t="str">
        <f t="shared" si="311"/>
        <v>-</v>
      </c>
      <c r="O256" s="213">
        <v>1</v>
      </c>
      <c r="P256" s="214">
        <v>1</v>
      </c>
      <c r="Q256" s="215">
        <f t="shared" si="312"/>
        <v>1</v>
      </c>
      <c r="R256" s="216">
        <v>574410</v>
      </c>
      <c r="S256" s="217">
        <f t="shared" si="313"/>
        <v>574410</v>
      </c>
      <c r="T256" s="214">
        <v>1</v>
      </c>
      <c r="U256" s="215">
        <f t="shared" si="314"/>
        <v>1</v>
      </c>
      <c r="V256" s="216">
        <v>29058</v>
      </c>
      <c r="W256" s="217">
        <f t="shared" si="315"/>
        <v>29058</v>
      </c>
      <c r="X256" s="213">
        <v>68</v>
      </c>
      <c r="Y256" s="214">
        <v>68</v>
      </c>
      <c r="Z256" s="215">
        <f t="shared" si="316"/>
        <v>1</v>
      </c>
      <c r="AA256" s="216">
        <v>28265610</v>
      </c>
      <c r="AB256" s="217">
        <f t="shared" si="317"/>
        <v>415670.73529411765</v>
      </c>
      <c r="AC256" s="214">
        <v>57</v>
      </c>
      <c r="AD256" s="215">
        <f t="shared" si="318"/>
        <v>0.83823529411764708</v>
      </c>
      <c r="AE256" s="216">
        <v>5443430</v>
      </c>
      <c r="AF256" s="217">
        <f t="shared" si="319"/>
        <v>95498.771929824565</v>
      </c>
      <c r="AG256" s="213">
        <v>68</v>
      </c>
      <c r="AH256" s="214">
        <v>67</v>
      </c>
      <c r="AI256" s="215">
        <f t="shared" si="320"/>
        <v>0.98529411764705888</v>
      </c>
      <c r="AJ256" s="216">
        <v>33793690</v>
      </c>
      <c r="AK256" s="217">
        <f t="shared" si="321"/>
        <v>504383.43283582089</v>
      </c>
      <c r="AL256" s="214">
        <v>58</v>
      </c>
      <c r="AM256" s="215">
        <f t="shared" si="322"/>
        <v>0.8529411764705882</v>
      </c>
      <c r="AN256" s="216">
        <v>6374938</v>
      </c>
      <c r="AO256" s="217">
        <f t="shared" si="323"/>
        <v>109912.72413793103</v>
      </c>
      <c r="AP256" s="213">
        <v>15</v>
      </c>
      <c r="AQ256" s="214">
        <v>15</v>
      </c>
      <c r="AR256" s="215">
        <f t="shared" si="324"/>
        <v>1</v>
      </c>
      <c r="AS256" s="216">
        <v>17744200</v>
      </c>
      <c r="AT256" s="217">
        <f t="shared" si="325"/>
        <v>1182946.6666666667</v>
      </c>
      <c r="AU256" s="214">
        <v>14</v>
      </c>
      <c r="AV256" s="215">
        <f t="shared" si="326"/>
        <v>0.93333333333333335</v>
      </c>
      <c r="AW256" s="216">
        <v>1644902</v>
      </c>
      <c r="AX256" s="217">
        <f t="shared" si="327"/>
        <v>117493</v>
      </c>
      <c r="AY256" s="213">
        <v>1</v>
      </c>
      <c r="AZ256" s="214">
        <v>1</v>
      </c>
      <c r="BA256" s="215">
        <f t="shared" si="328"/>
        <v>1</v>
      </c>
      <c r="BB256" s="216">
        <v>2116270</v>
      </c>
      <c r="BC256" s="217">
        <f t="shared" si="329"/>
        <v>2116270</v>
      </c>
      <c r="BD256" s="214">
        <v>1</v>
      </c>
      <c r="BE256" s="215">
        <f t="shared" si="330"/>
        <v>1</v>
      </c>
      <c r="BF256" s="216">
        <v>1635537</v>
      </c>
      <c r="BG256" s="217">
        <f t="shared" si="331"/>
        <v>1635537</v>
      </c>
      <c r="BH256" s="213">
        <v>0</v>
      </c>
      <c r="BI256" s="214">
        <v>0</v>
      </c>
      <c r="BJ256" s="215" t="str">
        <f t="shared" si="332"/>
        <v>-</v>
      </c>
      <c r="BK256" s="216">
        <v>0</v>
      </c>
      <c r="BL256" s="217" t="str">
        <f t="shared" si="333"/>
        <v>-</v>
      </c>
      <c r="BM256" s="214">
        <v>0</v>
      </c>
      <c r="BN256" s="215" t="str">
        <f t="shared" si="334"/>
        <v>-</v>
      </c>
      <c r="BO256" s="216">
        <v>0</v>
      </c>
      <c r="BP256" s="217" t="str">
        <f t="shared" si="335"/>
        <v>-</v>
      </c>
      <c r="BQ256" s="218">
        <f t="shared" si="336"/>
        <v>153</v>
      </c>
      <c r="BR256" s="214">
        <f t="shared" si="337"/>
        <v>152</v>
      </c>
      <c r="BS256" s="215">
        <f t="shared" si="338"/>
        <v>0.99346405228758172</v>
      </c>
      <c r="BT256" s="216">
        <f t="shared" si="339"/>
        <v>82494180</v>
      </c>
      <c r="BU256" s="217">
        <f t="shared" si="340"/>
        <v>542724.86842105258</v>
      </c>
      <c r="BV256" s="214">
        <f t="shared" si="341"/>
        <v>131</v>
      </c>
      <c r="BW256" s="215">
        <f t="shared" si="342"/>
        <v>0.85620915032679734</v>
      </c>
      <c r="BX256" s="216">
        <f t="shared" si="343"/>
        <v>15127865</v>
      </c>
      <c r="BY256" s="217">
        <f t="shared" si="344"/>
        <v>115479.88549618321</v>
      </c>
      <c r="BZ256" s="82"/>
      <c r="CA256" s="113">
        <v>136</v>
      </c>
      <c r="CB256" s="105">
        <v>134</v>
      </c>
      <c r="CC256" s="86">
        <v>0.98529411764705888</v>
      </c>
      <c r="CD256" s="105">
        <v>66864410</v>
      </c>
      <c r="CE256" s="105">
        <v>498988.13432835822</v>
      </c>
      <c r="CF256" s="105">
        <v>108</v>
      </c>
      <c r="CG256" s="86">
        <v>0.79411764705882348</v>
      </c>
      <c r="CH256" s="105">
        <v>10535335</v>
      </c>
      <c r="CI256" s="105">
        <v>97549.398148148146</v>
      </c>
      <c r="CK256" s="86">
        <f t="shared" si="304"/>
        <v>0.13725490196078438</v>
      </c>
      <c r="CL256" s="86">
        <f t="shared" si="305"/>
        <v>6.5359477124182774E-3</v>
      </c>
      <c r="CM256" s="86">
        <f t="shared" si="306"/>
        <v>0.19117647058823539</v>
      </c>
      <c r="CN256" s="86">
        <f t="shared" si="307"/>
        <v>1.4705882352941124E-2</v>
      </c>
    </row>
    <row r="257" spans="1:92" s="15" customFormat="1" ht="13.5" customHeight="1">
      <c r="A257" s="63"/>
      <c r="B257" s="346"/>
      <c r="C257" s="343"/>
      <c r="D257" s="210"/>
      <c r="E257" s="72" t="s">
        <v>211</v>
      </c>
      <c r="F257" s="211">
        <v>0</v>
      </c>
      <c r="G257" s="126">
        <v>0</v>
      </c>
      <c r="H257" s="124" t="str">
        <f>IFERROR(G257/F257,"-")</f>
        <v>-</v>
      </c>
      <c r="I257" s="127">
        <v>0</v>
      </c>
      <c r="J257" s="125" t="str">
        <f>IFERROR(I257/G257,"-")</f>
        <v>-</v>
      </c>
      <c r="K257" s="126">
        <v>0</v>
      </c>
      <c r="L257" s="124" t="str">
        <f>IFERROR(K257/F257,"-")</f>
        <v>-</v>
      </c>
      <c r="M257" s="127">
        <v>0</v>
      </c>
      <c r="N257" s="125" t="str">
        <f>IFERROR(M257/K257,"-")</f>
        <v>-</v>
      </c>
      <c r="O257" s="211">
        <v>0</v>
      </c>
      <c r="P257" s="126">
        <v>0</v>
      </c>
      <c r="Q257" s="124" t="str">
        <f>IFERROR(P257/O257,"-")</f>
        <v>-</v>
      </c>
      <c r="R257" s="127">
        <v>0</v>
      </c>
      <c r="S257" s="125" t="str">
        <f>IFERROR(R257/P257,"-")</f>
        <v>-</v>
      </c>
      <c r="T257" s="126">
        <v>0</v>
      </c>
      <c r="U257" s="124" t="str">
        <f>IFERROR(T257/O257,"-")</f>
        <v>-</v>
      </c>
      <c r="V257" s="127">
        <v>0</v>
      </c>
      <c r="W257" s="125" t="str">
        <f>IFERROR(V257/T257,"-")</f>
        <v>-</v>
      </c>
      <c r="X257" s="211">
        <v>0</v>
      </c>
      <c r="Y257" s="126">
        <v>0</v>
      </c>
      <c r="Z257" s="124" t="str">
        <f>IFERROR(Y257/X257,"-")</f>
        <v>-</v>
      </c>
      <c r="AA257" s="127">
        <v>0</v>
      </c>
      <c r="AB257" s="125" t="str">
        <f>IFERROR(AA257/Y257,"-")</f>
        <v>-</v>
      </c>
      <c r="AC257" s="126">
        <v>0</v>
      </c>
      <c r="AD257" s="124" t="str">
        <f>IFERROR(AC257/X257,"-")</f>
        <v>-</v>
      </c>
      <c r="AE257" s="127">
        <v>0</v>
      </c>
      <c r="AF257" s="125" t="str">
        <f>IFERROR(AE257/AC257,"-")</f>
        <v>-</v>
      </c>
      <c r="AG257" s="211">
        <v>0</v>
      </c>
      <c r="AH257" s="126">
        <v>0</v>
      </c>
      <c r="AI257" s="124" t="str">
        <f>IFERROR(AH257/AG257,"-")</f>
        <v>-</v>
      </c>
      <c r="AJ257" s="127">
        <v>0</v>
      </c>
      <c r="AK257" s="125" t="str">
        <f>IFERROR(AJ257/AH257,"-")</f>
        <v>-</v>
      </c>
      <c r="AL257" s="126">
        <v>0</v>
      </c>
      <c r="AM257" s="124" t="str">
        <f>IFERROR(AL257/AG257,"-")</f>
        <v>-</v>
      </c>
      <c r="AN257" s="127">
        <v>0</v>
      </c>
      <c r="AO257" s="125" t="str">
        <f>IFERROR(AN257/AL257,"-")</f>
        <v>-</v>
      </c>
      <c r="AP257" s="211">
        <v>0</v>
      </c>
      <c r="AQ257" s="126">
        <v>0</v>
      </c>
      <c r="AR257" s="124" t="str">
        <f>IFERROR(AQ257/AP257,"-")</f>
        <v>-</v>
      </c>
      <c r="AS257" s="127">
        <v>0</v>
      </c>
      <c r="AT257" s="125" t="str">
        <f>IFERROR(AS257/AQ257,"-")</f>
        <v>-</v>
      </c>
      <c r="AU257" s="126">
        <v>0</v>
      </c>
      <c r="AV257" s="124" t="str">
        <f>IFERROR(AU257/AP257,"-")</f>
        <v>-</v>
      </c>
      <c r="AW257" s="127">
        <v>0</v>
      </c>
      <c r="AX257" s="125" t="str">
        <f>IFERROR(AW257/AU257,"-")</f>
        <v>-</v>
      </c>
      <c r="AY257" s="211">
        <v>0</v>
      </c>
      <c r="AZ257" s="126">
        <v>0</v>
      </c>
      <c r="BA257" s="124" t="str">
        <f>IFERROR(AZ257/AY257,"-")</f>
        <v>-</v>
      </c>
      <c r="BB257" s="127">
        <v>0</v>
      </c>
      <c r="BC257" s="125" t="str">
        <f>IFERROR(BB257/AZ257,"-")</f>
        <v>-</v>
      </c>
      <c r="BD257" s="126">
        <v>0</v>
      </c>
      <c r="BE257" s="124" t="str">
        <f>IFERROR(BD257/AY257,"-")</f>
        <v>-</v>
      </c>
      <c r="BF257" s="127">
        <v>0</v>
      </c>
      <c r="BG257" s="125" t="str">
        <f>IFERROR(BF257/BD257,"-")</f>
        <v>-</v>
      </c>
      <c r="BH257" s="211">
        <v>0</v>
      </c>
      <c r="BI257" s="126">
        <v>0</v>
      </c>
      <c r="BJ257" s="124" t="str">
        <f>IFERROR(BI257/BH257,"-")</f>
        <v>-</v>
      </c>
      <c r="BK257" s="127">
        <v>0</v>
      </c>
      <c r="BL257" s="125" t="str">
        <f>IFERROR(BK257/BI257,"-")</f>
        <v>-</v>
      </c>
      <c r="BM257" s="126">
        <v>0</v>
      </c>
      <c r="BN257" s="124" t="str">
        <f>IFERROR(BM257/BH257,"-")</f>
        <v>-</v>
      </c>
      <c r="BO257" s="127">
        <v>0</v>
      </c>
      <c r="BP257" s="125" t="str">
        <f>IFERROR(BO257/BM257,"-")</f>
        <v>-</v>
      </c>
      <c r="BQ257" s="212">
        <f t="shared" si="336"/>
        <v>0</v>
      </c>
      <c r="BR257" s="126">
        <f t="shared" si="337"/>
        <v>0</v>
      </c>
      <c r="BS257" s="124" t="str">
        <f>IFERROR(BR257/BQ257,"-")</f>
        <v>-</v>
      </c>
      <c r="BT257" s="127">
        <f>SUM(I257,R257,AA257,AJ257,AS257,BB257,BK257)</f>
        <v>0</v>
      </c>
      <c r="BU257" s="125" t="str">
        <f>IFERROR(BT257/BR257,"-")</f>
        <v>-</v>
      </c>
      <c r="BV257" s="126">
        <f>SUM(K257,T257,AC257,AL257,AU257,BD257,BM257)</f>
        <v>0</v>
      </c>
      <c r="BW257" s="124" t="str">
        <f>IFERROR(BV257/BQ257,"-")</f>
        <v>-</v>
      </c>
      <c r="BX257" s="127">
        <f>SUM(M257,V257,AE257,AN257,AW257,BF257,BO257)</f>
        <v>0</v>
      </c>
      <c r="BY257" s="125" t="str">
        <f>IFERROR(BX257/BV257,"-")</f>
        <v>-</v>
      </c>
      <c r="BZ257" s="82"/>
      <c r="CA257" s="113">
        <v>0</v>
      </c>
      <c r="CB257" s="105">
        <v>0</v>
      </c>
      <c r="CC257" s="86" t="s">
        <v>240</v>
      </c>
      <c r="CD257" s="105">
        <v>0</v>
      </c>
      <c r="CE257" s="105" t="s">
        <v>240</v>
      </c>
      <c r="CF257" s="105">
        <v>0</v>
      </c>
      <c r="CG257" s="86" t="s">
        <v>240</v>
      </c>
      <c r="CH257" s="105">
        <v>0</v>
      </c>
      <c r="CI257" s="105" t="s">
        <v>240</v>
      </c>
      <c r="CK257" s="86" t="str">
        <f t="shared" si="304"/>
        <v>-</v>
      </c>
      <c r="CL257" s="86" t="str">
        <f t="shared" si="305"/>
        <v>-</v>
      </c>
      <c r="CM257" s="86" t="str">
        <f t="shared" si="306"/>
        <v>-</v>
      </c>
      <c r="CN257" s="86" t="str">
        <f t="shared" si="307"/>
        <v>-</v>
      </c>
    </row>
    <row r="258" spans="1:92" s="15" customFormat="1" ht="13.5" customHeight="1">
      <c r="A258" s="63"/>
      <c r="B258" s="347"/>
      <c r="C258" s="344"/>
      <c r="D258" s="338" t="s">
        <v>204</v>
      </c>
      <c r="E258" s="339"/>
      <c r="F258" s="144">
        <v>73</v>
      </c>
      <c r="G258" s="60">
        <v>71</v>
      </c>
      <c r="H258" s="80">
        <f t="shared" si="308"/>
        <v>0.9726027397260274</v>
      </c>
      <c r="I258" s="93">
        <v>129600100</v>
      </c>
      <c r="J258" s="100">
        <f t="shared" si="309"/>
        <v>1825353.5211267606</v>
      </c>
      <c r="K258" s="60">
        <v>54</v>
      </c>
      <c r="L258" s="80">
        <f t="shared" si="310"/>
        <v>0.73972602739726023</v>
      </c>
      <c r="M258" s="93">
        <v>29452825</v>
      </c>
      <c r="N258" s="100">
        <f t="shared" si="311"/>
        <v>545422.68518518517</v>
      </c>
      <c r="O258" s="144">
        <v>328</v>
      </c>
      <c r="P258" s="60">
        <v>317</v>
      </c>
      <c r="Q258" s="80">
        <f t="shared" si="312"/>
        <v>0.96646341463414631</v>
      </c>
      <c r="R258" s="93">
        <v>665785470</v>
      </c>
      <c r="S258" s="100">
        <f t="shared" si="313"/>
        <v>2100269.6214511041</v>
      </c>
      <c r="T258" s="60">
        <v>272</v>
      </c>
      <c r="U258" s="80">
        <f t="shared" si="314"/>
        <v>0.82926829268292679</v>
      </c>
      <c r="V258" s="93">
        <v>250713995</v>
      </c>
      <c r="W258" s="100">
        <f t="shared" si="315"/>
        <v>921742.6286764706</v>
      </c>
      <c r="X258" s="144">
        <v>17478</v>
      </c>
      <c r="Y258" s="60">
        <v>15939</v>
      </c>
      <c r="Z258" s="80">
        <f t="shared" si="316"/>
        <v>0.91194644696189497</v>
      </c>
      <c r="AA258" s="93">
        <v>10835105380</v>
      </c>
      <c r="AB258" s="100">
        <f t="shared" si="317"/>
        <v>679785.76949620433</v>
      </c>
      <c r="AC258" s="60">
        <v>13688</v>
      </c>
      <c r="AD258" s="80">
        <f t="shared" si="318"/>
        <v>0.78315596750200256</v>
      </c>
      <c r="AE258" s="93">
        <v>2400677293</v>
      </c>
      <c r="AF258" s="100">
        <f t="shared" si="319"/>
        <v>175385.54156925774</v>
      </c>
      <c r="AG258" s="144">
        <v>14738</v>
      </c>
      <c r="AH258" s="60">
        <v>14073</v>
      </c>
      <c r="AI258" s="80">
        <f t="shared" si="320"/>
        <v>0.95487854525715832</v>
      </c>
      <c r="AJ258" s="93">
        <v>12430650870</v>
      </c>
      <c r="AK258" s="100">
        <f t="shared" si="321"/>
        <v>883297.86612662545</v>
      </c>
      <c r="AL258" s="60">
        <v>12661</v>
      </c>
      <c r="AM258" s="80">
        <f t="shared" si="322"/>
        <v>0.85907178721671873</v>
      </c>
      <c r="AN258" s="93">
        <v>2508145783</v>
      </c>
      <c r="AO258" s="100">
        <f t="shared" si="323"/>
        <v>198100.1329278888</v>
      </c>
      <c r="AP258" s="144">
        <v>9288</v>
      </c>
      <c r="AQ258" s="60">
        <v>8928</v>
      </c>
      <c r="AR258" s="80">
        <f t="shared" si="324"/>
        <v>0.96124031007751942</v>
      </c>
      <c r="AS258" s="93">
        <v>9061965890</v>
      </c>
      <c r="AT258" s="100">
        <f t="shared" si="325"/>
        <v>1015005.1400089606</v>
      </c>
      <c r="AU258" s="60">
        <v>8232</v>
      </c>
      <c r="AV258" s="80">
        <f t="shared" si="326"/>
        <v>0.8863049095607235</v>
      </c>
      <c r="AW258" s="93">
        <v>1802825717</v>
      </c>
      <c r="AX258" s="100">
        <f t="shared" si="327"/>
        <v>219002.15221088435</v>
      </c>
      <c r="AY258" s="144">
        <v>4354</v>
      </c>
      <c r="AZ258" s="60">
        <v>4115</v>
      </c>
      <c r="BA258" s="80">
        <f t="shared" si="328"/>
        <v>0.94510794671566378</v>
      </c>
      <c r="BB258" s="93">
        <v>3937399140</v>
      </c>
      <c r="BC258" s="100">
        <f t="shared" si="329"/>
        <v>956840.61725394893</v>
      </c>
      <c r="BD258" s="60">
        <v>3775</v>
      </c>
      <c r="BE258" s="80">
        <f t="shared" si="330"/>
        <v>0.86701883325677542</v>
      </c>
      <c r="BF258" s="93">
        <v>757323332</v>
      </c>
      <c r="BG258" s="100">
        <f t="shared" si="331"/>
        <v>200615.45218543048</v>
      </c>
      <c r="BH258" s="144">
        <v>1552</v>
      </c>
      <c r="BI258" s="60">
        <v>1408</v>
      </c>
      <c r="BJ258" s="80">
        <f t="shared" si="332"/>
        <v>0.90721649484536082</v>
      </c>
      <c r="BK258" s="93">
        <v>1461590100</v>
      </c>
      <c r="BL258" s="100">
        <f t="shared" si="333"/>
        <v>1038061.1505681818</v>
      </c>
      <c r="BM258" s="60">
        <v>1274</v>
      </c>
      <c r="BN258" s="80">
        <f t="shared" si="334"/>
        <v>0.82087628865979378</v>
      </c>
      <c r="BO258" s="93">
        <v>275175563</v>
      </c>
      <c r="BP258" s="100">
        <f t="shared" si="335"/>
        <v>215993.37755102041</v>
      </c>
      <c r="BQ258" s="98">
        <f t="shared" si="336"/>
        <v>47811</v>
      </c>
      <c r="BR258" s="60">
        <f t="shared" si="337"/>
        <v>44851</v>
      </c>
      <c r="BS258" s="80">
        <f t="shared" si="338"/>
        <v>0.93808956097969087</v>
      </c>
      <c r="BT258" s="93">
        <f t="shared" si="339"/>
        <v>38522096950</v>
      </c>
      <c r="BU258" s="100">
        <f t="shared" si="340"/>
        <v>858890.48070277146</v>
      </c>
      <c r="BV258" s="60">
        <f t="shared" si="341"/>
        <v>39956</v>
      </c>
      <c r="BW258" s="80">
        <f t="shared" si="342"/>
        <v>0.8357072640187404</v>
      </c>
      <c r="BX258" s="93">
        <f t="shared" si="343"/>
        <v>8024314508</v>
      </c>
      <c r="BY258" s="100">
        <f t="shared" si="344"/>
        <v>200828.77435178697</v>
      </c>
      <c r="BZ258" s="82"/>
      <c r="CA258" s="113">
        <v>46355</v>
      </c>
      <c r="CB258" s="105">
        <v>43506</v>
      </c>
      <c r="CC258" s="86">
        <v>0.9385395318735843</v>
      </c>
      <c r="CD258" s="105">
        <v>37655210840</v>
      </c>
      <c r="CE258" s="105">
        <v>865517.64905989973</v>
      </c>
      <c r="CF258" s="105">
        <v>38463</v>
      </c>
      <c r="CG258" s="86">
        <v>0.82974867867543955</v>
      </c>
      <c r="CH258" s="105">
        <v>8229103662</v>
      </c>
      <c r="CI258" s="105">
        <v>213948.56516652368</v>
      </c>
      <c r="CK258" s="86">
        <f t="shared" si="304"/>
        <v>0.10238229696095047</v>
      </c>
      <c r="CL258" s="86">
        <f t="shared" si="305"/>
        <v>6.1910439020309127E-2</v>
      </c>
      <c r="CM258" s="86">
        <f t="shared" si="306"/>
        <v>0.10879085319814474</v>
      </c>
      <c r="CN258" s="86">
        <f t="shared" si="307"/>
        <v>6.1460468126415702E-2</v>
      </c>
    </row>
    <row r="259" spans="1:92" s="15" customFormat="1" ht="13.5" customHeight="1">
      <c r="A259" s="63"/>
      <c r="B259" s="345">
        <v>43</v>
      </c>
      <c r="C259" s="342" t="s">
        <v>9</v>
      </c>
      <c r="D259" s="331" t="s">
        <v>153</v>
      </c>
      <c r="E259" s="320"/>
      <c r="F259" s="144">
        <v>7</v>
      </c>
      <c r="G259" s="60">
        <v>7</v>
      </c>
      <c r="H259" s="80">
        <f t="shared" si="308"/>
        <v>1</v>
      </c>
      <c r="I259" s="93">
        <v>2500810</v>
      </c>
      <c r="J259" s="100">
        <f t="shared" si="309"/>
        <v>357258.57142857142</v>
      </c>
      <c r="K259" s="60">
        <v>5</v>
      </c>
      <c r="L259" s="80">
        <f t="shared" si="310"/>
        <v>0.7142857142857143</v>
      </c>
      <c r="M259" s="93">
        <v>337906</v>
      </c>
      <c r="N259" s="100">
        <f t="shared" si="311"/>
        <v>67581.2</v>
      </c>
      <c r="O259" s="144">
        <v>25</v>
      </c>
      <c r="P259" s="60">
        <v>24</v>
      </c>
      <c r="Q259" s="80">
        <f t="shared" si="312"/>
        <v>0.96</v>
      </c>
      <c r="R259" s="93">
        <v>15869180</v>
      </c>
      <c r="S259" s="100">
        <f t="shared" si="313"/>
        <v>661215.83333333337</v>
      </c>
      <c r="T259" s="60">
        <v>19</v>
      </c>
      <c r="U259" s="80">
        <f t="shared" si="314"/>
        <v>0.76</v>
      </c>
      <c r="V259" s="93">
        <v>1435916</v>
      </c>
      <c r="W259" s="100">
        <f t="shared" si="315"/>
        <v>75574.526315789481</v>
      </c>
      <c r="X259" s="144">
        <v>3683</v>
      </c>
      <c r="Y259" s="60">
        <v>3637</v>
      </c>
      <c r="Z259" s="80">
        <f t="shared" si="316"/>
        <v>0.98751018191691553</v>
      </c>
      <c r="AA259" s="93">
        <v>1503711750</v>
      </c>
      <c r="AB259" s="100">
        <f t="shared" si="317"/>
        <v>413448.37778388784</v>
      </c>
      <c r="AC259" s="60">
        <v>3106</v>
      </c>
      <c r="AD259" s="80">
        <f t="shared" si="318"/>
        <v>0.84333423839261468</v>
      </c>
      <c r="AE259" s="93">
        <v>326655743</v>
      </c>
      <c r="AF259" s="100">
        <f t="shared" si="319"/>
        <v>105169.26690276884</v>
      </c>
      <c r="AG259" s="144">
        <v>2921</v>
      </c>
      <c r="AH259" s="60">
        <v>2888</v>
      </c>
      <c r="AI259" s="80">
        <f t="shared" si="320"/>
        <v>0.98870249914412878</v>
      </c>
      <c r="AJ259" s="93">
        <v>1516835930</v>
      </c>
      <c r="AK259" s="100">
        <f t="shared" si="321"/>
        <v>525220.19736842101</v>
      </c>
      <c r="AL259" s="60">
        <v>2570</v>
      </c>
      <c r="AM259" s="80">
        <f t="shared" si="322"/>
        <v>0.87983567271482366</v>
      </c>
      <c r="AN259" s="93">
        <v>302203865</v>
      </c>
      <c r="AO259" s="100">
        <f t="shared" si="323"/>
        <v>117589.05252918288</v>
      </c>
      <c r="AP259" s="144">
        <v>1125</v>
      </c>
      <c r="AQ259" s="60">
        <v>1118</v>
      </c>
      <c r="AR259" s="80">
        <f t="shared" si="324"/>
        <v>0.99377777777777776</v>
      </c>
      <c r="AS259" s="93">
        <v>649840370</v>
      </c>
      <c r="AT259" s="100">
        <f t="shared" si="325"/>
        <v>581252.56708407868</v>
      </c>
      <c r="AU259" s="60">
        <v>1012</v>
      </c>
      <c r="AV259" s="80">
        <f t="shared" si="326"/>
        <v>0.89955555555555555</v>
      </c>
      <c r="AW259" s="93">
        <v>131345938</v>
      </c>
      <c r="AX259" s="100">
        <f t="shared" si="327"/>
        <v>129788.47628458498</v>
      </c>
      <c r="AY259" s="144">
        <v>303</v>
      </c>
      <c r="AZ259" s="60">
        <v>301</v>
      </c>
      <c r="BA259" s="80">
        <f t="shared" si="328"/>
        <v>0.99339933993399343</v>
      </c>
      <c r="BB259" s="93">
        <v>185703920</v>
      </c>
      <c r="BC259" s="100">
        <f t="shared" si="329"/>
        <v>616956.54485049832</v>
      </c>
      <c r="BD259" s="60">
        <v>278</v>
      </c>
      <c r="BE259" s="80">
        <f t="shared" si="330"/>
        <v>0.91749174917491749</v>
      </c>
      <c r="BF259" s="93">
        <v>33918617</v>
      </c>
      <c r="BG259" s="100">
        <f t="shared" si="331"/>
        <v>122009.41366906474</v>
      </c>
      <c r="BH259" s="144">
        <v>39</v>
      </c>
      <c r="BI259" s="60">
        <v>38</v>
      </c>
      <c r="BJ259" s="80">
        <f t="shared" si="332"/>
        <v>0.97435897435897434</v>
      </c>
      <c r="BK259" s="93">
        <v>21696650</v>
      </c>
      <c r="BL259" s="100">
        <f t="shared" si="333"/>
        <v>570964.47368421056</v>
      </c>
      <c r="BM259" s="60">
        <v>38</v>
      </c>
      <c r="BN259" s="80">
        <f t="shared" si="334"/>
        <v>0.97435897435897434</v>
      </c>
      <c r="BO259" s="93">
        <v>4009492</v>
      </c>
      <c r="BP259" s="100">
        <f t="shared" si="335"/>
        <v>105512.94736842105</v>
      </c>
      <c r="BQ259" s="98">
        <f t="shared" si="336"/>
        <v>8103</v>
      </c>
      <c r="BR259" s="60">
        <f t="shared" si="337"/>
        <v>8013</v>
      </c>
      <c r="BS259" s="80">
        <f t="shared" si="338"/>
        <v>0.98889300259163271</v>
      </c>
      <c r="BT259" s="93">
        <f t="shared" si="339"/>
        <v>3896158610</v>
      </c>
      <c r="BU259" s="100">
        <f t="shared" si="340"/>
        <v>486229.70298265317</v>
      </c>
      <c r="BV259" s="60">
        <f t="shared" si="341"/>
        <v>7028</v>
      </c>
      <c r="BW259" s="80">
        <f t="shared" si="342"/>
        <v>0.86733308651116869</v>
      </c>
      <c r="BX259" s="93">
        <f t="shared" si="343"/>
        <v>799907477</v>
      </c>
      <c r="BY259" s="100">
        <f t="shared" si="344"/>
        <v>113817.22780307342</v>
      </c>
      <c r="BZ259" s="82"/>
      <c r="CA259" s="113">
        <v>7707</v>
      </c>
      <c r="CB259" s="105">
        <v>7628</v>
      </c>
      <c r="CC259" s="86">
        <v>0.98974957830543664</v>
      </c>
      <c r="CD259" s="105">
        <v>3769709260</v>
      </c>
      <c r="CE259" s="105">
        <v>494193.66282118513</v>
      </c>
      <c r="CF259" s="105">
        <v>6660</v>
      </c>
      <c r="CG259" s="86">
        <v>0.86414947450369795</v>
      </c>
      <c r="CH259" s="105">
        <v>737400658</v>
      </c>
      <c r="CI259" s="105">
        <v>110720.81951951951</v>
      </c>
      <c r="CK259" s="86">
        <f t="shared" si="304"/>
        <v>0.12155991608046401</v>
      </c>
      <c r="CL259" s="86">
        <f t="shared" si="305"/>
        <v>1.1106997408367292E-2</v>
      </c>
      <c r="CM259" s="86">
        <f t="shared" si="306"/>
        <v>0.12560010380173869</v>
      </c>
      <c r="CN259" s="86">
        <f t="shared" si="307"/>
        <v>1.0250421694563361E-2</v>
      </c>
    </row>
    <row r="260" spans="1:92" s="15" customFormat="1" ht="13.5" customHeight="1">
      <c r="A260" s="63"/>
      <c r="B260" s="346"/>
      <c r="C260" s="343"/>
      <c r="D260" s="319" t="s">
        <v>164</v>
      </c>
      <c r="E260" s="320"/>
      <c r="F260" s="144">
        <v>0</v>
      </c>
      <c r="G260" s="60">
        <v>0</v>
      </c>
      <c r="H260" s="80" t="str">
        <f t="shared" si="308"/>
        <v>-</v>
      </c>
      <c r="I260" s="93">
        <v>0</v>
      </c>
      <c r="J260" s="100" t="str">
        <f t="shared" si="309"/>
        <v>-</v>
      </c>
      <c r="K260" s="60">
        <v>0</v>
      </c>
      <c r="L260" s="80" t="str">
        <f t="shared" si="310"/>
        <v>-</v>
      </c>
      <c r="M260" s="93">
        <v>0</v>
      </c>
      <c r="N260" s="100" t="str">
        <f t="shared" si="311"/>
        <v>-</v>
      </c>
      <c r="O260" s="144">
        <v>2</v>
      </c>
      <c r="P260" s="60">
        <v>2</v>
      </c>
      <c r="Q260" s="80">
        <f t="shared" si="312"/>
        <v>1</v>
      </c>
      <c r="R260" s="93">
        <v>760450</v>
      </c>
      <c r="S260" s="100">
        <f t="shared" si="313"/>
        <v>380225</v>
      </c>
      <c r="T260" s="60">
        <v>2</v>
      </c>
      <c r="U260" s="80">
        <f t="shared" si="314"/>
        <v>1</v>
      </c>
      <c r="V260" s="93">
        <v>34080</v>
      </c>
      <c r="W260" s="100">
        <f t="shared" si="315"/>
        <v>17040</v>
      </c>
      <c r="X260" s="144">
        <v>76</v>
      </c>
      <c r="Y260" s="60">
        <v>76</v>
      </c>
      <c r="Z260" s="80">
        <f t="shared" si="316"/>
        <v>1</v>
      </c>
      <c r="AA260" s="93">
        <v>40595530</v>
      </c>
      <c r="AB260" s="100">
        <f t="shared" si="317"/>
        <v>534151.71052631584</v>
      </c>
      <c r="AC260" s="60">
        <v>59</v>
      </c>
      <c r="AD260" s="80">
        <f t="shared" si="318"/>
        <v>0.77631578947368418</v>
      </c>
      <c r="AE260" s="93">
        <v>4999839</v>
      </c>
      <c r="AF260" s="100">
        <f t="shared" si="319"/>
        <v>84743.03389830509</v>
      </c>
      <c r="AG260" s="144">
        <v>40</v>
      </c>
      <c r="AH260" s="60">
        <v>40</v>
      </c>
      <c r="AI260" s="80">
        <f t="shared" si="320"/>
        <v>1</v>
      </c>
      <c r="AJ260" s="93">
        <v>23356480</v>
      </c>
      <c r="AK260" s="100">
        <f t="shared" si="321"/>
        <v>583912</v>
      </c>
      <c r="AL260" s="60">
        <v>34</v>
      </c>
      <c r="AM260" s="80">
        <f t="shared" si="322"/>
        <v>0.85</v>
      </c>
      <c r="AN260" s="93">
        <v>4040642</v>
      </c>
      <c r="AO260" s="100">
        <f t="shared" si="323"/>
        <v>118842.41176470589</v>
      </c>
      <c r="AP260" s="144">
        <v>9</v>
      </c>
      <c r="AQ260" s="60">
        <v>9</v>
      </c>
      <c r="AR260" s="80">
        <f t="shared" si="324"/>
        <v>1</v>
      </c>
      <c r="AS260" s="93">
        <v>5502410</v>
      </c>
      <c r="AT260" s="100">
        <f t="shared" si="325"/>
        <v>611378.88888888888</v>
      </c>
      <c r="AU260" s="60">
        <v>8</v>
      </c>
      <c r="AV260" s="80">
        <f t="shared" si="326"/>
        <v>0.88888888888888884</v>
      </c>
      <c r="AW260" s="93">
        <v>848080</v>
      </c>
      <c r="AX260" s="100">
        <f t="shared" si="327"/>
        <v>106010</v>
      </c>
      <c r="AY260" s="144">
        <v>0</v>
      </c>
      <c r="AZ260" s="60">
        <v>0</v>
      </c>
      <c r="BA260" s="80" t="str">
        <f t="shared" si="328"/>
        <v>-</v>
      </c>
      <c r="BB260" s="93">
        <v>0</v>
      </c>
      <c r="BC260" s="100" t="str">
        <f t="shared" si="329"/>
        <v>-</v>
      </c>
      <c r="BD260" s="60">
        <v>0</v>
      </c>
      <c r="BE260" s="80" t="str">
        <f t="shared" si="330"/>
        <v>-</v>
      </c>
      <c r="BF260" s="93">
        <v>0</v>
      </c>
      <c r="BG260" s="100" t="str">
        <f t="shared" si="331"/>
        <v>-</v>
      </c>
      <c r="BH260" s="144">
        <v>0</v>
      </c>
      <c r="BI260" s="60">
        <v>0</v>
      </c>
      <c r="BJ260" s="80" t="str">
        <f t="shared" si="332"/>
        <v>-</v>
      </c>
      <c r="BK260" s="93">
        <v>0</v>
      </c>
      <c r="BL260" s="100" t="str">
        <f t="shared" si="333"/>
        <v>-</v>
      </c>
      <c r="BM260" s="60">
        <v>0</v>
      </c>
      <c r="BN260" s="80" t="str">
        <f t="shared" si="334"/>
        <v>-</v>
      </c>
      <c r="BO260" s="93">
        <v>0</v>
      </c>
      <c r="BP260" s="100" t="str">
        <f t="shared" si="335"/>
        <v>-</v>
      </c>
      <c r="BQ260" s="98">
        <f t="shared" si="336"/>
        <v>127</v>
      </c>
      <c r="BR260" s="60">
        <f t="shared" si="337"/>
        <v>127</v>
      </c>
      <c r="BS260" s="80">
        <f t="shared" si="338"/>
        <v>1</v>
      </c>
      <c r="BT260" s="93">
        <f t="shared" si="339"/>
        <v>70214870</v>
      </c>
      <c r="BU260" s="100">
        <f t="shared" si="340"/>
        <v>552872.99212598428</v>
      </c>
      <c r="BV260" s="60">
        <f t="shared" si="341"/>
        <v>103</v>
      </c>
      <c r="BW260" s="80">
        <f t="shared" si="342"/>
        <v>0.8110236220472441</v>
      </c>
      <c r="BX260" s="93">
        <f t="shared" si="343"/>
        <v>9922641</v>
      </c>
      <c r="BY260" s="100">
        <f t="shared" si="344"/>
        <v>96336.320388349515</v>
      </c>
      <c r="BZ260" s="82"/>
      <c r="CA260" s="113">
        <v>107</v>
      </c>
      <c r="CB260" s="105">
        <v>107</v>
      </c>
      <c r="CC260" s="86">
        <v>1</v>
      </c>
      <c r="CD260" s="105">
        <v>57166610</v>
      </c>
      <c r="CE260" s="105">
        <v>534267.38317757007</v>
      </c>
      <c r="CF260" s="105">
        <v>82</v>
      </c>
      <c r="CG260" s="86">
        <v>0.76635514018691586</v>
      </c>
      <c r="CH260" s="105">
        <v>9733492</v>
      </c>
      <c r="CI260" s="105">
        <v>118701.12195121951</v>
      </c>
      <c r="CK260" s="86">
        <f t="shared" si="304"/>
        <v>0.1889763779527559</v>
      </c>
      <c r="CL260" s="86">
        <f t="shared" si="305"/>
        <v>0</v>
      </c>
      <c r="CM260" s="86">
        <f t="shared" si="306"/>
        <v>0.23364485981308414</v>
      </c>
      <c r="CN260" s="86">
        <f t="shared" si="307"/>
        <v>0</v>
      </c>
    </row>
    <row r="261" spans="1:92" s="15" customFormat="1" ht="13.5" customHeight="1">
      <c r="A261" s="63"/>
      <c r="B261" s="346"/>
      <c r="C261" s="343"/>
      <c r="D261" s="81"/>
      <c r="E261" s="71" t="s">
        <v>160</v>
      </c>
      <c r="F261" s="168">
        <v>0</v>
      </c>
      <c r="G261" s="62">
        <v>0</v>
      </c>
      <c r="H261" s="79" t="str">
        <f t="shared" si="308"/>
        <v>-</v>
      </c>
      <c r="I261" s="101">
        <v>0</v>
      </c>
      <c r="J261" s="102" t="str">
        <f t="shared" si="309"/>
        <v>-</v>
      </c>
      <c r="K261" s="62">
        <v>0</v>
      </c>
      <c r="L261" s="79" t="str">
        <f t="shared" si="310"/>
        <v>-</v>
      </c>
      <c r="M261" s="101">
        <v>0</v>
      </c>
      <c r="N261" s="102" t="str">
        <f t="shared" si="311"/>
        <v>-</v>
      </c>
      <c r="O261" s="168">
        <v>2</v>
      </c>
      <c r="P261" s="62">
        <v>2</v>
      </c>
      <c r="Q261" s="79">
        <f t="shared" si="312"/>
        <v>1</v>
      </c>
      <c r="R261" s="101">
        <v>760450</v>
      </c>
      <c r="S261" s="102">
        <f t="shared" si="313"/>
        <v>380225</v>
      </c>
      <c r="T261" s="62">
        <v>2</v>
      </c>
      <c r="U261" s="79">
        <f t="shared" si="314"/>
        <v>1</v>
      </c>
      <c r="V261" s="101">
        <v>34080</v>
      </c>
      <c r="W261" s="102">
        <f t="shared" si="315"/>
        <v>17040</v>
      </c>
      <c r="X261" s="168">
        <v>48</v>
      </c>
      <c r="Y261" s="62">
        <v>48</v>
      </c>
      <c r="Z261" s="79">
        <f t="shared" si="316"/>
        <v>1</v>
      </c>
      <c r="AA261" s="101">
        <v>23550150</v>
      </c>
      <c r="AB261" s="102">
        <f t="shared" si="317"/>
        <v>490628.125</v>
      </c>
      <c r="AC261" s="62">
        <v>34</v>
      </c>
      <c r="AD261" s="79">
        <f t="shared" si="318"/>
        <v>0.70833333333333337</v>
      </c>
      <c r="AE261" s="101">
        <v>2710176</v>
      </c>
      <c r="AF261" s="102">
        <f t="shared" si="319"/>
        <v>79711.058823529413</v>
      </c>
      <c r="AG261" s="168">
        <v>18</v>
      </c>
      <c r="AH261" s="62">
        <v>18</v>
      </c>
      <c r="AI261" s="79">
        <f t="shared" si="320"/>
        <v>1</v>
      </c>
      <c r="AJ261" s="101">
        <v>11381120</v>
      </c>
      <c r="AK261" s="102">
        <f t="shared" si="321"/>
        <v>632284.4444444445</v>
      </c>
      <c r="AL261" s="62">
        <v>16</v>
      </c>
      <c r="AM261" s="79">
        <f t="shared" si="322"/>
        <v>0.88888888888888884</v>
      </c>
      <c r="AN261" s="101">
        <v>1446032</v>
      </c>
      <c r="AO261" s="102">
        <f t="shared" si="323"/>
        <v>90377</v>
      </c>
      <c r="AP261" s="168">
        <v>7</v>
      </c>
      <c r="AQ261" s="62">
        <v>7</v>
      </c>
      <c r="AR261" s="79">
        <f t="shared" si="324"/>
        <v>1</v>
      </c>
      <c r="AS261" s="101">
        <v>5171500</v>
      </c>
      <c r="AT261" s="102">
        <f t="shared" si="325"/>
        <v>738785.71428571432</v>
      </c>
      <c r="AU261" s="62">
        <v>6</v>
      </c>
      <c r="AV261" s="79">
        <f t="shared" si="326"/>
        <v>0.8571428571428571</v>
      </c>
      <c r="AW261" s="101">
        <v>740444</v>
      </c>
      <c r="AX261" s="102">
        <f t="shared" si="327"/>
        <v>123407.33333333333</v>
      </c>
      <c r="AY261" s="168">
        <v>0</v>
      </c>
      <c r="AZ261" s="62">
        <v>0</v>
      </c>
      <c r="BA261" s="79" t="str">
        <f t="shared" si="328"/>
        <v>-</v>
      </c>
      <c r="BB261" s="101">
        <v>0</v>
      </c>
      <c r="BC261" s="102" t="str">
        <f t="shared" si="329"/>
        <v>-</v>
      </c>
      <c r="BD261" s="62">
        <v>0</v>
      </c>
      <c r="BE261" s="79" t="str">
        <f t="shared" si="330"/>
        <v>-</v>
      </c>
      <c r="BF261" s="101">
        <v>0</v>
      </c>
      <c r="BG261" s="102" t="str">
        <f t="shared" si="331"/>
        <v>-</v>
      </c>
      <c r="BH261" s="168">
        <v>0</v>
      </c>
      <c r="BI261" s="62">
        <v>0</v>
      </c>
      <c r="BJ261" s="79" t="str">
        <f t="shared" si="332"/>
        <v>-</v>
      </c>
      <c r="BK261" s="101">
        <v>0</v>
      </c>
      <c r="BL261" s="102" t="str">
        <f t="shared" si="333"/>
        <v>-</v>
      </c>
      <c r="BM261" s="62">
        <v>0</v>
      </c>
      <c r="BN261" s="79" t="str">
        <f t="shared" si="334"/>
        <v>-</v>
      </c>
      <c r="BO261" s="101">
        <v>0</v>
      </c>
      <c r="BP261" s="102" t="str">
        <f t="shared" si="335"/>
        <v>-</v>
      </c>
      <c r="BQ261" s="99">
        <f t="shared" si="336"/>
        <v>75</v>
      </c>
      <c r="BR261" s="62">
        <f t="shared" si="337"/>
        <v>75</v>
      </c>
      <c r="BS261" s="79">
        <f t="shared" si="338"/>
        <v>1</v>
      </c>
      <c r="BT261" s="101">
        <f t="shared" si="339"/>
        <v>40863220</v>
      </c>
      <c r="BU261" s="102">
        <f t="shared" si="340"/>
        <v>544842.93333333335</v>
      </c>
      <c r="BV261" s="62">
        <f t="shared" si="341"/>
        <v>58</v>
      </c>
      <c r="BW261" s="79">
        <f t="shared" si="342"/>
        <v>0.77333333333333332</v>
      </c>
      <c r="BX261" s="101">
        <f t="shared" si="343"/>
        <v>4930732</v>
      </c>
      <c r="BY261" s="102">
        <f t="shared" si="344"/>
        <v>85012.620689655174</v>
      </c>
      <c r="BZ261" s="82"/>
      <c r="CA261" s="113">
        <v>70</v>
      </c>
      <c r="CB261" s="105">
        <v>70</v>
      </c>
      <c r="CC261" s="86">
        <v>1</v>
      </c>
      <c r="CD261" s="105">
        <v>24537700</v>
      </c>
      <c r="CE261" s="105">
        <v>350538.57142857142</v>
      </c>
      <c r="CF261" s="105">
        <v>53</v>
      </c>
      <c r="CG261" s="86">
        <v>0.75714285714285712</v>
      </c>
      <c r="CH261" s="105">
        <v>4865508</v>
      </c>
      <c r="CI261" s="105">
        <v>91802.037735849051</v>
      </c>
      <c r="CK261" s="86">
        <f t="shared" si="304"/>
        <v>0.22666666666666668</v>
      </c>
      <c r="CL261" s="86">
        <f t="shared" si="305"/>
        <v>0</v>
      </c>
      <c r="CM261" s="86">
        <f t="shared" si="306"/>
        <v>0.24285714285714288</v>
      </c>
      <c r="CN261" s="86">
        <f t="shared" si="307"/>
        <v>0</v>
      </c>
    </row>
    <row r="262" spans="1:92" s="15" customFormat="1" ht="13.5" customHeight="1">
      <c r="A262" s="63"/>
      <c r="B262" s="346"/>
      <c r="C262" s="343"/>
      <c r="D262" s="81"/>
      <c r="E262" s="198" t="s">
        <v>161</v>
      </c>
      <c r="F262" s="213">
        <v>0</v>
      </c>
      <c r="G262" s="214">
        <v>0</v>
      </c>
      <c r="H262" s="215" t="str">
        <f t="shared" si="308"/>
        <v>-</v>
      </c>
      <c r="I262" s="216">
        <v>0</v>
      </c>
      <c r="J262" s="217" t="str">
        <f t="shared" si="309"/>
        <v>-</v>
      </c>
      <c r="K262" s="214">
        <v>0</v>
      </c>
      <c r="L262" s="215" t="str">
        <f t="shared" si="310"/>
        <v>-</v>
      </c>
      <c r="M262" s="216">
        <v>0</v>
      </c>
      <c r="N262" s="217" t="str">
        <f t="shared" si="311"/>
        <v>-</v>
      </c>
      <c r="O262" s="213">
        <v>0</v>
      </c>
      <c r="P262" s="214">
        <v>0</v>
      </c>
      <c r="Q262" s="215" t="str">
        <f t="shared" si="312"/>
        <v>-</v>
      </c>
      <c r="R262" s="216">
        <v>0</v>
      </c>
      <c r="S262" s="217" t="str">
        <f t="shared" si="313"/>
        <v>-</v>
      </c>
      <c r="T262" s="214">
        <v>0</v>
      </c>
      <c r="U262" s="215" t="str">
        <f t="shared" si="314"/>
        <v>-</v>
      </c>
      <c r="V262" s="216">
        <v>0</v>
      </c>
      <c r="W262" s="217" t="str">
        <f t="shared" si="315"/>
        <v>-</v>
      </c>
      <c r="X262" s="213">
        <v>28</v>
      </c>
      <c r="Y262" s="214">
        <v>28</v>
      </c>
      <c r="Z262" s="215">
        <f t="shared" si="316"/>
        <v>1</v>
      </c>
      <c r="AA262" s="216">
        <v>17045380</v>
      </c>
      <c r="AB262" s="217">
        <f t="shared" si="317"/>
        <v>608763.57142857148</v>
      </c>
      <c r="AC262" s="214">
        <v>25</v>
      </c>
      <c r="AD262" s="215">
        <f t="shared" si="318"/>
        <v>0.8928571428571429</v>
      </c>
      <c r="AE262" s="216">
        <v>2289663</v>
      </c>
      <c r="AF262" s="217">
        <f t="shared" si="319"/>
        <v>91586.52</v>
      </c>
      <c r="AG262" s="213">
        <v>21</v>
      </c>
      <c r="AH262" s="214">
        <v>21</v>
      </c>
      <c r="AI262" s="215">
        <f t="shared" si="320"/>
        <v>1</v>
      </c>
      <c r="AJ262" s="216">
        <v>11382160</v>
      </c>
      <c r="AK262" s="217">
        <f t="shared" si="321"/>
        <v>542007.61904761905</v>
      </c>
      <c r="AL262" s="214">
        <v>17</v>
      </c>
      <c r="AM262" s="215">
        <f t="shared" si="322"/>
        <v>0.80952380952380953</v>
      </c>
      <c r="AN262" s="216">
        <v>2576487</v>
      </c>
      <c r="AO262" s="217">
        <f t="shared" si="323"/>
        <v>151558.0588235294</v>
      </c>
      <c r="AP262" s="213">
        <v>2</v>
      </c>
      <c r="AQ262" s="214">
        <v>2</v>
      </c>
      <c r="AR262" s="215">
        <f t="shared" si="324"/>
        <v>1</v>
      </c>
      <c r="AS262" s="216">
        <v>330910</v>
      </c>
      <c r="AT262" s="217">
        <f t="shared" si="325"/>
        <v>165455</v>
      </c>
      <c r="AU262" s="214">
        <v>2</v>
      </c>
      <c r="AV262" s="215">
        <f t="shared" si="326"/>
        <v>1</v>
      </c>
      <c r="AW262" s="216">
        <v>107636</v>
      </c>
      <c r="AX262" s="217">
        <f t="shared" si="327"/>
        <v>53818</v>
      </c>
      <c r="AY262" s="213">
        <v>0</v>
      </c>
      <c r="AZ262" s="214">
        <v>0</v>
      </c>
      <c r="BA262" s="215" t="str">
        <f t="shared" si="328"/>
        <v>-</v>
      </c>
      <c r="BB262" s="216">
        <v>0</v>
      </c>
      <c r="BC262" s="217" t="str">
        <f t="shared" si="329"/>
        <v>-</v>
      </c>
      <c r="BD262" s="214">
        <v>0</v>
      </c>
      <c r="BE262" s="215" t="str">
        <f t="shared" si="330"/>
        <v>-</v>
      </c>
      <c r="BF262" s="216">
        <v>0</v>
      </c>
      <c r="BG262" s="217" t="str">
        <f t="shared" si="331"/>
        <v>-</v>
      </c>
      <c r="BH262" s="213">
        <v>0</v>
      </c>
      <c r="BI262" s="214">
        <v>0</v>
      </c>
      <c r="BJ262" s="215" t="str">
        <f t="shared" si="332"/>
        <v>-</v>
      </c>
      <c r="BK262" s="216">
        <v>0</v>
      </c>
      <c r="BL262" s="217" t="str">
        <f t="shared" si="333"/>
        <v>-</v>
      </c>
      <c r="BM262" s="214">
        <v>0</v>
      </c>
      <c r="BN262" s="215" t="str">
        <f t="shared" si="334"/>
        <v>-</v>
      </c>
      <c r="BO262" s="216">
        <v>0</v>
      </c>
      <c r="BP262" s="217" t="str">
        <f t="shared" si="335"/>
        <v>-</v>
      </c>
      <c r="BQ262" s="218">
        <f t="shared" si="336"/>
        <v>51</v>
      </c>
      <c r="BR262" s="214">
        <f t="shared" si="337"/>
        <v>51</v>
      </c>
      <c r="BS262" s="215">
        <f t="shared" si="338"/>
        <v>1</v>
      </c>
      <c r="BT262" s="216">
        <f t="shared" si="339"/>
        <v>28758450</v>
      </c>
      <c r="BU262" s="217">
        <f t="shared" si="340"/>
        <v>563891.17647058819</v>
      </c>
      <c r="BV262" s="214">
        <f t="shared" si="341"/>
        <v>44</v>
      </c>
      <c r="BW262" s="215">
        <f t="shared" si="342"/>
        <v>0.86274509803921573</v>
      </c>
      <c r="BX262" s="216">
        <f t="shared" si="343"/>
        <v>4973786</v>
      </c>
      <c r="BY262" s="217">
        <f t="shared" si="344"/>
        <v>113040.59090909091</v>
      </c>
      <c r="BZ262" s="82"/>
      <c r="CA262" s="113">
        <v>37</v>
      </c>
      <c r="CB262" s="105">
        <v>37</v>
      </c>
      <c r="CC262" s="86">
        <v>1</v>
      </c>
      <c r="CD262" s="105">
        <v>32628910</v>
      </c>
      <c r="CE262" s="105">
        <v>881862.43243243243</v>
      </c>
      <c r="CF262" s="105">
        <v>29</v>
      </c>
      <c r="CG262" s="86">
        <v>0.78378378378378377</v>
      </c>
      <c r="CH262" s="105">
        <v>4867984</v>
      </c>
      <c r="CI262" s="105">
        <v>167861.5172413793</v>
      </c>
      <c r="CK262" s="86">
        <f t="shared" si="304"/>
        <v>0.13725490196078427</v>
      </c>
      <c r="CL262" s="86">
        <f t="shared" si="305"/>
        <v>0</v>
      </c>
      <c r="CM262" s="86">
        <f t="shared" si="306"/>
        <v>0.21621621621621623</v>
      </c>
      <c r="CN262" s="86">
        <f t="shared" si="307"/>
        <v>0</v>
      </c>
    </row>
    <row r="263" spans="1:92" s="15" customFormat="1" ht="13.5" customHeight="1">
      <c r="A263" s="63"/>
      <c r="B263" s="346"/>
      <c r="C263" s="343"/>
      <c r="D263" s="210"/>
      <c r="E263" s="72" t="s">
        <v>211</v>
      </c>
      <c r="F263" s="211">
        <v>0</v>
      </c>
      <c r="G263" s="126">
        <v>0</v>
      </c>
      <c r="H263" s="124" t="str">
        <f>IFERROR(G263/F263,"-")</f>
        <v>-</v>
      </c>
      <c r="I263" s="127">
        <v>0</v>
      </c>
      <c r="J263" s="125" t="str">
        <f>IFERROR(I263/G263,"-")</f>
        <v>-</v>
      </c>
      <c r="K263" s="126">
        <v>0</v>
      </c>
      <c r="L263" s="124" t="str">
        <f>IFERROR(K263/F263,"-")</f>
        <v>-</v>
      </c>
      <c r="M263" s="127">
        <v>0</v>
      </c>
      <c r="N263" s="125" t="str">
        <f>IFERROR(M263/K263,"-")</f>
        <v>-</v>
      </c>
      <c r="O263" s="211">
        <v>0</v>
      </c>
      <c r="P263" s="126">
        <v>0</v>
      </c>
      <c r="Q263" s="124" t="str">
        <f>IFERROR(P263/O263,"-")</f>
        <v>-</v>
      </c>
      <c r="R263" s="127">
        <v>0</v>
      </c>
      <c r="S263" s="125" t="str">
        <f>IFERROR(R263/P263,"-")</f>
        <v>-</v>
      </c>
      <c r="T263" s="126">
        <v>0</v>
      </c>
      <c r="U263" s="124" t="str">
        <f>IFERROR(T263/O263,"-")</f>
        <v>-</v>
      </c>
      <c r="V263" s="127">
        <v>0</v>
      </c>
      <c r="W263" s="125" t="str">
        <f>IFERROR(V263/T263,"-")</f>
        <v>-</v>
      </c>
      <c r="X263" s="211">
        <v>0</v>
      </c>
      <c r="Y263" s="126">
        <v>0</v>
      </c>
      <c r="Z263" s="124" t="str">
        <f>IFERROR(Y263/X263,"-")</f>
        <v>-</v>
      </c>
      <c r="AA263" s="127">
        <v>0</v>
      </c>
      <c r="AB263" s="125" t="str">
        <f>IFERROR(AA263/Y263,"-")</f>
        <v>-</v>
      </c>
      <c r="AC263" s="126">
        <v>0</v>
      </c>
      <c r="AD263" s="124" t="str">
        <f>IFERROR(AC263/X263,"-")</f>
        <v>-</v>
      </c>
      <c r="AE263" s="127">
        <v>0</v>
      </c>
      <c r="AF263" s="125" t="str">
        <f>IFERROR(AE263/AC263,"-")</f>
        <v>-</v>
      </c>
      <c r="AG263" s="211">
        <v>1</v>
      </c>
      <c r="AH263" s="126">
        <v>1</v>
      </c>
      <c r="AI263" s="124">
        <f>IFERROR(AH263/AG263,"-")</f>
        <v>1</v>
      </c>
      <c r="AJ263" s="127">
        <v>593200</v>
      </c>
      <c r="AK263" s="125">
        <f>IFERROR(AJ263/AH263,"-")</f>
        <v>593200</v>
      </c>
      <c r="AL263" s="126">
        <v>1</v>
      </c>
      <c r="AM263" s="124">
        <f>IFERROR(AL263/AG263,"-")</f>
        <v>1</v>
      </c>
      <c r="AN263" s="127">
        <v>18123</v>
      </c>
      <c r="AO263" s="125">
        <f>IFERROR(AN263/AL263,"-")</f>
        <v>18123</v>
      </c>
      <c r="AP263" s="211">
        <v>0</v>
      </c>
      <c r="AQ263" s="126">
        <v>0</v>
      </c>
      <c r="AR263" s="124" t="str">
        <f>IFERROR(AQ263/AP263,"-")</f>
        <v>-</v>
      </c>
      <c r="AS263" s="127">
        <v>0</v>
      </c>
      <c r="AT263" s="125" t="str">
        <f>IFERROR(AS263/AQ263,"-")</f>
        <v>-</v>
      </c>
      <c r="AU263" s="126">
        <v>0</v>
      </c>
      <c r="AV263" s="124" t="str">
        <f>IFERROR(AU263/AP263,"-")</f>
        <v>-</v>
      </c>
      <c r="AW263" s="127">
        <v>0</v>
      </c>
      <c r="AX263" s="125" t="str">
        <f>IFERROR(AW263/AU263,"-")</f>
        <v>-</v>
      </c>
      <c r="AY263" s="211">
        <v>0</v>
      </c>
      <c r="AZ263" s="126">
        <v>0</v>
      </c>
      <c r="BA263" s="124" t="str">
        <f>IFERROR(AZ263/AY263,"-")</f>
        <v>-</v>
      </c>
      <c r="BB263" s="127">
        <v>0</v>
      </c>
      <c r="BC263" s="125" t="str">
        <f>IFERROR(BB263/AZ263,"-")</f>
        <v>-</v>
      </c>
      <c r="BD263" s="126">
        <v>0</v>
      </c>
      <c r="BE263" s="124" t="str">
        <f>IFERROR(BD263/AY263,"-")</f>
        <v>-</v>
      </c>
      <c r="BF263" s="127">
        <v>0</v>
      </c>
      <c r="BG263" s="125" t="str">
        <f>IFERROR(BF263/BD263,"-")</f>
        <v>-</v>
      </c>
      <c r="BH263" s="211">
        <v>0</v>
      </c>
      <c r="BI263" s="126">
        <v>0</v>
      </c>
      <c r="BJ263" s="124" t="str">
        <f>IFERROR(BI263/BH263,"-")</f>
        <v>-</v>
      </c>
      <c r="BK263" s="127">
        <v>0</v>
      </c>
      <c r="BL263" s="125" t="str">
        <f>IFERROR(BK263/BI263,"-")</f>
        <v>-</v>
      </c>
      <c r="BM263" s="126">
        <v>0</v>
      </c>
      <c r="BN263" s="124" t="str">
        <f>IFERROR(BM263/BH263,"-")</f>
        <v>-</v>
      </c>
      <c r="BO263" s="127">
        <v>0</v>
      </c>
      <c r="BP263" s="125" t="str">
        <f>IFERROR(BO263/BM263,"-")</f>
        <v>-</v>
      </c>
      <c r="BQ263" s="212">
        <f t="shared" si="336"/>
        <v>1</v>
      </c>
      <c r="BR263" s="126">
        <f t="shared" si="337"/>
        <v>1</v>
      </c>
      <c r="BS263" s="124">
        <f>IFERROR(BR263/BQ263,"-")</f>
        <v>1</v>
      </c>
      <c r="BT263" s="127">
        <f>SUM(I263,R263,AA263,AJ263,AS263,BB263,BK263)</f>
        <v>593200</v>
      </c>
      <c r="BU263" s="125">
        <f>IFERROR(BT263/BR263,"-")</f>
        <v>593200</v>
      </c>
      <c r="BV263" s="126">
        <f>SUM(K263,T263,AC263,AL263,AU263,BD263,BM263)</f>
        <v>1</v>
      </c>
      <c r="BW263" s="124">
        <f>IFERROR(BV263/BQ263,"-")</f>
        <v>1</v>
      </c>
      <c r="BX263" s="127">
        <f>SUM(M263,V263,AE263,AN263,AW263,BF263,BO263)</f>
        <v>18123</v>
      </c>
      <c r="BY263" s="125">
        <f>IFERROR(BX263/BV263,"-")</f>
        <v>18123</v>
      </c>
      <c r="BZ263" s="82"/>
      <c r="CA263" s="113">
        <v>0</v>
      </c>
      <c r="CB263" s="105">
        <v>0</v>
      </c>
      <c r="CC263" s="86" t="s">
        <v>240</v>
      </c>
      <c r="CD263" s="105">
        <v>0</v>
      </c>
      <c r="CE263" s="105" t="s">
        <v>240</v>
      </c>
      <c r="CF263" s="105">
        <v>0</v>
      </c>
      <c r="CG263" s="86" t="s">
        <v>240</v>
      </c>
      <c r="CH263" s="105">
        <v>0</v>
      </c>
      <c r="CI263" s="105" t="s">
        <v>240</v>
      </c>
      <c r="CK263" s="86">
        <f t="shared" ref="CK263:CK326" si="345">IFERROR(BS263-BW263,"-")</f>
        <v>0</v>
      </c>
      <c r="CL263" s="86">
        <f t="shared" si="305"/>
        <v>0</v>
      </c>
      <c r="CM263" s="86" t="str">
        <f t="shared" si="306"/>
        <v>-</v>
      </c>
      <c r="CN263" s="86" t="str">
        <f t="shared" si="307"/>
        <v>-</v>
      </c>
    </row>
    <row r="264" spans="1:92" s="15" customFormat="1" ht="13.5" customHeight="1">
      <c r="A264" s="63"/>
      <c r="B264" s="347"/>
      <c r="C264" s="344"/>
      <c r="D264" s="338" t="s">
        <v>204</v>
      </c>
      <c r="E264" s="339"/>
      <c r="F264" s="144">
        <v>36</v>
      </c>
      <c r="G264" s="60">
        <v>34</v>
      </c>
      <c r="H264" s="80">
        <f t="shared" si="308"/>
        <v>0.94444444444444442</v>
      </c>
      <c r="I264" s="93">
        <v>82896500</v>
      </c>
      <c r="J264" s="100">
        <f t="shared" si="309"/>
        <v>2438132.3529411764</v>
      </c>
      <c r="K264" s="60">
        <v>25</v>
      </c>
      <c r="L264" s="80">
        <f t="shared" si="310"/>
        <v>0.69444444444444442</v>
      </c>
      <c r="M264" s="93">
        <v>10481378</v>
      </c>
      <c r="N264" s="100">
        <f t="shared" si="311"/>
        <v>419255.12</v>
      </c>
      <c r="O264" s="144">
        <v>197</v>
      </c>
      <c r="P264" s="60">
        <v>183</v>
      </c>
      <c r="Q264" s="80">
        <f t="shared" si="312"/>
        <v>0.92893401015228427</v>
      </c>
      <c r="R264" s="93">
        <v>317006260</v>
      </c>
      <c r="S264" s="100">
        <f t="shared" si="313"/>
        <v>1732274.6448087431</v>
      </c>
      <c r="T264" s="60">
        <v>155</v>
      </c>
      <c r="U264" s="80">
        <f t="shared" si="314"/>
        <v>0.78680203045685282</v>
      </c>
      <c r="V264" s="93">
        <v>80992598</v>
      </c>
      <c r="W264" s="100">
        <f t="shared" si="315"/>
        <v>522532.89032258064</v>
      </c>
      <c r="X264" s="144">
        <v>10250</v>
      </c>
      <c r="Y264" s="60">
        <v>9367</v>
      </c>
      <c r="Z264" s="80">
        <f t="shared" si="316"/>
        <v>0.9138536585365854</v>
      </c>
      <c r="AA264" s="93">
        <v>6816160640</v>
      </c>
      <c r="AB264" s="100">
        <f t="shared" si="317"/>
        <v>727678.086900822</v>
      </c>
      <c r="AC264" s="60">
        <v>7797</v>
      </c>
      <c r="AD264" s="80">
        <f t="shared" si="318"/>
        <v>0.7606829268292683</v>
      </c>
      <c r="AE264" s="93">
        <v>1447490614</v>
      </c>
      <c r="AF264" s="100">
        <f t="shared" si="319"/>
        <v>185647.12248300627</v>
      </c>
      <c r="AG264" s="144">
        <v>8288</v>
      </c>
      <c r="AH264" s="60">
        <v>7876</v>
      </c>
      <c r="AI264" s="80">
        <f t="shared" si="320"/>
        <v>0.95028957528957525</v>
      </c>
      <c r="AJ264" s="93">
        <v>7900854720</v>
      </c>
      <c r="AK264" s="100">
        <f t="shared" si="321"/>
        <v>1003155.7541899441</v>
      </c>
      <c r="AL264" s="60">
        <v>6914</v>
      </c>
      <c r="AM264" s="80">
        <f t="shared" si="322"/>
        <v>0.83421814671814676</v>
      </c>
      <c r="AN264" s="93">
        <v>1579107422</v>
      </c>
      <c r="AO264" s="100">
        <f t="shared" si="323"/>
        <v>228392.74255134509</v>
      </c>
      <c r="AP264" s="144">
        <v>5579</v>
      </c>
      <c r="AQ264" s="60">
        <v>5340</v>
      </c>
      <c r="AR264" s="80">
        <f t="shared" si="324"/>
        <v>0.9571607815020613</v>
      </c>
      <c r="AS264" s="93">
        <v>5957584370</v>
      </c>
      <c r="AT264" s="100">
        <f t="shared" si="325"/>
        <v>1115652.5037453184</v>
      </c>
      <c r="AU264" s="60">
        <v>4783</v>
      </c>
      <c r="AV264" s="80">
        <f t="shared" si="326"/>
        <v>0.85732210073489867</v>
      </c>
      <c r="AW264" s="93">
        <v>1015623271</v>
      </c>
      <c r="AX264" s="100">
        <f t="shared" si="327"/>
        <v>212340.219736567</v>
      </c>
      <c r="AY264" s="144">
        <v>2671</v>
      </c>
      <c r="AZ264" s="60">
        <v>2510</v>
      </c>
      <c r="BA264" s="80">
        <f t="shared" si="328"/>
        <v>0.93972295020591534</v>
      </c>
      <c r="BB264" s="93">
        <v>3080540150</v>
      </c>
      <c r="BC264" s="100">
        <f t="shared" si="329"/>
        <v>1227306.8326693226</v>
      </c>
      <c r="BD264" s="60">
        <v>2240</v>
      </c>
      <c r="BE264" s="80">
        <f t="shared" si="330"/>
        <v>0.83863721452639461</v>
      </c>
      <c r="BF264" s="93">
        <v>506736022</v>
      </c>
      <c r="BG264" s="100">
        <f t="shared" si="331"/>
        <v>226221.43839285715</v>
      </c>
      <c r="BH264" s="144">
        <v>1020</v>
      </c>
      <c r="BI264" s="60">
        <v>930</v>
      </c>
      <c r="BJ264" s="80">
        <f t="shared" si="332"/>
        <v>0.91176470588235292</v>
      </c>
      <c r="BK264" s="93">
        <v>1180483370</v>
      </c>
      <c r="BL264" s="100">
        <f t="shared" si="333"/>
        <v>1269336.9569892474</v>
      </c>
      <c r="BM264" s="60">
        <v>813</v>
      </c>
      <c r="BN264" s="80">
        <f t="shared" si="334"/>
        <v>0.79705882352941182</v>
      </c>
      <c r="BO264" s="93">
        <v>178140472</v>
      </c>
      <c r="BP264" s="100">
        <f t="shared" si="335"/>
        <v>219114.97170971709</v>
      </c>
      <c r="BQ264" s="98">
        <f t="shared" si="336"/>
        <v>28041</v>
      </c>
      <c r="BR264" s="60">
        <f t="shared" si="337"/>
        <v>26240</v>
      </c>
      <c r="BS264" s="80">
        <f t="shared" si="338"/>
        <v>0.93577261866552552</v>
      </c>
      <c r="BT264" s="93">
        <f t="shared" si="339"/>
        <v>25335526010</v>
      </c>
      <c r="BU264" s="100">
        <f t="shared" si="340"/>
        <v>965530.71684451215</v>
      </c>
      <c r="BV264" s="60">
        <f t="shared" si="341"/>
        <v>22727</v>
      </c>
      <c r="BW264" s="80">
        <f t="shared" si="342"/>
        <v>0.810491779893727</v>
      </c>
      <c r="BX264" s="93">
        <f t="shared" si="343"/>
        <v>4818571777</v>
      </c>
      <c r="BY264" s="100">
        <f t="shared" si="344"/>
        <v>212019.7024244291</v>
      </c>
      <c r="BZ264" s="82"/>
      <c r="CA264" s="113">
        <v>26858</v>
      </c>
      <c r="CB264" s="105">
        <v>25116</v>
      </c>
      <c r="CC264" s="86">
        <v>0.93514036786060017</v>
      </c>
      <c r="CD264" s="105">
        <v>24095177580</v>
      </c>
      <c r="CE264" s="105">
        <v>959355.6927854754</v>
      </c>
      <c r="CF264" s="105">
        <v>21767</v>
      </c>
      <c r="CG264" s="86">
        <v>0.81044753890833277</v>
      </c>
      <c r="CH264" s="105">
        <v>4722198398</v>
      </c>
      <c r="CI264" s="105">
        <v>216943.00537510912</v>
      </c>
      <c r="CK264" s="86">
        <f t="shared" si="345"/>
        <v>0.12528083877179852</v>
      </c>
      <c r="CL264" s="86">
        <f t="shared" ref="CL264:CL327" si="346">IFERROR(1-BS264,"-")</f>
        <v>6.4227381334474476E-2</v>
      </c>
      <c r="CM264" s="86">
        <f t="shared" ref="CM264:CM327" si="347">IFERROR(CC264-CG264,"-")</f>
        <v>0.12469282895226741</v>
      </c>
      <c r="CN264" s="86">
        <f t="shared" ref="CN264:CN327" si="348">IFERROR(1-CC264,"-")</f>
        <v>6.4859632139399825E-2</v>
      </c>
    </row>
    <row r="265" spans="1:92" s="15" customFormat="1" ht="13.5" customHeight="1">
      <c r="A265" s="63"/>
      <c r="B265" s="345">
        <v>44</v>
      </c>
      <c r="C265" s="342" t="s">
        <v>21</v>
      </c>
      <c r="D265" s="331" t="s">
        <v>153</v>
      </c>
      <c r="E265" s="320"/>
      <c r="F265" s="144">
        <v>3</v>
      </c>
      <c r="G265" s="60">
        <v>3</v>
      </c>
      <c r="H265" s="80">
        <f t="shared" si="308"/>
        <v>1</v>
      </c>
      <c r="I265" s="93">
        <v>1184750</v>
      </c>
      <c r="J265" s="100">
        <f t="shared" si="309"/>
        <v>394916.66666666669</v>
      </c>
      <c r="K265" s="60">
        <v>3</v>
      </c>
      <c r="L265" s="80">
        <f t="shared" si="310"/>
        <v>1</v>
      </c>
      <c r="M265" s="93">
        <v>210979</v>
      </c>
      <c r="N265" s="100">
        <f t="shared" si="311"/>
        <v>70326.333333333328</v>
      </c>
      <c r="O265" s="144">
        <v>9</v>
      </c>
      <c r="P265" s="60">
        <v>9</v>
      </c>
      <c r="Q265" s="80">
        <f t="shared" si="312"/>
        <v>1</v>
      </c>
      <c r="R265" s="93">
        <v>4474270</v>
      </c>
      <c r="S265" s="100">
        <f t="shared" si="313"/>
        <v>497141.11111111112</v>
      </c>
      <c r="T265" s="60">
        <v>7</v>
      </c>
      <c r="U265" s="80">
        <f t="shared" si="314"/>
        <v>0.77777777777777779</v>
      </c>
      <c r="V265" s="93">
        <v>850659</v>
      </c>
      <c r="W265" s="100">
        <f t="shared" si="315"/>
        <v>121522.71428571429</v>
      </c>
      <c r="X265" s="144">
        <v>4038</v>
      </c>
      <c r="Y265" s="60">
        <v>3990</v>
      </c>
      <c r="Z265" s="80">
        <f t="shared" si="316"/>
        <v>0.98811292719167909</v>
      </c>
      <c r="AA265" s="93">
        <v>1685150950</v>
      </c>
      <c r="AB265" s="100">
        <f t="shared" si="317"/>
        <v>422343.59649122809</v>
      </c>
      <c r="AC265" s="60">
        <v>3440</v>
      </c>
      <c r="AD265" s="80">
        <f t="shared" si="318"/>
        <v>0.85190688459633479</v>
      </c>
      <c r="AE265" s="93">
        <v>352323484</v>
      </c>
      <c r="AF265" s="100">
        <f t="shared" si="319"/>
        <v>102419.61744186046</v>
      </c>
      <c r="AG265" s="144">
        <v>3276</v>
      </c>
      <c r="AH265" s="60">
        <v>3253</v>
      </c>
      <c r="AI265" s="80">
        <f t="shared" si="320"/>
        <v>0.992979242979243</v>
      </c>
      <c r="AJ265" s="93">
        <v>1582756780</v>
      </c>
      <c r="AK265" s="100">
        <f t="shared" si="321"/>
        <v>486552.96034429758</v>
      </c>
      <c r="AL265" s="60">
        <v>2902</v>
      </c>
      <c r="AM265" s="80">
        <f t="shared" si="322"/>
        <v>0.8858363858363858</v>
      </c>
      <c r="AN265" s="93">
        <v>313437605</v>
      </c>
      <c r="AO265" s="100">
        <f t="shared" si="323"/>
        <v>108007.44486560993</v>
      </c>
      <c r="AP265" s="144">
        <v>1424</v>
      </c>
      <c r="AQ265" s="60">
        <v>1421</v>
      </c>
      <c r="AR265" s="80">
        <f t="shared" si="324"/>
        <v>0.9978932584269663</v>
      </c>
      <c r="AS265" s="93">
        <v>833657970</v>
      </c>
      <c r="AT265" s="100">
        <f t="shared" si="325"/>
        <v>586669.92962702317</v>
      </c>
      <c r="AU265" s="60">
        <v>1315</v>
      </c>
      <c r="AV265" s="80">
        <f t="shared" si="326"/>
        <v>0.9234550561797753</v>
      </c>
      <c r="AW265" s="93">
        <v>152750095</v>
      </c>
      <c r="AX265" s="100">
        <f t="shared" si="327"/>
        <v>116159.7680608365</v>
      </c>
      <c r="AY265" s="144">
        <v>405</v>
      </c>
      <c r="AZ265" s="60">
        <v>403</v>
      </c>
      <c r="BA265" s="80">
        <f t="shared" si="328"/>
        <v>0.99506172839506168</v>
      </c>
      <c r="BB265" s="93">
        <v>269746480</v>
      </c>
      <c r="BC265" s="100">
        <f t="shared" si="329"/>
        <v>669346.10421836225</v>
      </c>
      <c r="BD265" s="60">
        <v>373</v>
      </c>
      <c r="BE265" s="80">
        <f t="shared" si="330"/>
        <v>0.92098765432098761</v>
      </c>
      <c r="BF265" s="93">
        <v>46729950</v>
      </c>
      <c r="BG265" s="100">
        <f t="shared" si="331"/>
        <v>125281.3672922252</v>
      </c>
      <c r="BH265" s="144">
        <v>90</v>
      </c>
      <c r="BI265" s="60">
        <v>90</v>
      </c>
      <c r="BJ265" s="80">
        <f t="shared" si="332"/>
        <v>1</v>
      </c>
      <c r="BK265" s="93">
        <v>67976860</v>
      </c>
      <c r="BL265" s="100">
        <f t="shared" si="333"/>
        <v>755298.4444444445</v>
      </c>
      <c r="BM265" s="60">
        <v>85</v>
      </c>
      <c r="BN265" s="80">
        <f t="shared" si="334"/>
        <v>0.94444444444444442</v>
      </c>
      <c r="BO265" s="93">
        <v>12154556</v>
      </c>
      <c r="BP265" s="100">
        <f t="shared" si="335"/>
        <v>142994.77647058823</v>
      </c>
      <c r="BQ265" s="98">
        <f t="shared" si="336"/>
        <v>9245</v>
      </c>
      <c r="BR265" s="60">
        <f t="shared" si="337"/>
        <v>9169</v>
      </c>
      <c r="BS265" s="80">
        <f t="shared" si="338"/>
        <v>0.99177934018388314</v>
      </c>
      <c r="BT265" s="93">
        <f t="shared" si="339"/>
        <v>4444948060</v>
      </c>
      <c r="BU265" s="100">
        <f t="shared" si="340"/>
        <v>484780.02617515542</v>
      </c>
      <c r="BV265" s="60">
        <f t="shared" si="341"/>
        <v>8125</v>
      </c>
      <c r="BW265" s="80">
        <f t="shared" si="342"/>
        <v>0.8788534342888048</v>
      </c>
      <c r="BX265" s="93">
        <f t="shared" si="343"/>
        <v>878457328</v>
      </c>
      <c r="BY265" s="100">
        <f t="shared" si="344"/>
        <v>108117.82498461538</v>
      </c>
      <c r="BZ265" s="82"/>
      <c r="CA265" s="113">
        <v>8568</v>
      </c>
      <c r="CB265" s="105">
        <v>8489</v>
      </c>
      <c r="CC265" s="86">
        <v>0.99077964519140993</v>
      </c>
      <c r="CD265" s="105">
        <v>4049762720</v>
      </c>
      <c r="CE265" s="105">
        <v>477060.04476381198</v>
      </c>
      <c r="CF265" s="105">
        <v>7444</v>
      </c>
      <c r="CG265" s="86">
        <v>0.86881419234360413</v>
      </c>
      <c r="CH265" s="105">
        <v>827253603</v>
      </c>
      <c r="CI265" s="105">
        <v>111130.25295540033</v>
      </c>
      <c r="CK265" s="86">
        <f t="shared" si="345"/>
        <v>0.11292590589507834</v>
      </c>
      <c r="CL265" s="86">
        <f t="shared" si="346"/>
        <v>8.2206598161168598E-3</v>
      </c>
      <c r="CM265" s="86">
        <f t="shared" si="347"/>
        <v>0.1219654528478058</v>
      </c>
      <c r="CN265" s="86">
        <f t="shared" si="348"/>
        <v>9.22035480859007E-3</v>
      </c>
    </row>
    <row r="266" spans="1:92" s="15" customFormat="1" ht="13.5" customHeight="1">
      <c r="A266" s="63"/>
      <c r="B266" s="346"/>
      <c r="C266" s="343"/>
      <c r="D266" s="319" t="s">
        <v>164</v>
      </c>
      <c r="E266" s="320"/>
      <c r="F266" s="144">
        <v>0</v>
      </c>
      <c r="G266" s="60">
        <v>0</v>
      </c>
      <c r="H266" s="80" t="str">
        <f t="shared" si="308"/>
        <v>-</v>
      </c>
      <c r="I266" s="93">
        <v>0</v>
      </c>
      <c r="J266" s="100" t="str">
        <f t="shared" si="309"/>
        <v>-</v>
      </c>
      <c r="K266" s="60">
        <v>0</v>
      </c>
      <c r="L266" s="80" t="str">
        <f t="shared" si="310"/>
        <v>-</v>
      </c>
      <c r="M266" s="93">
        <v>0</v>
      </c>
      <c r="N266" s="100" t="str">
        <f t="shared" si="311"/>
        <v>-</v>
      </c>
      <c r="O266" s="144">
        <v>0</v>
      </c>
      <c r="P266" s="60">
        <v>0</v>
      </c>
      <c r="Q266" s="80" t="str">
        <f t="shared" si="312"/>
        <v>-</v>
      </c>
      <c r="R266" s="93">
        <v>0</v>
      </c>
      <c r="S266" s="100" t="str">
        <f t="shared" si="313"/>
        <v>-</v>
      </c>
      <c r="T266" s="60">
        <v>0</v>
      </c>
      <c r="U266" s="80" t="str">
        <f t="shared" si="314"/>
        <v>-</v>
      </c>
      <c r="V266" s="93">
        <v>0</v>
      </c>
      <c r="W266" s="100" t="str">
        <f t="shared" si="315"/>
        <v>-</v>
      </c>
      <c r="X266" s="144">
        <v>30</v>
      </c>
      <c r="Y266" s="60">
        <v>30</v>
      </c>
      <c r="Z266" s="80">
        <f t="shared" si="316"/>
        <v>1</v>
      </c>
      <c r="AA266" s="93">
        <v>13420310</v>
      </c>
      <c r="AB266" s="100">
        <f t="shared" si="317"/>
        <v>447343.66666666669</v>
      </c>
      <c r="AC266" s="60">
        <v>30</v>
      </c>
      <c r="AD266" s="80">
        <f t="shared" si="318"/>
        <v>1</v>
      </c>
      <c r="AE266" s="93">
        <v>2428227</v>
      </c>
      <c r="AF266" s="100">
        <f t="shared" si="319"/>
        <v>80940.899999999994</v>
      </c>
      <c r="AG266" s="144">
        <v>11</v>
      </c>
      <c r="AH266" s="60">
        <v>11</v>
      </c>
      <c r="AI266" s="80">
        <f t="shared" si="320"/>
        <v>1</v>
      </c>
      <c r="AJ266" s="93">
        <v>5511570</v>
      </c>
      <c r="AK266" s="100">
        <f t="shared" si="321"/>
        <v>501051.81818181818</v>
      </c>
      <c r="AL266" s="60">
        <v>9</v>
      </c>
      <c r="AM266" s="80">
        <f t="shared" si="322"/>
        <v>0.81818181818181823</v>
      </c>
      <c r="AN266" s="93">
        <v>1450855</v>
      </c>
      <c r="AO266" s="100">
        <f t="shared" si="323"/>
        <v>161206.11111111112</v>
      </c>
      <c r="AP266" s="144">
        <v>3</v>
      </c>
      <c r="AQ266" s="60">
        <v>3</v>
      </c>
      <c r="AR266" s="80">
        <f t="shared" si="324"/>
        <v>1</v>
      </c>
      <c r="AS266" s="93">
        <v>551780</v>
      </c>
      <c r="AT266" s="100">
        <f t="shared" si="325"/>
        <v>183926.66666666666</v>
      </c>
      <c r="AU266" s="60">
        <v>2</v>
      </c>
      <c r="AV266" s="80">
        <f t="shared" si="326"/>
        <v>0.66666666666666663</v>
      </c>
      <c r="AW266" s="93">
        <v>308632</v>
      </c>
      <c r="AX266" s="100">
        <f t="shared" si="327"/>
        <v>154316</v>
      </c>
      <c r="AY266" s="144">
        <v>1</v>
      </c>
      <c r="AZ266" s="60">
        <v>1</v>
      </c>
      <c r="BA266" s="80">
        <f t="shared" si="328"/>
        <v>1</v>
      </c>
      <c r="BB266" s="93">
        <v>1839670</v>
      </c>
      <c r="BC266" s="100">
        <f t="shared" si="329"/>
        <v>1839670</v>
      </c>
      <c r="BD266" s="60">
        <v>1</v>
      </c>
      <c r="BE266" s="80">
        <f t="shared" si="330"/>
        <v>1</v>
      </c>
      <c r="BF266" s="93">
        <v>88855</v>
      </c>
      <c r="BG266" s="100">
        <f t="shared" si="331"/>
        <v>88855</v>
      </c>
      <c r="BH266" s="144">
        <v>0</v>
      </c>
      <c r="BI266" s="60">
        <v>0</v>
      </c>
      <c r="BJ266" s="80" t="str">
        <f t="shared" si="332"/>
        <v>-</v>
      </c>
      <c r="BK266" s="93">
        <v>0</v>
      </c>
      <c r="BL266" s="100" t="str">
        <f t="shared" si="333"/>
        <v>-</v>
      </c>
      <c r="BM266" s="60">
        <v>0</v>
      </c>
      <c r="BN266" s="80" t="str">
        <f t="shared" si="334"/>
        <v>-</v>
      </c>
      <c r="BO266" s="93">
        <v>0</v>
      </c>
      <c r="BP266" s="100" t="str">
        <f t="shared" si="335"/>
        <v>-</v>
      </c>
      <c r="BQ266" s="98">
        <f t="shared" si="336"/>
        <v>45</v>
      </c>
      <c r="BR266" s="60">
        <f t="shared" si="337"/>
        <v>45</v>
      </c>
      <c r="BS266" s="80">
        <f t="shared" si="338"/>
        <v>1</v>
      </c>
      <c r="BT266" s="93">
        <f t="shared" si="339"/>
        <v>21323330</v>
      </c>
      <c r="BU266" s="100">
        <f t="shared" si="340"/>
        <v>473851.77777777775</v>
      </c>
      <c r="BV266" s="60">
        <f t="shared" si="341"/>
        <v>42</v>
      </c>
      <c r="BW266" s="80">
        <f t="shared" si="342"/>
        <v>0.93333333333333335</v>
      </c>
      <c r="BX266" s="93">
        <f t="shared" si="343"/>
        <v>4276569</v>
      </c>
      <c r="BY266" s="100">
        <f t="shared" si="344"/>
        <v>101823.07142857143</v>
      </c>
      <c r="BZ266" s="82"/>
      <c r="CA266" s="113">
        <v>287</v>
      </c>
      <c r="CB266" s="105">
        <v>285</v>
      </c>
      <c r="CC266" s="86">
        <v>0.99303135888501737</v>
      </c>
      <c r="CD266" s="105">
        <v>171069930</v>
      </c>
      <c r="CE266" s="105">
        <v>600245.36842105258</v>
      </c>
      <c r="CF266" s="105">
        <v>242</v>
      </c>
      <c r="CG266" s="86">
        <v>0.84320557491289194</v>
      </c>
      <c r="CH266" s="105">
        <v>31950317</v>
      </c>
      <c r="CI266" s="105">
        <v>132026.10330578513</v>
      </c>
      <c r="CK266" s="86">
        <f t="shared" si="345"/>
        <v>6.6666666666666652E-2</v>
      </c>
      <c r="CL266" s="86">
        <f t="shared" si="346"/>
        <v>0</v>
      </c>
      <c r="CM266" s="86">
        <f t="shared" si="347"/>
        <v>0.14982578397212543</v>
      </c>
      <c r="CN266" s="86">
        <f t="shared" si="348"/>
        <v>6.9686411149826322E-3</v>
      </c>
    </row>
    <row r="267" spans="1:92" s="15" customFormat="1" ht="13.5" customHeight="1">
      <c r="A267" s="63"/>
      <c r="B267" s="346"/>
      <c r="C267" s="343"/>
      <c r="D267" s="81"/>
      <c r="E267" s="71" t="s">
        <v>160</v>
      </c>
      <c r="F267" s="168">
        <v>0</v>
      </c>
      <c r="G267" s="62">
        <v>0</v>
      </c>
      <c r="H267" s="79" t="str">
        <f t="shared" si="308"/>
        <v>-</v>
      </c>
      <c r="I267" s="101">
        <v>0</v>
      </c>
      <c r="J267" s="102" t="str">
        <f t="shared" si="309"/>
        <v>-</v>
      </c>
      <c r="K267" s="62">
        <v>0</v>
      </c>
      <c r="L267" s="79" t="str">
        <f t="shared" si="310"/>
        <v>-</v>
      </c>
      <c r="M267" s="101">
        <v>0</v>
      </c>
      <c r="N267" s="102" t="str">
        <f t="shared" si="311"/>
        <v>-</v>
      </c>
      <c r="O267" s="168">
        <v>0</v>
      </c>
      <c r="P267" s="62">
        <v>0</v>
      </c>
      <c r="Q267" s="79" t="str">
        <f t="shared" si="312"/>
        <v>-</v>
      </c>
      <c r="R267" s="101">
        <v>0</v>
      </c>
      <c r="S267" s="102" t="str">
        <f t="shared" si="313"/>
        <v>-</v>
      </c>
      <c r="T267" s="62">
        <v>0</v>
      </c>
      <c r="U267" s="79" t="str">
        <f t="shared" si="314"/>
        <v>-</v>
      </c>
      <c r="V267" s="101">
        <v>0</v>
      </c>
      <c r="W267" s="102" t="str">
        <f t="shared" si="315"/>
        <v>-</v>
      </c>
      <c r="X267" s="168">
        <v>16</v>
      </c>
      <c r="Y267" s="62">
        <v>16</v>
      </c>
      <c r="Z267" s="79">
        <f t="shared" si="316"/>
        <v>1</v>
      </c>
      <c r="AA267" s="101">
        <v>9812160</v>
      </c>
      <c r="AB267" s="102">
        <f t="shared" si="317"/>
        <v>613260</v>
      </c>
      <c r="AC267" s="62">
        <v>16</v>
      </c>
      <c r="AD267" s="79">
        <f t="shared" si="318"/>
        <v>1</v>
      </c>
      <c r="AE267" s="101">
        <v>1091454</v>
      </c>
      <c r="AF267" s="102">
        <f t="shared" si="319"/>
        <v>68215.875</v>
      </c>
      <c r="AG267" s="168">
        <v>10</v>
      </c>
      <c r="AH267" s="62">
        <v>10</v>
      </c>
      <c r="AI267" s="79">
        <f t="shared" si="320"/>
        <v>1</v>
      </c>
      <c r="AJ267" s="101">
        <v>5303240</v>
      </c>
      <c r="AK267" s="102">
        <f t="shared" si="321"/>
        <v>530324</v>
      </c>
      <c r="AL267" s="62">
        <v>8</v>
      </c>
      <c r="AM267" s="79">
        <f t="shared" si="322"/>
        <v>0.8</v>
      </c>
      <c r="AN267" s="101">
        <v>1385616</v>
      </c>
      <c r="AO267" s="102">
        <f t="shared" si="323"/>
        <v>173202</v>
      </c>
      <c r="AP267" s="168">
        <v>1</v>
      </c>
      <c r="AQ267" s="62">
        <v>1</v>
      </c>
      <c r="AR267" s="79">
        <f t="shared" si="324"/>
        <v>1</v>
      </c>
      <c r="AS267" s="101">
        <v>50480</v>
      </c>
      <c r="AT267" s="102">
        <f t="shared" si="325"/>
        <v>50480</v>
      </c>
      <c r="AU267" s="62">
        <v>0</v>
      </c>
      <c r="AV267" s="79">
        <f t="shared" si="326"/>
        <v>0</v>
      </c>
      <c r="AW267" s="101">
        <v>0</v>
      </c>
      <c r="AX267" s="102" t="str">
        <f t="shared" si="327"/>
        <v>-</v>
      </c>
      <c r="AY267" s="168">
        <v>0</v>
      </c>
      <c r="AZ267" s="62">
        <v>0</v>
      </c>
      <c r="BA267" s="79" t="str">
        <f t="shared" si="328"/>
        <v>-</v>
      </c>
      <c r="BB267" s="101">
        <v>0</v>
      </c>
      <c r="BC267" s="102" t="str">
        <f t="shared" si="329"/>
        <v>-</v>
      </c>
      <c r="BD267" s="62">
        <v>0</v>
      </c>
      <c r="BE267" s="79" t="str">
        <f t="shared" si="330"/>
        <v>-</v>
      </c>
      <c r="BF267" s="101">
        <v>0</v>
      </c>
      <c r="BG267" s="102" t="str">
        <f t="shared" si="331"/>
        <v>-</v>
      </c>
      <c r="BH267" s="168">
        <v>0</v>
      </c>
      <c r="BI267" s="62">
        <v>0</v>
      </c>
      <c r="BJ267" s="79" t="str">
        <f t="shared" si="332"/>
        <v>-</v>
      </c>
      <c r="BK267" s="101">
        <v>0</v>
      </c>
      <c r="BL267" s="102" t="str">
        <f t="shared" si="333"/>
        <v>-</v>
      </c>
      <c r="BM267" s="62">
        <v>0</v>
      </c>
      <c r="BN267" s="79" t="str">
        <f t="shared" si="334"/>
        <v>-</v>
      </c>
      <c r="BO267" s="101">
        <v>0</v>
      </c>
      <c r="BP267" s="102" t="str">
        <f t="shared" si="335"/>
        <v>-</v>
      </c>
      <c r="BQ267" s="99">
        <f t="shared" si="336"/>
        <v>27</v>
      </c>
      <c r="BR267" s="62">
        <f t="shared" si="337"/>
        <v>27</v>
      </c>
      <c r="BS267" s="79">
        <f t="shared" si="338"/>
        <v>1</v>
      </c>
      <c r="BT267" s="101">
        <f t="shared" si="339"/>
        <v>15165880</v>
      </c>
      <c r="BU267" s="102">
        <f t="shared" si="340"/>
        <v>561699.25925925921</v>
      </c>
      <c r="BV267" s="62">
        <f t="shared" si="341"/>
        <v>24</v>
      </c>
      <c r="BW267" s="79">
        <f t="shared" si="342"/>
        <v>0.88888888888888884</v>
      </c>
      <c r="BX267" s="101">
        <f t="shared" si="343"/>
        <v>2477070</v>
      </c>
      <c r="BY267" s="102">
        <f t="shared" si="344"/>
        <v>103211.25</v>
      </c>
      <c r="BZ267" s="82"/>
      <c r="CA267" s="113">
        <v>216</v>
      </c>
      <c r="CB267" s="105">
        <v>215</v>
      </c>
      <c r="CC267" s="86">
        <v>0.99537037037037035</v>
      </c>
      <c r="CD267" s="105">
        <v>133220360</v>
      </c>
      <c r="CE267" s="105">
        <v>619629.58139534888</v>
      </c>
      <c r="CF267" s="105">
        <v>183</v>
      </c>
      <c r="CG267" s="86">
        <v>0.84722222222222221</v>
      </c>
      <c r="CH267" s="105">
        <v>20028219</v>
      </c>
      <c r="CI267" s="105">
        <v>109443.81967213115</v>
      </c>
      <c r="CK267" s="86">
        <f t="shared" si="345"/>
        <v>0.11111111111111116</v>
      </c>
      <c r="CL267" s="86">
        <f t="shared" si="346"/>
        <v>0</v>
      </c>
      <c r="CM267" s="86">
        <f t="shared" si="347"/>
        <v>0.14814814814814814</v>
      </c>
      <c r="CN267" s="86">
        <f t="shared" si="348"/>
        <v>4.6296296296296502E-3</v>
      </c>
    </row>
    <row r="268" spans="1:92" s="15" customFormat="1" ht="13.5" customHeight="1">
      <c r="A268" s="63"/>
      <c r="B268" s="346"/>
      <c r="C268" s="343"/>
      <c r="D268" s="81"/>
      <c r="E268" s="198" t="s">
        <v>161</v>
      </c>
      <c r="F268" s="213">
        <v>0</v>
      </c>
      <c r="G268" s="214">
        <v>0</v>
      </c>
      <c r="H268" s="215" t="str">
        <f t="shared" si="308"/>
        <v>-</v>
      </c>
      <c r="I268" s="216">
        <v>0</v>
      </c>
      <c r="J268" s="217" t="str">
        <f t="shared" si="309"/>
        <v>-</v>
      </c>
      <c r="K268" s="214">
        <v>0</v>
      </c>
      <c r="L268" s="215" t="str">
        <f t="shared" si="310"/>
        <v>-</v>
      </c>
      <c r="M268" s="216">
        <v>0</v>
      </c>
      <c r="N268" s="217" t="str">
        <f t="shared" si="311"/>
        <v>-</v>
      </c>
      <c r="O268" s="213">
        <v>0</v>
      </c>
      <c r="P268" s="214">
        <v>0</v>
      </c>
      <c r="Q268" s="215" t="str">
        <f t="shared" si="312"/>
        <v>-</v>
      </c>
      <c r="R268" s="216">
        <v>0</v>
      </c>
      <c r="S268" s="217" t="str">
        <f t="shared" si="313"/>
        <v>-</v>
      </c>
      <c r="T268" s="214">
        <v>0</v>
      </c>
      <c r="U268" s="215" t="str">
        <f t="shared" si="314"/>
        <v>-</v>
      </c>
      <c r="V268" s="216">
        <v>0</v>
      </c>
      <c r="W268" s="217" t="str">
        <f t="shared" si="315"/>
        <v>-</v>
      </c>
      <c r="X268" s="213">
        <v>14</v>
      </c>
      <c r="Y268" s="214">
        <v>14</v>
      </c>
      <c r="Z268" s="215">
        <f t="shared" si="316"/>
        <v>1</v>
      </c>
      <c r="AA268" s="216">
        <v>3608150</v>
      </c>
      <c r="AB268" s="217">
        <f t="shared" si="317"/>
        <v>257725</v>
      </c>
      <c r="AC268" s="214">
        <v>14</v>
      </c>
      <c r="AD268" s="215">
        <f t="shared" si="318"/>
        <v>1</v>
      </c>
      <c r="AE268" s="216">
        <v>1336773</v>
      </c>
      <c r="AF268" s="217">
        <f t="shared" si="319"/>
        <v>95483.78571428571</v>
      </c>
      <c r="AG268" s="213">
        <v>1</v>
      </c>
      <c r="AH268" s="214">
        <v>1</v>
      </c>
      <c r="AI268" s="215">
        <f t="shared" si="320"/>
        <v>1</v>
      </c>
      <c r="AJ268" s="216">
        <v>208330</v>
      </c>
      <c r="AK268" s="217">
        <f t="shared" si="321"/>
        <v>208330</v>
      </c>
      <c r="AL268" s="214">
        <v>1</v>
      </c>
      <c r="AM268" s="215">
        <f t="shared" si="322"/>
        <v>1</v>
      </c>
      <c r="AN268" s="216">
        <v>65239</v>
      </c>
      <c r="AO268" s="217">
        <f t="shared" si="323"/>
        <v>65239</v>
      </c>
      <c r="AP268" s="213">
        <v>2</v>
      </c>
      <c r="AQ268" s="214">
        <v>2</v>
      </c>
      <c r="AR268" s="215">
        <f t="shared" si="324"/>
        <v>1</v>
      </c>
      <c r="AS268" s="216">
        <v>501300</v>
      </c>
      <c r="AT268" s="217">
        <f t="shared" si="325"/>
        <v>250650</v>
      </c>
      <c r="AU268" s="214">
        <v>2</v>
      </c>
      <c r="AV268" s="215">
        <f t="shared" si="326"/>
        <v>1</v>
      </c>
      <c r="AW268" s="216">
        <v>308632</v>
      </c>
      <c r="AX268" s="217">
        <f t="shared" si="327"/>
        <v>154316</v>
      </c>
      <c r="AY268" s="213">
        <v>1</v>
      </c>
      <c r="AZ268" s="214">
        <v>1</v>
      </c>
      <c r="BA268" s="215">
        <f t="shared" si="328"/>
        <v>1</v>
      </c>
      <c r="BB268" s="216">
        <v>1839670</v>
      </c>
      <c r="BC268" s="217">
        <f t="shared" si="329"/>
        <v>1839670</v>
      </c>
      <c r="BD268" s="214">
        <v>1</v>
      </c>
      <c r="BE268" s="215">
        <f t="shared" si="330"/>
        <v>1</v>
      </c>
      <c r="BF268" s="216">
        <v>88855</v>
      </c>
      <c r="BG268" s="217">
        <f t="shared" si="331"/>
        <v>88855</v>
      </c>
      <c r="BH268" s="213">
        <v>0</v>
      </c>
      <c r="BI268" s="214">
        <v>0</v>
      </c>
      <c r="BJ268" s="215" t="str">
        <f t="shared" si="332"/>
        <v>-</v>
      </c>
      <c r="BK268" s="216">
        <v>0</v>
      </c>
      <c r="BL268" s="217" t="str">
        <f t="shared" si="333"/>
        <v>-</v>
      </c>
      <c r="BM268" s="214">
        <v>0</v>
      </c>
      <c r="BN268" s="215" t="str">
        <f t="shared" si="334"/>
        <v>-</v>
      </c>
      <c r="BO268" s="216">
        <v>0</v>
      </c>
      <c r="BP268" s="217" t="str">
        <f t="shared" si="335"/>
        <v>-</v>
      </c>
      <c r="BQ268" s="218">
        <f t="shared" si="336"/>
        <v>18</v>
      </c>
      <c r="BR268" s="214">
        <f t="shared" si="337"/>
        <v>18</v>
      </c>
      <c r="BS268" s="215">
        <f t="shared" si="338"/>
        <v>1</v>
      </c>
      <c r="BT268" s="216">
        <f t="shared" si="339"/>
        <v>6157450</v>
      </c>
      <c r="BU268" s="217">
        <f t="shared" si="340"/>
        <v>342080.55555555556</v>
      </c>
      <c r="BV268" s="214">
        <f t="shared" si="341"/>
        <v>18</v>
      </c>
      <c r="BW268" s="215">
        <f t="shared" si="342"/>
        <v>1</v>
      </c>
      <c r="BX268" s="216">
        <f t="shared" si="343"/>
        <v>1799499</v>
      </c>
      <c r="BY268" s="217">
        <f t="shared" si="344"/>
        <v>99972.166666666672</v>
      </c>
      <c r="BZ268" s="82"/>
      <c r="CA268" s="113">
        <v>71</v>
      </c>
      <c r="CB268" s="105">
        <v>70</v>
      </c>
      <c r="CC268" s="86">
        <v>0.9859154929577465</v>
      </c>
      <c r="CD268" s="105">
        <v>37849570</v>
      </c>
      <c r="CE268" s="105">
        <v>540708.14285714284</v>
      </c>
      <c r="CF268" s="105">
        <v>59</v>
      </c>
      <c r="CG268" s="86">
        <v>0.83098591549295775</v>
      </c>
      <c r="CH268" s="105">
        <v>11922098</v>
      </c>
      <c r="CI268" s="105">
        <v>202069.45762711865</v>
      </c>
      <c r="CK268" s="86">
        <f t="shared" si="345"/>
        <v>0</v>
      </c>
      <c r="CL268" s="86">
        <f t="shared" si="346"/>
        <v>0</v>
      </c>
      <c r="CM268" s="86">
        <f t="shared" si="347"/>
        <v>0.15492957746478875</v>
      </c>
      <c r="CN268" s="86">
        <f t="shared" si="348"/>
        <v>1.4084507042253502E-2</v>
      </c>
    </row>
    <row r="269" spans="1:92" s="15" customFormat="1" ht="13.5" customHeight="1">
      <c r="A269" s="63"/>
      <c r="B269" s="346"/>
      <c r="C269" s="343"/>
      <c r="D269" s="210"/>
      <c r="E269" s="72" t="s">
        <v>211</v>
      </c>
      <c r="F269" s="211">
        <v>0</v>
      </c>
      <c r="G269" s="126">
        <v>0</v>
      </c>
      <c r="H269" s="124" t="str">
        <f>IFERROR(G269/F269,"-")</f>
        <v>-</v>
      </c>
      <c r="I269" s="127">
        <v>0</v>
      </c>
      <c r="J269" s="125" t="str">
        <f>IFERROR(I269/G269,"-")</f>
        <v>-</v>
      </c>
      <c r="K269" s="126">
        <v>0</v>
      </c>
      <c r="L269" s="124" t="str">
        <f>IFERROR(K269/F269,"-")</f>
        <v>-</v>
      </c>
      <c r="M269" s="127">
        <v>0</v>
      </c>
      <c r="N269" s="125" t="str">
        <f>IFERROR(M269/K269,"-")</f>
        <v>-</v>
      </c>
      <c r="O269" s="211">
        <v>0</v>
      </c>
      <c r="P269" s="126">
        <v>0</v>
      </c>
      <c r="Q269" s="124" t="str">
        <f>IFERROR(P269/O269,"-")</f>
        <v>-</v>
      </c>
      <c r="R269" s="127">
        <v>0</v>
      </c>
      <c r="S269" s="125" t="str">
        <f>IFERROR(R269/P269,"-")</f>
        <v>-</v>
      </c>
      <c r="T269" s="126">
        <v>0</v>
      </c>
      <c r="U269" s="124" t="str">
        <f>IFERROR(T269/O269,"-")</f>
        <v>-</v>
      </c>
      <c r="V269" s="127">
        <v>0</v>
      </c>
      <c r="W269" s="125" t="str">
        <f>IFERROR(V269/T269,"-")</f>
        <v>-</v>
      </c>
      <c r="X269" s="211">
        <v>0</v>
      </c>
      <c r="Y269" s="126">
        <v>0</v>
      </c>
      <c r="Z269" s="124" t="str">
        <f>IFERROR(Y269/X269,"-")</f>
        <v>-</v>
      </c>
      <c r="AA269" s="127">
        <v>0</v>
      </c>
      <c r="AB269" s="125" t="str">
        <f>IFERROR(AA269/Y269,"-")</f>
        <v>-</v>
      </c>
      <c r="AC269" s="126">
        <v>0</v>
      </c>
      <c r="AD269" s="124" t="str">
        <f>IFERROR(AC269/X269,"-")</f>
        <v>-</v>
      </c>
      <c r="AE269" s="127">
        <v>0</v>
      </c>
      <c r="AF269" s="125" t="str">
        <f>IFERROR(AE269/AC269,"-")</f>
        <v>-</v>
      </c>
      <c r="AG269" s="211">
        <v>0</v>
      </c>
      <c r="AH269" s="126">
        <v>0</v>
      </c>
      <c r="AI269" s="124" t="str">
        <f>IFERROR(AH269/AG269,"-")</f>
        <v>-</v>
      </c>
      <c r="AJ269" s="127">
        <v>0</v>
      </c>
      <c r="AK269" s="125" t="str">
        <f>IFERROR(AJ269/AH269,"-")</f>
        <v>-</v>
      </c>
      <c r="AL269" s="126">
        <v>0</v>
      </c>
      <c r="AM269" s="124" t="str">
        <f>IFERROR(AL269/AG269,"-")</f>
        <v>-</v>
      </c>
      <c r="AN269" s="127">
        <v>0</v>
      </c>
      <c r="AO269" s="125" t="str">
        <f>IFERROR(AN269/AL269,"-")</f>
        <v>-</v>
      </c>
      <c r="AP269" s="211">
        <v>0</v>
      </c>
      <c r="AQ269" s="126">
        <v>0</v>
      </c>
      <c r="AR269" s="124" t="str">
        <f>IFERROR(AQ269/AP269,"-")</f>
        <v>-</v>
      </c>
      <c r="AS269" s="127">
        <v>0</v>
      </c>
      <c r="AT269" s="125" t="str">
        <f>IFERROR(AS269/AQ269,"-")</f>
        <v>-</v>
      </c>
      <c r="AU269" s="126">
        <v>0</v>
      </c>
      <c r="AV269" s="124" t="str">
        <f>IFERROR(AU269/AP269,"-")</f>
        <v>-</v>
      </c>
      <c r="AW269" s="127">
        <v>0</v>
      </c>
      <c r="AX269" s="125" t="str">
        <f>IFERROR(AW269/AU269,"-")</f>
        <v>-</v>
      </c>
      <c r="AY269" s="211">
        <v>0</v>
      </c>
      <c r="AZ269" s="126">
        <v>0</v>
      </c>
      <c r="BA269" s="124" t="str">
        <f>IFERROR(AZ269/AY269,"-")</f>
        <v>-</v>
      </c>
      <c r="BB269" s="127">
        <v>0</v>
      </c>
      <c r="BC269" s="125" t="str">
        <f>IFERROR(BB269/AZ269,"-")</f>
        <v>-</v>
      </c>
      <c r="BD269" s="126">
        <v>0</v>
      </c>
      <c r="BE269" s="124" t="str">
        <f>IFERROR(BD269/AY269,"-")</f>
        <v>-</v>
      </c>
      <c r="BF269" s="127">
        <v>0</v>
      </c>
      <c r="BG269" s="125" t="str">
        <f>IFERROR(BF269/BD269,"-")</f>
        <v>-</v>
      </c>
      <c r="BH269" s="211">
        <v>0</v>
      </c>
      <c r="BI269" s="126">
        <v>0</v>
      </c>
      <c r="BJ269" s="124" t="str">
        <f>IFERROR(BI269/BH269,"-")</f>
        <v>-</v>
      </c>
      <c r="BK269" s="127">
        <v>0</v>
      </c>
      <c r="BL269" s="125" t="str">
        <f>IFERROR(BK269/BI269,"-")</f>
        <v>-</v>
      </c>
      <c r="BM269" s="126">
        <v>0</v>
      </c>
      <c r="BN269" s="124" t="str">
        <f>IFERROR(BM269/BH269,"-")</f>
        <v>-</v>
      </c>
      <c r="BO269" s="127">
        <v>0</v>
      </c>
      <c r="BP269" s="125" t="str">
        <f>IFERROR(BO269/BM269,"-")</f>
        <v>-</v>
      </c>
      <c r="BQ269" s="212">
        <f t="shared" si="336"/>
        <v>0</v>
      </c>
      <c r="BR269" s="126">
        <f t="shared" si="337"/>
        <v>0</v>
      </c>
      <c r="BS269" s="124" t="str">
        <f>IFERROR(BR269/BQ269,"-")</f>
        <v>-</v>
      </c>
      <c r="BT269" s="127">
        <f>SUM(I269,R269,AA269,AJ269,AS269,BB269,BK269)</f>
        <v>0</v>
      </c>
      <c r="BU269" s="125" t="str">
        <f>IFERROR(BT269/BR269,"-")</f>
        <v>-</v>
      </c>
      <c r="BV269" s="126">
        <f>SUM(K269,T269,AC269,AL269,AU269,BD269,BM269)</f>
        <v>0</v>
      </c>
      <c r="BW269" s="124" t="str">
        <f>IFERROR(BV269/BQ269,"-")</f>
        <v>-</v>
      </c>
      <c r="BX269" s="127">
        <f>SUM(M269,V269,AE269,AN269,AW269,BF269,BO269)</f>
        <v>0</v>
      </c>
      <c r="BY269" s="125" t="str">
        <f>IFERROR(BX269/BV269,"-")</f>
        <v>-</v>
      </c>
      <c r="BZ269" s="82"/>
      <c r="CA269" s="113">
        <v>0</v>
      </c>
      <c r="CB269" s="105">
        <v>0</v>
      </c>
      <c r="CC269" s="86" t="s">
        <v>240</v>
      </c>
      <c r="CD269" s="105">
        <v>0</v>
      </c>
      <c r="CE269" s="105" t="s">
        <v>240</v>
      </c>
      <c r="CF269" s="105">
        <v>0</v>
      </c>
      <c r="CG269" s="86" t="s">
        <v>240</v>
      </c>
      <c r="CH269" s="105">
        <v>0</v>
      </c>
      <c r="CI269" s="105" t="s">
        <v>240</v>
      </c>
      <c r="CK269" s="86" t="str">
        <f t="shared" si="345"/>
        <v>-</v>
      </c>
      <c r="CL269" s="86" t="str">
        <f t="shared" si="346"/>
        <v>-</v>
      </c>
      <c r="CM269" s="86" t="str">
        <f t="shared" si="347"/>
        <v>-</v>
      </c>
      <c r="CN269" s="86" t="str">
        <f t="shared" si="348"/>
        <v>-</v>
      </c>
    </row>
    <row r="270" spans="1:92" s="15" customFormat="1" ht="13.5" customHeight="1">
      <c r="A270" s="63"/>
      <c r="B270" s="347"/>
      <c r="C270" s="344"/>
      <c r="D270" s="338" t="s">
        <v>204</v>
      </c>
      <c r="E270" s="339"/>
      <c r="F270" s="144">
        <v>20</v>
      </c>
      <c r="G270" s="60">
        <v>20</v>
      </c>
      <c r="H270" s="80">
        <f t="shared" si="308"/>
        <v>1</v>
      </c>
      <c r="I270" s="93">
        <v>56507290</v>
      </c>
      <c r="J270" s="100">
        <f t="shared" si="309"/>
        <v>2825364.5</v>
      </c>
      <c r="K270" s="60">
        <v>18</v>
      </c>
      <c r="L270" s="80">
        <f t="shared" si="310"/>
        <v>0.9</v>
      </c>
      <c r="M270" s="93">
        <v>26570327</v>
      </c>
      <c r="N270" s="100">
        <f t="shared" si="311"/>
        <v>1476129.2777777778</v>
      </c>
      <c r="O270" s="144">
        <v>93</v>
      </c>
      <c r="P270" s="60">
        <v>89</v>
      </c>
      <c r="Q270" s="80">
        <f t="shared" si="312"/>
        <v>0.956989247311828</v>
      </c>
      <c r="R270" s="93">
        <v>151574860</v>
      </c>
      <c r="S270" s="100">
        <f t="shared" si="313"/>
        <v>1703088.3146067415</v>
      </c>
      <c r="T270" s="60">
        <v>80</v>
      </c>
      <c r="U270" s="80">
        <f t="shared" si="314"/>
        <v>0.86021505376344087</v>
      </c>
      <c r="V270" s="93">
        <v>43529154</v>
      </c>
      <c r="W270" s="100">
        <f t="shared" si="315"/>
        <v>544114.42500000005</v>
      </c>
      <c r="X270" s="144">
        <v>10903</v>
      </c>
      <c r="Y270" s="60">
        <v>9992</v>
      </c>
      <c r="Z270" s="80">
        <f t="shared" si="316"/>
        <v>0.91644501513344956</v>
      </c>
      <c r="AA270" s="93">
        <v>7153881270</v>
      </c>
      <c r="AB270" s="100">
        <f t="shared" si="317"/>
        <v>715960.89571657323</v>
      </c>
      <c r="AC270" s="60">
        <v>8477</v>
      </c>
      <c r="AD270" s="80">
        <f t="shared" si="318"/>
        <v>0.77749243327524531</v>
      </c>
      <c r="AE270" s="93">
        <v>1745882130</v>
      </c>
      <c r="AF270" s="100">
        <f t="shared" si="319"/>
        <v>205955.18815618733</v>
      </c>
      <c r="AG270" s="144">
        <v>9576</v>
      </c>
      <c r="AH270" s="60">
        <v>9184</v>
      </c>
      <c r="AI270" s="80">
        <f t="shared" si="320"/>
        <v>0.95906432748538006</v>
      </c>
      <c r="AJ270" s="93">
        <v>8222149130</v>
      </c>
      <c r="AK270" s="100">
        <f t="shared" si="321"/>
        <v>895268.85126306617</v>
      </c>
      <c r="AL270" s="60">
        <v>8231</v>
      </c>
      <c r="AM270" s="80">
        <f t="shared" si="322"/>
        <v>0.85954469507101083</v>
      </c>
      <c r="AN270" s="93">
        <v>1804187517</v>
      </c>
      <c r="AO270" s="100">
        <f t="shared" si="323"/>
        <v>219194.20690074109</v>
      </c>
      <c r="AP270" s="144">
        <v>6277</v>
      </c>
      <c r="AQ270" s="60">
        <v>6009</v>
      </c>
      <c r="AR270" s="80">
        <f t="shared" si="324"/>
        <v>0.95730444479847066</v>
      </c>
      <c r="AS270" s="93">
        <v>5827395110</v>
      </c>
      <c r="AT270" s="100">
        <f t="shared" si="325"/>
        <v>969777.85155599937</v>
      </c>
      <c r="AU270" s="60">
        <v>5464</v>
      </c>
      <c r="AV270" s="80">
        <f t="shared" si="326"/>
        <v>0.87047952843715148</v>
      </c>
      <c r="AW270" s="93">
        <v>1165096282</v>
      </c>
      <c r="AX270" s="100">
        <f t="shared" si="327"/>
        <v>213231.38396778915</v>
      </c>
      <c r="AY270" s="144">
        <v>2727</v>
      </c>
      <c r="AZ270" s="60">
        <v>2591</v>
      </c>
      <c r="BA270" s="80">
        <f t="shared" si="328"/>
        <v>0.95012834616795017</v>
      </c>
      <c r="BB270" s="93">
        <v>2592007690</v>
      </c>
      <c r="BC270" s="100">
        <f t="shared" si="329"/>
        <v>1000388.9193361637</v>
      </c>
      <c r="BD270" s="60">
        <v>2328</v>
      </c>
      <c r="BE270" s="80">
        <f t="shared" si="330"/>
        <v>0.85368536853685373</v>
      </c>
      <c r="BF270" s="93">
        <v>469101445</v>
      </c>
      <c r="BG270" s="100">
        <f t="shared" si="331"/>
        <v>201504.0571305842</v>
      </c>
      <c r="BH270" s="144">
        <v>998</v>
      </c>
      <c r="BI270" s="60">
        <v>885</v>
      </c>
      <c r="BJ270" s="80">
        <f t="shared" si="332"/>
        <v>0.88677354709418843</v>
      </c>
      <c r="BK270" s="93">
        <v>851850950</v>
      </c>
      <c r="BL270" s="100">
        <f t="shared" si="333"/>
        <v>962543.44632768363</v>
      </c>
      <c r="BM270" s="60">
        <v>768</v>
      </c>
      <c r="BN270" s="80">
        <f t="shared" si="334"/>
        <v>0.76953907815631262</v>
      </c>
      <c r="BO270" s="93">
        <v>116663996</v>
      </c>
      <c r="BP270" s="100">
        <f t="shared" si="335"/>
        <v>151906.24479166666</v>
      </c>
      <c r="BQ270" s="98">
        <f t="shared" si="336"/>
        <v>30594</v>
      </c>
      <c r="BR270" s="60">
        <f t="shared" si="337"/>
        <v>28770</v>
      </c>
      <c r="BS270" s="80">
        <f t="shared" si="338"/>
        <v>0.94038046675818787</v>
      </c>
      <c r="BT270" s="93">
        <f t="shared" si="339"/>
        <v>24855366300</v>
      </c>
      <c r="BU270" s="100">
        <f t="shared" si="340"/>
        <v>863933.48279457772</v>
      </c>
      <c r="BV270" s="60">
        <f t="shared" si="341"/>
        <v>25366</v>
      </c>
      <c r="BW270" s="80">
        <f t="shared" si="342"/>
        <v>0.82911682029156042</v>
      </c>
      <c r="BX270" s="93">
        <f t="shared" si="343"/>
        <v>5371030851</v>
      </c>
      <c r="BY270" s="100">
        <f t="shared" si="344"/>
        <v>211741.34081053379</v>
      </c>
      <c r="BZ270" s="82"/>
      <c r="CA270" s="113">
        <v>30111</v>
      </c>
      <c r="CB270" s="105">
        <v>28363</v>
      </c>
      <c r="CC270" s="86">
        <v>0.94194812526983496</v>
      </c>
      <c r="CD270" s="105">
        <v>24324881150</v>
      </c>
      <c r="CE270" s="105">
        <v>857627.23089941125</v>
      </c>
      <c r="CF270" s="105">
        <v>25000</v>
      </c>
      <c r="CG270" s="86">
        <v>0.83026136627810432</v>
      </c>
      <c r="CH270" s="105">
        <v>5433305956</v>
      </c>
      <c r="CI270" s="105">
        <v>217332.23824000001</v>
      </c>
      <c r="CK270" s="86">
        <f t="shared" si="345"/>
        <v>0.11126364646662745</v>
      </c>
      <c r="CL270" s="86">
        <f t="shared" si="346"/>
        <v>5.9619533241812128E-2</v>
      </c>
      <c r="CM270" s="86">
        <f t="shared" si="347"/>
        <v>0.11168675899173064</v>
      </c>
      <c r="CN270" s="86">
        <f t="shared" si="348"/>
        <v>5.8051874730165043E-2</v>
      </c>
    </row>
    <row r="271" spans="1:92" s="15" customFormat="1" ht="13.5" customHeight="1">
      <c r="A271" s="63"/>
      <c r="B271" s="345">
        <v>45</v>
      </c>
      <c r="C271" s="342" t="s">
        <v>47</v>
      </c>
      <c r="D271" s="331" t="s">
        <v>153</v>
      </c>
      <c r="E271" s="320"/>
      <c r="F271" s="144">
        <v>13</v>
      </c>
      <c r="G271" s="60">
        <v>13</v>
      </c>
      <c r="H271" s="80">
        <f t="shared" si="308"/>
        <v>1</v>
      </c>
      <c r="I271" s="93">
        <v>3744110</v>
      </c>
      <c r="J271" s="100">
        <f t="shared" si="309"/>
        <v>288008.46153846156</v>
      </c>
      <c r="K271" s="60">
        <v>10</v>
      </c>
      <c r="L271" s="80">
        <f t="shared" si="310"/>
        <v>0.76923076923076927</v>
      </c>
      <c r="M271" s="93">
        <v>789659</v>
      </c>
      <c r="N271" s="100">
        <f t="shared" si="311"/>
        <v>78965.899999999994</v>
      </c>
      <c r="O271" s="144">
        <v>14</v>
      </c>
      <c r="P271" s="60">
        <v>14</v>
      </c>
      <c r="Q271" s="80">
        <f t="shared" si="312"/>
        <v>1</v>
      </c>
      <c r="R271" s="93">
        <v>11536100</v>
      </c>
      <c r="S271" s="100">
        <f t="shared" si="313"/>
        <v>824007.14285714284</v>
      </c>
      <c r="T271" s="60">
        <v>12</v>
      </c>
      <c r="U271" s="80">
        <f t="shared" si="314"/>
        <v>0.8571428571428571</v>
      </c>
      <c r="V271" s="93">
        <v>2104770</v>
      </c>
      <c r="W271" s="100">
        <f t="shared" si="315"/>
        <v>175397.5</v>
      </c>
      <c r="X271" s="144">
        <v>1081</v>
      </c>
      <c r="Y271" s="60">
        <v>1069</v>
      </c>
      <c r="Z271" s="80">
        <f t="shared" si="316"/>
        <v>0.98889916743755779</v>
      </c>
      <c r="AA271" s="93">
        <v>443653740</v>
      </c>
      <c r="AB271" s="100">
        <f t="shared" si="317"/>
        <v>415017.53040224512</v>
      </c>
      <c r="AC271" s="60">
        <v>972</v>
      </c>
      <c r="AD271" s="80">
        <f t="shared" si="318"/>
        <v>0.89916743755781681</v>
      </c>
      <c r="AE271" s="93">
        <v>91808390</v>
      </c>
      <c r="AF271" s="100">
        <f t="shared" si="319"/>
        <v>94453.076131687238</v>
      </c>
      <c r="AG271" s="144">
        <v>745</v>
      </c>
      <c r="AH271" s="60">
        <v>738</v>
      </c>
      <c r="AI271" s="80">
        <f t="shared" si="320"/>
        <v>0.99060402684563753</v>
      </c>
      <c r="AJ271" s="93">
        <v>348027450</v>
      </c>
      <c r="AK271" s="100">
        <f t="shared" si="321"/>
        <v>471581.9105691057</v>
      </c>
      <c r="AL271" s="60">
        <v>682</v>
      </c>
      <c r="AM271" s="80">
        <f t="shared" si="322"/>
        <v>0.91543624161073822</v>
      </c>
      <c r="AN271" s="93">
        <v>77559804</v>
      </c>
      <c r="AO271" s="100">
        <f t="shared" si="323"/>
        <v>113724.05278592375</v>
      </c>
      <c r="AP271" s="144">
        <v>288</v>
      </c>
      <c r="AQ271" s="60">
        <v>287</v>
      </c>
      <c r="AR271" s="80">
        <f t="shared" si="324"/>
        <v>0.99652777777777779</v>
      </c>
      <c r="AS271" s="93">
        <v>171736110</v>
      </c>
      <c r="AT271" s="100">
        <f t="shared" si="325"/>
        <v>598383.6585365854</v>
      </c>
      <c r="AU271" s="60">
        <v>271</v>
      </c>
      <c r="AV271" s="80">
        <f t="shared" si="326"/>
        <v>0.94097222222222221</v>
      </c>
      <c r="AW271" s="93">
        <v>36488884</v>
      </c>
      <c r="AX271" s="100">
        <f t="shared" si="327"/>
        <v>134645.32841328412</v>
      </c>
      <c r="AY271" s="144">
        <v>82</v>
      </c>
      <c r="AZ271" s="60">
        <v>82</v>
      </c>
      <c r="BA271" s="80">
        <f t="shared" si="328"/>
        <v>1</v>
      </c>
      <c r="BB271" s="93">
        <v>58413460</v>
      </c>
      <c r="BC271" s="100">
        <f t="shared" si="329"/>
        <v>712359.26829268294</v>
      </c>
      <c r="BD271" s="60">
        <v>78</v>
      </c>
      <c r="BE271" s="80">
        <f t="shared" si="330"/>
        <v>0.95121951219512191</v>
      </c>
      <c r="BF271" s="93">
        <v>17362276</v>
      </c>
      <c r="BG271" s="100">
        <f t="shared" si="331"/>
        <v>222593.28205128206</v>
      </c>
      <c r="BH271" s="144">
        <v>17</v>
      </c>
      <c r="BI271" s="60">
        <v>17</v>
      </c>
      <c r="BJ271" s="80">
        <f t="shared" si="332"/>
        <v>1</v>
      </c>
      <c r="BK271" s="93">
        <v>9939680</v>
      </c>
      <c r="BL271" s="100">
        <f t="shared" si="333"/>
        <v>584687.0588235294</v>
      </c>
      <c r="BM271" s="60">
        <v>16</v>
      </c>
      <c r="BN271" s="80">
        <f t="shared" si="334"/>
        <v>0.94117647058823528</v>
      </c>
      <c r="BO271" s="93">
        <v>2585393</v>
      </c>
      <c r="BP271" s="100">
        <f t="shared" si="335"/>
        <v>161587.0625</v>
      </c>
      <c r="BQ271" s="98">
        <f t="shared" si="336"/>
        <v>2240</v>
      </c>
      <c r="BR271" s="60">
        <f t="shared" si="337"/>
        <v>2220</v>
      </c>
      <c r="BS271" s="80">
        <f t="shared" si="338"/>
        <v>0.9910714285714286</v>
      </c>
      <c r="BT271" s="93">
        <f t="shared" si="339"/>
        <v>1047050650</v>
      </c>
      <c r="BU271" s="100">
        <f t="shared" si="340"/>
        <v>471644.43693693692</v>
      </c>
      <c r="BV271" s="60">
        <f t="shared" si="341"/>
        <v>2041</v>
      </c>
      <c r="BW271" s="80">
        <f t="shared" si="342"/>
        <v>0.91116071428571432</v>
      </c>
      <c r="BX271" s="93">
        <f t="shared" si="343"/>
        <v>228699176</v>
      </c>
      <c r="BY271" s="100">
        <f t="shared" si="344"/>
        <v>112052.51151396375</v>
      </c>
      <c r="BZ271" s="82"/>
      <c r="CA271" s="113">
        <v>2152</v>
      </c>
      <c r="CB271" s="105">
        <v>2132</v>
      </c>
      <c r="CC271" s="86">
        <v>0.99070631970260226</v>
      </c>
      <c r="CD271" s="105">
        <v>1027357970</v>
      </c>
      <c r="CE271" s="105">
        <v>481875.2204502814</v>
      </c>
      <c r="CF271" s="105">
        <v>1943</v>
      </c>
      <c r="CG271" s="86">
        <v>0.90288104089219334</v>
      </c>
      <c r="CH271" s="105">
        <v>219678160</v>
      </c>
      <c r="CI271" s="105">
        <v>113061.32784354092</v>
      </c>
      <c r="CK271" s="86">
        <f t="shared" si="345"/>
        <v>7.9910714285714279E-2</v>
      </c>
      <c r="CL271" s="86">
        <f t="shared" si="346"/>
        <v>8.9285714285713969E-3</v>
      </c>
      <c r="CM271" s="86">
        <f t="shared" si="347"/>
        <v>8.7825278810408913E-2</v>
      </c>
      <c r="CN271" s="86">
        <f t="shared" si="348"/>
        <v>9.2936802973977439E-3</v>
      </c>
    </row>
    <row r="272" spans="1:92" s="15" customFormat="1" ht="13.5" customHeight="1">
      <c r="A272" s="63"/>
      <c r="B272" s="346"/>
      <c r="C272" s="343"/>
      <c r="D272" s="319" t="s">
        <v>164</v>
      </c>
      <c r="E272" s="320"/>
      <c r="F272" s="144">
        <v>0</v>
      </c>
      <c r="G272" s="60">
        <v>0</v>
      </c>
      <c r="H272" s="80" t="str">
        <f t="shared" si="308"/>
        <v>-</v>
      </c>
      <c r="I272" s="93">
        <v>0</v>
      </c>
      <c r="J272" s="100" t="str">
        <f t="shared" si="309"/>
        <v>-</v>
      </c>
      <c r="K272" s="60">
        <v>0</v>
      </c>
      <c r="L272" s="80" t="str">
        <f t="shared" si="310"/>
        <v>-</v>
      </c>
      <c r="M272" s="93">
        <v>0</v>
      </c>
      <c r="N272" s="100" t="str">
        <f t="shared" si="311"/>
        <v>-</v>
      </c>
      <c r="O272" s="144">
        <v>0</v>
      </c>
      <c r="P272" s="60">
        <v>0</v>
      </c>
      <c r="Q272" s="80" t="str">
        <f t="shared" si="312"/>
        <v>-</v>
      </c>
      <c r="R272" s="93">
        <v>0</v>
      </c>
      <c r="S272" s="100" t="str">
        <f t="shared" si="313"/>
        <v>-</v>
      </c>
      <c r="T272" s="60">
        <v>0</v>
      </c>
      <c r="U272" s="80" t="str">
        <f t="shared" si="314"/>
        <v>-</v>
      </c>
      <c r="V272" s="93">
        <v>0</v>
      </c>
      <c r="W272" s="100" t="str">
        <f t="shared" si="315"/>
        <v>-</v>
      </c>
      <c r="X272" s="144">
        <v>50</v>
      </c>
      <c r="Y272" s="60">
        <v>50</v>
      </c>
      <c r="Z272" s="80">
        <f t="shared" si="316"/>
        <v>1</v>
      </c>
      <c r="AA272" s="93">
        <v>29465580</v>
      </c>
      <c r="AB272" s="100">
        <f t="shared" si="317"/>
        <v>589311.6</v>
      </c>
      <c r="AC272" s="60">
        <v>47</v>
      </c>
      <c r="AD272" s="80">
        <f t="shared" si="318"/>
        <v>0.94</v>
      </c>
      <c r="AE272" s="93">
        <v>3740263</v>
      </c>
      <c r="AF272" s="100">
        <f t="shared" si="319"/>
        <v>79580.063829787236</v>
      </c>
      <c r="AG272" s="144">
        <v>18</v>
      </c>
      <c r="AH272" s="60">
        <v>18</v>
      </c>
      <c r="AI272" s="80">
        <f t="shared" si="320"/>
        <v>1</v>
      </c>
      <c r="AJ272" s="93">
        <v>14986640</v>
      </c>
      <c r="AK272" s="100">
        <f t="shared" si="321"/>
        <v>832591.11111111112</v>
      </c>
      <c r="AL272" s="60">
        <v>18</v>
      </c>
      <c r="AM272" s="80">
        <f t="shared" si="322"/>
        <v>1</v>
      </c>
      <c r="AN272" s="93">
        <v>1625823</v>
      </c>
      <c r="AO272" s="100">
        <f t="shared" si="323"/>
        <v>90323.5</v>
      </c>
      <c r="AP272" s="144">
        <v>4</v>
      </c>
      <c r="AQ272" s="60">
        <v>4</v>
      </c>
      <c r="AR272" s="80">
        <f t="shared" si="324"/>
        <v>1</v>
      </c>
      <c r="AS272" s="93">
        <v>2036980</v>
      </c>
      <c r="AT272" s="100">
        <f t="shared" si="325"/>
        <v>509245</v>
      </c>
      <c r="AU272" s="60">
        <v>3</v>
      </c>
      <c r="AV272" s="80">
        <f t="shared" si="326"/>
        <v>0.75</v>
      </c>
      <c r="AW272" s="93">
        <v>297551</v>
      </c>
      <c r="AX272" s="100">
        <f t="shared" si="327"/>
        <v>99183.666666666672</v>
      </c>
      <c r="AY272" s="144">
        <v>1</v>
      </c>
      <c r="AZ272" s="60">
        <v>1</v>
      </c>
      <c r="BA272" s="80">
        <f t="shared" si="328"/>
        <v>1</v>
      </c>
      <c r="BB272" s="93">
        <v>478010</v>
      </c>
      <c r="BC272" s="100">
        <f t="shared" si="329"/>
        <v>478010</v>
      </c>
      <c r="BD272" s="60">
        <v>1</v>
      </c>
      <c r="BE272" s="80">
        <f t="shared" si="330"/>
        <v>1</v>
      </c>
      <c r="BF272" s="93">
        <v>48169</v>
      </c>
      <c r="BG272" s="100">
        <f t="shared" si="331"/>
        <v>48169</v>
      </c>
      <c r="BH272" s="144">
        <v>0</v>
      </c>
      <c r="BI272" s="60">
        <v>0</v>
      </c>
      <c r="BJ272" s="80" t="str">
        <f t="shared" si="332"/>
        <v>-</v>
      </c>
      <c r="BK272" s="93">
        <v>0</v>
      </c>
      <c r="BL272" s="100" t="str">
        <f t="shared" si="333"/>
        <v>-</v>
      </c>
      <c r="BM272" s="60">
        <v>0</v>
      </c>
      <c r="BN272" s="80" t="str">
        <f t="shared" si="334"/>
        <v>-</v>
      </c>
      <c r="BO272" s="93">
        <v>0</v>
      </c>
      <c r="BP272" s="100" t="str">
        <f t="shared" si="335"/>
        <v>-</v>
      </c>
      <c r="BQ272" s="98">
        <f t="shared" si="336"/>
        <v>73</v>
      </c>
      <c r="BR272" s="60">
        <f t="shared" si="337"/>
        <v>73</v>
      </c>
      <c r="BS272" s="80">
        <f t="shared" si="338"/>
        <v>1</v>
      </c>
      <c r="BT272" s="93">
        <f t="shared" si="339"/>
        <v>46967210</v>
      </c>
      <c r="BU272" s="100">
        <f t="shared" si="340"/>
        <v>643386.43835616438</v>
      </c>
      <c r="BV272" s="60">
        <f t="shared" si="341"/>
        <v>69</v>
      </c>
      <c r="BW272" s="80">
        <f t="shared" si="342"/>
        <v>0.9452054794520548</v>
      </c>
      <c r="BX272" s="93">
        <f t="shared" si="343"/>
        <v>5711806</v>
      </c>
      <c r="BY272" s="100">
        <f t="shared" si="344"/>
        <v>82779.79710144928</v>
      </c>
      <c r="BZ272" s="82"/>
      <c r="CA272" s="113">
        <v>60</v>
      </c>
      <c r="CB272" s="105">
        <v>59</v>
      </c>
      <c r="CC272" s="86">
        <v>0.98333333333333328</v>
      </c>
      <c r="CD272" s="105">
        <v>35883640</v>
      </c>
      <c r="CE272" s="105">
        <v>608197.28813559317</v>
      </c>
      <c r="CF272" s="105">
        <v>53</v>
      </c>
      <c r="CG272" s="86">
        <v>0.8833333333333333</v>
      </c>
      <c r="CH272" s="105">
        <v>4026111</v>
      </c>
      <c r="CI272" s="105">
        <v>75964.358490566039</v>
      </c>
      <c r="CK272" s="86">
        <f t="shared" si="345"/>
        <v>5.4794520547945202E-2</v>
      </c>
      <c r="CL272" s="86">
        <f t="shared" si="346"/>
        <v>0</v>
      </c>
      <c r="CM272" s="86">
        <f t="shared" si="347"/>
        <v>9.9999999999999978E-2</v>
      </c>
      <c r="CN272" s="86">
        <f t="shared" si="348"/>
        <v>1.6666666666666718E-2</v>
      </c>
    </row>
    <row r="273" spans="1:92" s="15" customFormat="1" ht="13.5" customHeight="1">
      <c r="A273" s="63"/>
      <c r="B273" s="346"/>
      <c r="C273" s="343"/>
      <c r="D273" s="81"/>
      <c r="E273" s="71" t="s">
        <v>160</v>
      </c>
      <c r="F273" s="168">
        <v>0</v>
      </c>
      <c r="G273" s="62">
        <v>0</v>
      </c>
      <c r="H273" s="79" t="str">
        <f t="shared" si="308"/>
        <v>-</v>
      </c>
      <c r="I273" s="101">
        <v>0</v>
      </c>
      <c r="J273" s="102" t="str">
        <f t="shared" si="309"/>
        <v>-</v>
      </c>
      <c r="K273" s="62">
        <v>0</v>
      </c>
      <c r="L273" s="79" t="str">
        <f t="shared" si="310"/>
        <v>-</v>
      </c>
      <c r="M273" s="101">
        <v>0</v>
      </c>
      <c r="N273" s="102" t="str">
        <f t="shared" si="311"/>
        <v>-</v>
      </c>
      <c r="O273" s="168">
        <v>0</v>
      </c>
      <c r="P273" s="62">
        <v>0</v>
      </c>
      <c r="Q273" s="79" t="str">
        <f t="shared" si="312"/>
        <v>-</v>
      </c>
      <c r="R273" s="101">
        <v>0</v>
      </c>
      <c r="S273" s="102" t="str">
        <f t="shared" si="313"/>
        <v>-</v>
      </c>
      <c r="T273" s="62">
        <v>0</v>
      </c>
      <c r="U273" s="79" t="str">
        <f t="shared" si="314"/>
        <v>-</v>
      </c>
      <c r="V273" s="101">
        <v>0</v>
      </c>
      <c r="W273" s="102" t="str">
        <f t="shared" si="315"/>
        <v>-</v>
      </c>
      <c r="X273" s="168">
        <v>36</v>
      </c>
      <c r="Y273" s="62">
        <v>36</v>
      </c>
      <c r="Z273" s="79">
        <f t="shared" si="316"/>
        <v>1</v>
      </c>
      <c r="AA273" s="101">
        <v>22780050</v>
      </c>
      <c r="AB273" s="102">
        <f t="shared" si="317"/>
        <v>632779.16666666663</v>
      </c>
      <c r="AC273" s="62">
        <v>34</v>
      </c>
      <c r="AD273" s="79">
        <f t="shared" si="318"/>
        <v>0.94444444444444442</v>
      </c>
      <c r="AE273" s="101">
        <v>2883157</v>
      </c>
      <c r="AF273" s="102">
        <f t="shared" si="319"/>
        <v>84798.73529411765</v>
      </c>
      <c r="AG273" s="168">
        <v>14</v>
      </c>
      <c r="AH273" s="62">
        <v>14</v>
      </c>
      <c r="AI273" s="79">
        <f t="shared" si="320"/>
        <v>1</v>
      </c>
      <c r="AJ273" s="101">
        <v>13236520</v>
      </c>
      <c r="AK273" s="102">
        <f t="shared" si="321"/>
        <v>945465.71428571432</v>
      </c>
      <c r="AL273" s="62">
        <v>14</v>
      </c>
      <c r="AM273" s="79">
        <f t="shared" si="322"/>
        <v>1</v>
      </c>
      <c r="AN273" s="101">
        <v>1075522</v>
      </c>
      <c r="AO273" s="102">
        <f t="shared" si="323"/>
        <v>76823</v>
      </c>
      <c r="AP273" s="168">
        <v>3</v>
      </c>
      <c r="AQ273" s="62">
        <v>3</v>
      </c>
      <c r="AR273" s="79">
        <f t="shared" si="324"/>
        <v>1</v>
      </c>
      <c r="AS273" s="101">
        <v>2007900</v>
      </c>
      <c r="AT273" s="102">
        <f t="shared" si="325"/>
        <v>669300</v>
      </c>
      <c r="AU273" s="62">
        <v>3</v>
      </c>
      <c r="AV273" s="79">
        <f t="shared" si="326"/>
        <v>1</v>
      </c>
      <c r="AW273" s="101">
        <v>297551</v>
      </c>
      <c r="AX273" s="102">
        <f t="shared" si="327"/>
        <v>99183.666666666672</v>
      </c>
      <c r="AY273" s="168">
        <v>1</v>
      </c>
      <c r="AZ273" s="62">
        <v>1</v>
      </c>
      <c r="BA273" s="79">
        <f t="shared" si="328"/>
        <v>1</v>
      </c>
      <c r="BB273" s="101">
        <v>478010</v>
      </c>
      <c r="BC273" s="102">
        <f t="shared" si="329"/>
        <v>478010</v>
      </c>
      <c r="BD273" s="62">
        <v>1</v>
      </c>
      <c r="BE273" s="79">
        <f t="shared" si="330"/>
        <v>1</v>
      </c>
      <c r="BF273" s="101">
        <v>48169</v>
      </c>
      <c r="BG273" s="102">
        <f t="shared" si="331"/>
        <v>48169</v>
      </c>
      <c r="BH273" s="168">
        <v>0</v>
      </c>
      <c r="BI273" s="62">
        <v>0</v>
      </c>
      <c r="BJ273" s="79" t="str">
        <f t="shared" si="332"/>
        <v>-</v>
      </c>
      <c r="BK273" s="101">
        <v>0</v>
      </c>
      <c r="BL273" s="102" t="str">
        <f t="shared" si="333"/>
        <v>-</v>
      </c>
      <c r="BM273" s="62">
        <v>0</v>
      </c>
      <c r="BN273" s="79" t="str">
        <f t="shared" si="334"/>
        <v>-</v>
      </c>
      <c r="BO273" s="101">
        <v>0</v>
      </c>
      <c r="BP273" s="102" t="str">
        <f t="shared" si="335"/>
        <v>-</v>
      </c>
      <c r="BQ273" s="99">
        <f t="shared" si="336"/>
        <v>54</v>
      </c>
      <c r="BR273" s="62">
        <f t="shared" si="337"/>
        <v>54</v>
      </c>
      <c r="BS273" s="79">
        <f t="shared" si="338"/>
        <v>1</v>
      </c>
      <c r="BT273" s="101">
        <f t="shared" si="339"/>
        <v>38502480</v>
      </c>
      <c r="BU273" s="102">
        <f t="shared" si="340"/>
        <v>713008.88888888888</v>
      </c>
      <c r="BV273" s="62">
        <f t="shared" si="341"/>
        <v>52</v>
      </c>
      <c r="BW273" s="79">
        <f t="shared" si="342"/>
        <v>0.96296296296296291</v>
      </c>
      <c r="BX273" s="101">
        <f t="shared" si="343"/>
        <v>4304399</v>
      </c>
      <c r="BY273" s="102">
        <f t="shared" si="344"/>
        <v>82776.903846153844</v>
      </c>
      <c r="BZ273" s="82"/>
      <c r="CA273" s="113">
        <v>48</v>
      </c>
      <c r="CB273" s="105">
        <v>48</v>
      </c>
      <c r="CC273" s="86">
        <v>1</v>
      </c>
      <c r="CD273" s="105">
        <v>29002140</v>
      </c>
      <c r="CE273" s="105">
        <v>604211.25</v>
      </c>
      <c r="CF273" s="105">
        <v>43</v>
      </c>
      <c r="CG273" s="86">
        <v>0.89583333333333337</v>
      </c>
      <c r="CH273" s="105">
        <v>3116175</v>
      </c>
      <c r="CI273" s="105">
        <v>72469.186046511633</v>
      </c>
      <c r="CK273" s="86">
        <f t="shared" si="345"/>
        <v>3.703703703703709E-2</v>
      </c>
      <c r="CL273" s="86">
        <f t="shared" si="346"/>
        <v>0</v>
      </c>
      <c r="CM273" s="86">
        <f t="shared" si="347"/>
        <v>0.10416666666666663</v>
      </c>
      <c r="CN273" s="86">
        <f t="shared" si="348"/>
        <v>0</v>
      </c>
    </row>
    <row r="274" spans="1:92" s="15" customFormat="1" ht="13.5" customHeight="1">
      <c r="A274" s="63"/>
      <c r="B274" s="346"/>
      <c r="C274" s="343"/>
      <c r="D274" s="81"/>
      <c r="E274" s="198" t="s">
        <v>161</v>
      </c>
      <c r="F274" s="213">
        <v>0</v>
      </c>
      <c r="G274" s="214">
        <v>0</v>
      </c>
      <c r="H274" s="215" t="str">
        <f t="shared" si="308"/>
        <v>-</v>
      </c>
      <c r="I274" s="216">
        <v>0</v>
      </c>
      <c r="J274" s="217" t="str">
        <f t="shared" si="309"/>
        <v>-</v>
      </c>
      <c r="K274" s="214">
        <v>0</v>
      </c>
      <c r="L274" s="215" t="str">
        <f t="shared" si="310"/>
        <v>-</v>
      </c>
      <c r="M274" s="216">
        <v>0</v>
      </c>
      <c r="N274" s="217" t="str">
        <f t="shared" si="311"/>
        <v>-</v>
      </c>
      <c r="O274" s="213">
        <v>0</v>
      </c>
      <c r="P274" s="214">
        <v>0</v>
      </c>
      <c r="Q274" s="215" t="str">
        <f t="shared" si="312"/>
        <v>-</v>
      </c>
      <c r="R274" s="216">
        <v>0</v>
      </c>
      <c r="S274" s="217" t="str">
        <f t="shared" si="313"/>
        <v>-</v>
      </c>
      <c r="T274" s="214">
        <v>0</v>
      </c>
      <c r="U274" s="215" t="str">
        <f t="shared" si="314"/>
        <v>-</v>
      </c>
      <c r="V274" s="216">
        <v>0</v>
      </c>
      <c r="W274" s="217" t="str">
        <f t="shared" si="315"/>
        <v>-</v>
      </c>
      <c r="X274" s="213">
        <v>14</v>
      </c>
      <c r="Y274" s="214">
        <v>14</v>
      </c>
      <c r="Z274" s="215">
        <f t="shared" si="316"/>
        <v>1</v>
      </c>
      <c r="AA274" s="216">
        <v>6685530</v>
      </c>
      <c r="AB274" s="217">
        <f t="shared" si="317"/>
        <v>477537.85714285716</v>
      </c>
      <c r="AC274" s="214">
        <v>13</v>
      </c>
      <c r="AD274" s="215">
        <f t="shared" si="318"/>
        <v>0.9285714285714286</v>
      </c>
      <c r="AE274" s="216">
        <v>857106</v>
      </c>
      <c r="AF274" s="217">
        <f t="shared" si="319"/>
        <v>65931.230769230766</v>
      </c>
      <c r="AG274" s="213">
        <v>4</v>
      </c>
      <c r="AH274" s="214">
        <v>4</v>
      </c>
      <c r="AI274" s="215">
        <f t="shared" si="320"/>
        <v>1</v>
      </c>
      <c r="AJ274" s="216">
        <v>1750120</v>
      </c>
      <c r="AK274" s="217">
        <f t="shared" si="321"/>
        <v>437530</v>
      </c>
      <c r="AL274" s="214">
        <v>4</v>
      </c>
      <c r="AM274" s="215">
        <f t="shared" si="322"/>
        <v>1</v>
      </c>
      <c r="AN274" s="216">
        <v>550301</v>
      </c>
      <c r="AO274" s="217">
        <f t="shared" si="323"/>
        <v>137575.25</v>
      </c>
      <c r="AP274" s="213">
        <v>1</v>
      </c>
      <c r="AQ274" s="214">
        <v>1</v>
      </c>
      <c r="AR274" s="215">
        <f t="shared" si="324"/>
        <v>1</v>
      </c>
      <c r="AS274" s="216">
        <v>29080</v>
      </c>
      <c r="AT274" s="217">
        <f t="shared" si="325"/>
        <v>29080</v>
      </c>
      <c r="AU274" s="214">
        <v>0</v>
      </c>
      <c r="AV274" s="215">
        <f t="shared" si="326"/>
        <v>0</v>
      </c>
      <c r="AW274" s="216">
        <v>0</v>
      </c>
      <c r="AX274" s="217" t="str">
        <f t="shared" si="327"/>
        <v>-</v>
      </c>
      <c r="AY274" s="213">
        <v>0</v>
      </c>
      <c r="AZ274" s="214">
        <v>0</v>
      </c>
      <c r="BA274" s="215" t="str">
        <f t="shared" si="328"/>
        <v>-</v>
      </c>
      <c r="BB274" s="216">
        <v>0</v>
      </c>
      <c r="BC274" s="217" t="str">
        <f t="shared" si="329"/>
        <v>-</v>
      </c>
      <c r="BD274" s="214">
        <v>0</v>
      </c>
      <c r="BE274" s="215" t="str">
        <f t="shared" si="330"/>
        <v>-</v>
      </c>
      <c r="BF274" s="216">
        <v>0</v>
      </c>
      <c r="BG274" s="217" t="str">
        <f t="shared" si="331"/>
        <v>-</v>
      </c>
      <c r="BH274" s="213">
        <v>0</v>
      </c>
      <c r="BI274" s="214">
        <v>0</v>
      </c>
      <c r="BJ274" s="215" t="str">
        <f t="shared" si="332"/>
        <v>-</v>
      </c>
      <c r="BK274" s="216">
        <v>0</v>
      </c>
      <c r="BL274" s="217" t="str">
        <f t="shared" si="333"/>
        <v>-</v>
      </c>
      <c r="BM274" s="214">
        <v>0</v>
      </c>
      <c r="BN274" s="215" t="str">
        <f t="shared" si="334"/>
        <v>-</v>
      </c>
      <c r="BO274" s="216">
        <v>0</v>
      </c>
      <c r="BP274" s="217" t="str">
        <f t="shared" si="335"/>
        <v>-</v>
      </c>
      <c r="BQ274" s="218">
        <f t="shared" si="336"/>
        <v>19</v>
      </c>
      <c r="BR274" s="214">
        <f t="shared" si="337"/>
        <v>19</v>
      </c>
      <c r="BS274" s="215">
        <f t="shared" si="338"/>
        <v>1</v>
      </c>
      <c r="BT274" s="216">
        <f t="shared" si="339"/>
        <v>8464730</v>
      </c>
      <c r="BU274" s="217">
        <f t="shared" si="340"/>
        <v>445512.10526315792</v>
      </c>
      <c r="BV274" s="214">
        <f t="shared" si="341"/>
        <v>17</v>
      </c>
      <c r="BW274" s="215">
        <f t="shared" si="342"/>
        <v>0.89473684210526316</v>
      </c>
      <c r="BX274" s="216">
        <f t="shared" si="343"/>
        <v>1407407</v>
      </c>
      <c r="BY274" s="217">
        <f t="shared" si="344"/>
        <v>82788.647058823524</v>
      </c>
      <c r="BZ274" s="82"/>
      <c r="CA274" s="113">
        <v>12</v>
      </c>
      <c r="CB274" s="105">
        <v>11</v>
      </c>
      <c r="CC274" s="86">
        <v>0.91666666666666663</v>
      </c>
      <c r="CD274" s="105">
        <v>6881500</v>
      </c>
      <c r="CE274" s="105">
        <v>625590.90909090906</v>
      </c>
      <c r="CF274" s="105">
        <v>10</v>
      </c>
      <c r="CG274" s="86">
        <v>0.83333333333333337</v>
      </c>
      <c r="CH274" s="105">
        <v>909936</v>
      </c>
      <c r="CI274" s="105">
        <v>90993.600000000006</v>
      </c>
      <c r="CK274" s="86">
        <f t="shared" si="345"/>
        <v>0.10526315789473684</v>
      </c>
      <c r="CL274" s="86">
        <f t="shared" si="346"/>
        <v>0</v>
      </c>
      <c r="CM274" s="86">
        <f t="shared" si="347"/>
        <v>8.3333333333333259E-2</v>
      </c>
      <c r="CN274" s="86">
        <f t="shared" si="348"/>
        <v>8.333333333333337E-2</v>
      </c>
    </row>
    <row r="275" spans="1:92" s="15" customFormat="1" ht="13.5" customHeight="1">
      <c r="A275" s="63"/>
      <c r="B275" s="346"/>
      <c r="C275" s="343"/>
      <c r="D275" s="210"/>
      <c r="E275" s="72" t="s">
        <v>211</v>
      </c>
      <c r="F275" s="211">
        <v>0</v>
      </c>
      <c r="G275" s="126">
        <v>0</v>
      </c>
      <c r="H275" s="124" t="str">
        <f>IFERROR(G275/F275,"-")</f>
        <v>-</v>
      </c>
      <c r="I275" s="127">
        <v>0</v>
      </c>
      <c r="J275" s="125" t="str">
        <f>IFERROR(I275/G275,"-")</f>
        <v>-</v>
      </c>
      <c r="K275" s="126">
        <v>0</v>
      </c>
      <c r="L275" s="124" t="str">
        <f>IFERROR(K275/F275,"-")</f>
        <v>-</v>
      </c>
      <c r="M275" s="127">
        <v>0</v>
      </c>
      <c r="N275" s="125" t="str">
        <f>IFERROR(M275/K275,"-")</f>
        <v>-</v>
      </c>
      <c r="O275" s="211">
        <v>0</v>
      </c>
      <c r="P275" s="126">
        <v>0</v>
      </c>
      <c r="Q275" s="124" t="str">
        <f>IFERROR(P275/O275,"-")</f>
        <v>-</v>
      </c>
      <c r="R275" s="127">
        <v>0</v>
      </c>
      <c r="S275" s="125" t="str">
        <f>IFERROR(R275/P275,"-")</f>
        <v>-</v>
      </c>
      <c r="T275" s="126">
        <v>0</v>
      </c>
      <c r="U275" s="124" t="str">
        <f>IFERROR(T275/O275,"-")</f>
        <v>-</v>
      </c>
      <c r="V275" s="127">
        <v>0</v>
      </c>
      <c r="W275" s="125" t="str">
        <f>IFERROR(V275/T275,"-")</f>
        <v>-</v>
      </c>
      <c r="X275" s="211">
        <v>0</v>
      </c>
      <c r="Y275" s="126">
        <v>0</v>
      </c>
      <c r="Z275" s="124" t="str">
        <f>IFERROR(Y275/X275,"-")</f>
        <v>-</v>
      </c>
      <c r="AA275" s="127">
        <v>0</v>
      </c>
      <c r="AB275" s="125" t="str">
        <f>IFERROR(AA275/Y275,"-")</f>
        <v>-</v>
      </c>
      <c r="AC275" s="126">
        <v>0</v>
      </c>
      <c r="AD275" s="124" t="str">
        <f>IFERROR(AC275/X275,"-")</f>
        <v>-</v>
      </c>
      <c r="AE275" s="127">
        <v>0</v>
      </c>
      <c r="AF275" s="125" t="str">
        <f>IFERROR(AE275/AC275,"-")</f>
        <v>-</v>
      </c>
      <c r="AG275" s="211">
        <v>0</v>
      </c>
      <c r="AH275" s="126">
        <v>0</v>
      </c>
      <c r="AI275" s="124" t="str">
        <f>IFERROR(AH275/AG275,"-")</f>
        <v>-</v>
      </c>
      <c r="AJ275" s="127">
        <v>0</v>
      </c>
      <c r="AK275" s="125" t="str">
        <f>IFERROR(AJ275/AH275,"-")</f>
        <v>-</v>
      </c>
      <c r="AL275" s="126">
        <v>0</v>
      </c>
      <c r="AM275" s="124" t="str">
        <f>IFERROR(AL275/AG275,"-")</f>
        <v>-</v>
      </c>
      <c r="AN275" s="127">
        <v>0</v>
      </c>
      <c r="AO275" s="125" t="str">
        <f>IFERROR(AN275/AL275,"-")</f>
        <v>-</v>
      </c>
      <c r="AP275" s="211">
        <v>0</v>
      </c>
      <c r="AQ275" s="126">
        <v>0</v>
      </c>
      <c r="AR275" s="124" t="str">
        <f>IFERROR(AQ275/AP275,"-")</f>
        <v>-</v>
      </c>
      <c r="AS275" s="127">
        <v>0</v>
      </c>
      <c r="AT275" s="125" t="str">
        <f>IFERROR(AS275/AQ275,"-")</f>
        <v>-</v>
      </c>
      <c r="AU275" s="126">
        <v>0</v>
      </c>
      <c r="AV275" s="124" t="str">
        <f>IFERROR(AU275/AP275,"-")</f>
        <v>-</v>
      </c>
      <c r="AW275" s="127">
        <v>0</v>
      </c>
      <c r="AX275" s="125" t="str">
        <f>IFERROR(AW275/AU275,"-")</f>
        <v>-</v>
      </c>
      <c r="AY275" s="211">
        <v>0</v>
      </c>
      <c r="AZ275" s="126">
        <v>0</v>
      </c>
      <c r="BA275" s="124" t="str">
        <f>IFERROR(AZ275/AY275,"-")</f>
        <v>-</v>
      </c>
      <c r="BB275" s="127">
        <v>0</v>
      </c>
      <c r="BC275" s="125" t="str">
        <f>IFERROR(BB275/AZ275,"-")</f>
        <v>-</v>
      </c>
      <c r="BD275" s="126">
        <v>0</v>
      </c>
      <c r="BE275" s="124" t="str">
        <f>IFERROR(BD275/AY275,"-")</f>
        <v>-</v>
      </c>
      <c r="BF275" s="127">
        <v>0</v>
      </c>
      <c r="BG275" s="125" t="str">
        <f>IFERROR(BF275/BD275,"-")</f>
        <v>-</v>
      </c>
      <c r="BH275" s="211">
        <v>0</v>
      </c>
      <c r="BI275" s="126">
        <v>0</v>
      </c>
      <c r="BJ275" s="124" t="str">
        <f>IFERROR(BI275/BH275,"-")</f>
        <v>-</v>
      </c>
      <c r="BK275" s="127">
        <v>0</v>
      </c>
      <c r="BL275" s="125" t="str">
        <f>IFERROR(BK275/BI275,"-")</f>
        <v>-</v>
      </c>
      <c r="BM275" s="126">
        <v>0</v>
      </c>
      <c r="BN275" s="124" t="str">
        <f>IFERROR(BM275/BH275,"-")</f>
        <v>-</v>
      </c>
      <c r="BO275" s="127">
        <v>0</v>
      </c>
      <c r="BP275" s="125" t="str">
        <f>IFERROR(BO275/BM275,"-")</f>
        <v>-</v>
      </c>
      <c r="BQ275" s="212">
        <f t="shared" si="336"/>
        <v>0</v>
      </c>
      <c r="BR275" s="126">
        <f t="shared" si="337"/>
        <v>0</v>
      </c>
      <c r="BS275" s="124" t="str">
        <f>IFERROR(BR275/BQ275,"-")</f>
        <v>-</v>
      </c>
      <c r="BT275" s="127">
        <f>SUM(I275,R275,AA275,AJ275,AS275,BB275,BK275)</f>
        <v>0</v>
      </c>
      <c r="BU275" s="125" t="str">
        <f>IFERROR(BT275/BR275,"-")</f>
        <v>-</v>
      </c>
      <c r="BV275" s="126">
        <f>SUM(K275,T275,AC275,AL275,AU275,BD275,BM275)</f>
        <v>0</v>
      </c>
      <c r="BW275" s="124" t="str">
        <f>IFERROR(BV275/BQ275,"-")</f>
        <v>-</v>
      </c>
      <c r="BX275" s="127">
        <f>SUM(M275,V275,AE275,AN275,AW275,BF275,BO275)</f>
        <v>0</v>
      </c>
      <c r="BY275" s="125" t="str">
        <f>IFERROR(BX275/BV275,"-")</f>
        <v>-</v>
      </c>
      <c r="BZ275" s="82"/>
      <c r="CA275" s="113">
        <v>0</v>
      </c>
      <c r="CB275" s="105">
        <v>0</v>
      </c>
      <c r="CC275" s="86" t="s">
        <v>240</v>
      </c>
      <c r="CD275" s="105">
        <v>0</v>
      </c>
      <c r="CE275" s="105" t="s">
        <v>240</v>
      </c>
      <c r="CF275" s="105">
        <v>0</v>
      </c>
      <c r="CG275" s="86" t="s">
        <v>240</v>
      </c>
      <c r="CH275" s="105">
        <v>0</v>
      </c>
      <c r="CI275" s="105" t="s">
        <v>240</v>
      </c>
      <c r="CK275" s="86" t="str">
        <f t="shared" si="345"/>
        <v>-</v>
      </c>
      <c r="CL275" s="86" t="str">
        <f t="shared" si="346"/>
        <v>-</v>
      </c>
      <c r="CM275" s="86" t="str">
        <f t="shared" si="347"/>
        <v>-</v>
      </c>
      <c r="CN275" s="86" t="str">
        <f t="shared" si="348"/>
        <v>-</v>
      </c>
    </row>
    <row r="276" spans="1:92" s="15" customFormat="1" ht="13.5" customHeight="1">
      <c r="A276" s="63"/>
      <c r="B276" s="347"/>
      <c r="C276" s="344"/>
      <c r="D276" s="338" t="s">
        <v>204</v>
      </c>
      <c r="E276" s="339"/>
      <c r="F276" s="144">
        <v>53</v>
      </c>
      <c r="G276" s="60">
        <v>52</v>
      </c>
      <c r="H276" s="80">
        <f t="shared" si="308"/>
        <v>0.98113207547169812</v>
      </c>
      <c r="I276" s="93">
        <v>70742270</v>
      </c>
      <c r="J276" s="100">
        <f t="shared" si="309"/>
        <v>1360428.2692307692</v>
      </c>
      <c r="K276" s="60">
        <v>46</v>
      </c>
      <c r="L276" s="80">
        <f t="shared" si="310"/>
        <v>0.86792452830188682</v>
      </c>
      <c r="M276" s="93">
        <v>23011980</v>
      </c>
      <c r="N276" s="100">
        <f t="shared" si="311"/>
        <v>500260.4347826087</v>
      </c>
      <c r="O276" s="144">
        <v>151</v>
      </c>
      <c r="P276" s="60">
        <v>145</v>
      </c>
      <c r="Q276" s="80">
        <f t="shared" si="312"/>
        <v>0.96026490066225167</v>
      </c>
      <c r="R276" s="93">
        <v>274783570</v>
      </c>
      <c r="S276" s="100">
        <f t="shared" si="313"/>
        <v>1895059.1034482759</v>
      </c>
      <c r="T276" s="60">
        <v>130</v>
      </c>
      <c r="U276" s="80">
        <f t="shared" si="314"/>
        <v>0.86092715231788075</v>
      </c>
      <c r="V276" s="93">
        <v>112782463</v>
      </c>
      <c r="W276" s="100">
        <f t="shared" si="315"/>
        <v>867557.40769230772</v>
      </c>
      <c r="X276" s="144">
        <v>3849</v>
      </c>
      <c r="Y276" s="60">
        <v>3585</v>
      </c>
      <c r="Z276" s="80">
        <f t="shared" si="316"/>
        <v>0.93141075604053003</v>
      </c>
      <c r="AA276" s="93">
        <v>2786661690</v>
      </c>
      <c r="AB276" s="100">
        <f t="shared" si="317"/>
        <v>777311.48953974899</v>
      </c>
      <c r="AC276" s="60">
        <v>3178</v>
      </c>
      <c r="AD276" s="80">
        <f t="shared" si="318"/>
        <v>0.8256690049363471</v>
      </c>
      <c r="AE276" s="93">
        <v>661976606</v>
      </c>
      <c r="AF276" s="100">
        <f t="shared" si="319"/>
        <v>208299.75015733167</v>
      </c>
      <c r="AG276" s="144">
        <v>3556</v>
      </c>
      <c r="AH276" s="60">
        <v>3425</v>
      </c>
      <c r="AI276" s="80">
        <f t="shared" si="320"/>
        <v>0.96316085489313841</v>
      </c>
      <c r="AJ276" s="93">
        <v>3422411460</v>
      </c>
      <c r="AK276" s="100">
        <f t="shared" si="321"/>
        <v>999244.22189781023</v>
      </c>
      <c r="AL276" s="60">
        <v>3169</v>
      </c>
      <c r="AM276" s="80">
        <f t="shared" si="322"/>
        <v>0.89116985376827895</v>
      </c>
      <c r="AN276" s="93">
        <v>752598818</v>
      </c>
      <c r="AO276" s="100">
        <f t="shared" si="323"/>
        <v>237487.79362574944</v>
      </c>
      <c r="AP276" s="144">
        <v>2411</v>
      </c>
      <c r="AQ276" s="60">
        <v>2322</v>
      </c>
      <c r="AR276" s="80">
        <f t="shared" si="324"/>
        <v>0.96308585649108258</v>
      </c>
      <c r="AS276" s="93">
        <v>2479521510</v>
      </c>
      <c r="AT276" s="100">
        <f t="shared" si="325"/>
        <v>1067838.7209302327</v>
      </c>
      <c r="AU276" s="60">
        <v>2157</v>
      </c>
      <c r="AV276" s="80">
        <f t="shared" si="326"/>
        <v>0.89464952301949396</v>
      </c>
      <c r="AW276" s="93">
        <v>463428964</v>
      </c>
      <c r="AX276" s="100">
        <f t="shared" si="327"/>
        <v>214848.84747334261</v>
      </c>
      <c r="AY276" s="144">
        <v>1107</v>
      </c>
      <c r="AZ276" s="60">
        <v>1044</v>
      </c>
      <c r="BA276" s="80">
        <f t="shared" si="328"/>
        <v>0.94308943089430897</v>
      </c>
      <c r="BB276" s="93">
        <v>1128558550</v>
      </c>
      <c r="BC276" s="100">
        <f t="shared" si="329"/>
        <v>1080994.7796934866</v>
      </c>
      <c r="BD276" s="60">
        <v>939</v>
      </c>
      <c r="BE276" s="80">
        <f t="shared" si="330"/>
        <v>0.8482384823848238</v>
      </c>
      <c r="BF276" s="93">
        <v>203137019</v>
      </c>
      <c r="BG276" s="100">
        <f t="shared" si="331"/>
        <v>216333.35356762513</v>
      </c>
      <c r="BH276" s="144">
        <v>334</v>
      </c>
      <c r="BI276" s="60">
        <v>285</v>
      </c>
      <c r="BJ276" s="80">
        <f t="shared" si="332"/>
        <v>0.8532934131736527</v>
      </c>
      <c r="BK276" s="93">
        <v>364498680</v>
      </c>
      <c r="BL276" s="100">
        <f t="shared" si="333"/>
        <v>1278942.7368421052</v>
      </c>
      <c r="BM276" s="60">
        <v>245</v>
      </c>
      <c r="BN276" s="80">
        <f t="shared" si="334"/>
        <v>0.73353293413173648</v>
      </c>
      <c r="BO276" s="93">
        <v>60138574</v>
      </c>
      <c r="BP276" s="100">
        <f t="shared" si="335"/>
        <v>245463.56734693877</v>
      </c>
      <c r="BQ276" s="98">
        <f t="shared" si="336"/>
        <v>11461</v>
      </c>
      <c r="BR276" s="60">
        <f t="shared" si="337"/>
        <v>10858</v>
      </c>
      <c r="BS276" s="80">
        <f t="shared" si="338"/>
        <v>0.94738678998342207</v>
      </c>
      <c r="BT276" s="93">
        <f t="shared" si="339"/>
        <v>10527177730</v>
      </c>
      <c r="BU276" s="100">
        <f t="shared" si="340"/>
        <v>969531.93313685758</v>
      </c>
      <c r="BV276" s="60">
        <f t="shared" si="341"/>
        <v>9864</v>
      </c>
      <c r="BW276" s="80">
        <f t="shared" si="342"/>
        <v>0.86065788325626036</v>
      </c>
      <c r="BX276" s="93">
        <f t="shared" si="343"/>
        <v>2277074424</v>
      </c>
      <c r="BY276" s="100">
        <f t="shared" si="344"/>
        <v>230846.9610705596</v>
      </c>
      <c r="BZ276" s="82"/>
      <c r="CA276" s="113">
        <v>11180</v>
      </c>
      <c r="CB276" s="105">
        <v>10612</v>
      </c>
      <c r="CC276" s="86">
        <v>0.94919499105545613</v>
      </c>
      <c r="CD276" s="105">
        <v>10117210500</v>
      </c>
      <c r="CE276" s="105">
        <v>953374.5288352808</v>
      </c>
      <c r="CF276" s="105">
        <v>9638</v>
      </c>
      <c r="CG276" s="86">
        <v>0.8620751341681574</v>
      </c>
      <c r="CH276" s="105">
        <v>2183261429</v>
      </c>
      <c r="CI276" s="105">
        <v>226526.39852666529</v>
      </c>
      <c r="CK276" s="86">
        <f t="shared" si="345"/>
        <v>8.6728906727161714E-2</v>
      </c>
      <c r="CL276" s="86">
        <f t="shared" si="346"/>
        <v>5.2613210016577927E-2</v>
      </c>
      <c r="CM276" s="86">
        <f t="shared" si="347"/>
        <v>8.711985688729873E-2</v>
      </c>
      <c r="CN276" s="86">
        <f t="shared" si="348"/>
        <v>5.0805008944543872E-2</v>
      </c>
    </row>
    <row r="277" spans="1:92" s="15" customFormat="1" ht="13.5" customHeight="1">
      <c r="A277" s="63"/>
      <c r="B277" s="345">
        <v>46</v>
      </c>
      <c r="C277" s="342" t="s">
        <v>25</v>
      </c>
      <c r="D277" s="331" t="s">
        <v>153</v>
      </c>
      <c r="E277" s="320"/>
      <c r="F277" s="144">
        <v>7</v>
      </c>
      <c r="G277" s="60">
        <v>7</v>
      </c>
      <c r="H277" s="80">
        <f t="shared" si="308"/>
        <v>1</v>
      </c>
      <c r="I277" s="93">
        <v>6508530</v>
      </c>
      <c r="J277" s="100">
        <f t="shared" si="309"/>
        <v>929790</v>
      </c>
      <c r="K277" s="60">
        <v>6</v>
      </c>
      <c r="L277" s="80">
        <f t="shared" si="310"/>
        <v>0.8571428571428571</v>
      </c>
      <c r="M277" s="93">
        <v>282341</v>
      </c>
      <c r="N277" s="100">
        <f t="shared" si="311"/>
        <v>47056.833333333336</v>
      </c>
      <c r="O277" s="144">
        <v>21</v>
      </c>
      <c r="P277" s="60">
        <v>21</v>
      </c>
      <c r="Q277" s="80">
        <f t="shared" si="312"/>
        <v>1</v>
      </c>
      <c r="R277" s="93">
        <v>9723840</v>
      </c>
      <c r="S277" s="100">
        <f t="shared" si="313"/>
        <v>463040</v>
      </c>
      <c r="T277" s="60">
        <v>18</v>
      </c>
      <c r="U277" s="80">
        <f t="shared" si="314"/>
        <v>0.8571428571428571</v>
      </c>
      <c r="V277" s="93">
        <v>2818450</v>
      </c>
      <c r="W277" s="100">
        <f t="shared" si="315"/>
        <v>156580.55555555556</v>
      </c>
      <c r="X277" s="144">
        <v>1983</v>
      </c>
      <c r="Y277" s="60">
        <v>1952</v>
      </c>
      <c r="Z277" s="80">
        <f t="shared" si="316"/>
        <v>0.98436712052445785</v>
      </c>
      <c r="AA277" s="93">
        <v>776049970</v>
      </c>
      <c r="AB277" s="100">
        <f t="shared" si="317"/>
        <v>397566.5829918033</v>
      </c>
      <c r="AC277" s="60">
        <v>1695</v>
      </c>
      <c r="AD277" s="80">
        <f t="shared" si="318"/>
        <v>0.85476550680786689</v>
      </c>
      <c r="AE277" s="93">
        <v>152162555</v>
      </c>
      <c r="AF277" s="100">
        <f t="shared" si="319"/>
        <v>89771.418879056044</v>
      </c>
      <c r="AG277" s="144">
        <v>1542</v>
      </c>
      <c r="AH277" s="60">
        <v>1532</v>
      </c>
      <c r="AI277" s="80">
        <f t="shared" si="320"/>
        <v>0.99351491569390404</v>
      </c>
      <c r="AJ277" s="93">
        <v>715500760</v>
      </c>
      <c r="AK277" s="100">
        <f t="shared" si="321"/>
        <v>467037.0496083551</v>
      </c>
      <c r="AL277" s="60">
        <v>1363</v>
      </c>
      <c r="AM277" s="80">
        <f t="shared" si="322"/>
        <v>0.88391699092088194</v>
      </c>
      <c r="AN277" s="93">
        <v>137084587</v>
      </c>
      <c r="AO277" s="100">
        <f t="shared" si="323"/>
        <v>100575.63242846662</v>
      </c>
      <c r="AP277" s="144">
        <v>791</v>
      </c>
      <c r="AQ277" s="60">
        <v>786</v>
      </c>
      <c r="AR277" s="80">
        <f t="shared" si="324"/>
        <v>0.99367888748419719</v>
      </c>
      <c r="AS277" s="93">
        <v>473675850</v>
      </c>
      <c r="AT277" s="100">
        <f t="shared" si="325"/>
        <v>602641.03053435113</v>
      </c>
      <c r="AU277" s="60">
        <v>723</v>
      </c>
      <c r="AV277" s="80">
        <f t="shared" si="326"/>
        <v>0.91403286978508214</v>
      </c>
      <c r="AW277" s="93">
        <v>77309502</v>
      </c>
      <c r="AX277" s="100">
        <f t="shared" si="327"/>
        <v>106928.77178423236</v>
      </c>
      <c r="AY277" s="144">
        <v>214</v>
      </c>
      <c r="AZ277" s="60">
        <v>213</v>
      </c>
      <c r="BA277" s="80">
        <f t="shared" si="328"/>
        <v>0.99532710280373837</v>
      </c>
      <c r="BB277" s="93">
        <v>121838810</v>
      </c>
      <c r="BC277" s="100">
        <f t="shared" si="329"/>
        <v>572013.1924882629</v>
      </c>
      <c r="BD277" s="60">
        <v>195</v>
      </c>
      <c r="BE277" s="80">
        <f t="shared" si="330"/>
        <v>0.91121495327102808</v>
      </c>
      <c r="BF277" s="93">
        <v>27824510</v>
      </c>
      <c r="BG277" s="100">
        <f t="shared" si="331"/>
        <v>142689.79487179487</v>
      </c>
      <c r="BH277" s="144">
        <v>49</v>
      </c>
      <c r="BI277" s="60">
        <v>48</v>
      </c>
      <c r="BJ277" s="80">
        <f t="shared" si="332"/>
        <v>0.97959183673469385</v>
      </c>
      <c r="BK277" s="93">
        <v>23791810</v>
      </c>
      <c r="BL277" s="100">
        <f t="shared" si="333"/>
        <v>495662.70833333331</v>
      </c>
      <c r="BM277" s="60">
        <v>46</v>
      </c>
      <c r="BN277" s="80">
        <f t="shared" si="334"/>
        <v>0.93877551020408168</v>
      </c>
      <c r="BO277" s="93">
        <v>4161634</v>
      </c>
      <c r="BP277" s="100">
        <f t="shared" si="335"/>
        <v>90470.304347826081</v>
      </c>
      <c r="BQ277" s="98">
        <f t="shared" si="336"/>
        <v>4607</v>
      </c>
      <c r="BR277" s="60">
        <f t="shared" si="337"/>
        <v>4559</v>
      </c>
      <c r="BS277" s="80">
        <f t="shared" si="338"/>
        <v>0.98958107228131109</v>
      </c>
      <c r="BT277" s="93">
        <f t="shared" si="339"/>
        <v>2127089570</v>
      </c>
      <c r="BU277" s="100">
        <f t="shared" si="340"/>
        <v>466569.32880017546</v>
      </c>
      <c r="BV277" s="60">
        <f t="shared" si="341"/>
        <v>4046</v>
      </c>
      <c r="BW277" s="80">
        <f t="shared" si="342"/>
        <v>0.87822878228782286</v>
      </c>
      <c r="BX277" s="93">
        <f t="shared" si="343"/>
        <v>401643579</v>
      </c>
      <c r="BY277" s="100">
        <f t="shared" si="344"/>
        <v>99269.297825012356</v>
      </c>
      <c r="BZ277" s="82"/>
      <c r="CA277" s="113">
        <v>4510</v>
      </c>
      <c r="CB277" s="105">
        <v>4465</v>
      </c>
      <c r="CC277" s="86">
        <v>0.99002217294900219</v>
      </c>
      <c r="CD277" s="105">
        <v>2073199980</v>
      </c>
      <c r="CE277" s="105">
        <v>464322.50391937292</v>
      </c>
      <c r="CF277" s="105">
        <v>3953</v>
      </c>
      <c r="CG277" s="86">
        <v>0.87649667405764964</v>
      </c>
      <c r="CH277" s="105">
        <v>414352908</v>
      </c>
      <c r="CI277" s="105">
        <v>104819.86035922084</v>
      </c>
      <c r="CK277" s="86">
        <f t="shared" si="345"/>
        <v>0.11135228999348823</v>
      </c>
      <c r="CL277" s="86">
        <f t="shared" si="346"/>
        <v>1.0418927718688908E-2</v>
      </c>
      <c r="CM277" s="86">
        <f t="shared" si="347"/>
        <v>0.11352549889135255</v>
      </c>
      <c r="CN277" s="86">
        <f t="shared" si="348"/>
        <v>9.9778270509978118E-3</v>
      </c>
    </row>
    <row r="278" spans="1:92" s="15" customFormat="1" ht="13.5" customHeight="1">
      <c r="A278" s="63"/>
      <c r="B278" s="346"/>
      <c r="C278" s="343"/>
      <c r="D278" s="319" t="s">
        <v>164</v>
      </c>
      <c r="E278" s="320"/>
      <c r="F278" s="144">
        <v>0</v>
      </c>
      <c r="G278" s="60">
        <v>0</v>
      </c>
      <c r="H278" s="80" t="str">
        <f t="shared" si="308"/>
        <v>-</v>
      </c>
      <c r="I278" s="93">
        <v>0</v>
      </c>
      <c r="J278" s="100" t="str">
        <f t="shared" si="309"/>
        <v>-</v>
      </c>
      <c r="K278" s="60">
        <v>0</v>
      </c>
      <c r="L278" s="80" t="str">
        <f t="shared" si="310"/>
        <v>-</v>
      </c>
      <c r="M278" s="93">
        <v>0</v>
      </c>
      <c r="N278" s="100" t="str">
        <f t="shared" si="311"/>
        <v>-</v>
      </c>
      <c r="O278" s="144">
        <v>1</v>
      </c>
      <c r="P278" s="60">
        <v>1</v>
      </c>
      <c r="Q278" s="80">
        <f t="shared" si="312"/>
        <v>1</v>
      </c>
      <c r="R278" s="93">
        <v>391270</v>
      </c>
      <c r="S278" s="100">
        <f t="shared" si="313"/>
        <v>391270</v>
      </c>
      <c r="T278" s="60">
        <v>1</v>
      </c>
      <c r="U278" s="80">
        <f t="shared" si="314"/>
        <v>1</v>
      </c>
      <c r="V278" s="93">
        <v>74316</v>
      </c>
      <c r="W278" s="100">
        <f t="shared" si="315"/>
        <v>74316</v>
      </c>
      <c r="X278" s="144">
        <v>116</v>
      </c>
      <c r="Y278" s="60">
        <v>114</v>
      </c>
      <c r="Z278" s="80">
        <f t="shared" si="316"/>
        <v>0.98275862068965514</v>
      </c>
      <c r="AA278" s="93">
        <v>59100580</v>
      </c>
      <c r="AB278" s="100">
        <f t="shared" si="317"/>
        <v>518426.14035087719</v>
      </c>
      <c r="AC278" s="60">
        <v>94</v>
      </c>
      <c r="AD278" s="80">
        <f t="shared" si="318"/>
        <v>0.81034482758620685</v>
      </c>
      <c r="AE278" s="93">
        <v>7630164</v>
      </c>
      <c r="AF278" s="100">
        <f t="shared" si="319"/>
        <v>81171.957446808505</v>
      </c>
      <c r="AG278" s="144">
        <v>83</v>
      </c>
      <c r="AH278" s="60">
        <v>81</v>
      </c>
      <c r="AI278" s="80">
        <f t="shared" si="320"/>
        <v>0.97590361445783136</v>
      </c>
      <c r="AJ278" s="93">
        <v>40904100</v>
      </c>
      <c r="AK278" s="100">
        <f t="shared" si="321"/>
        <v>504988.88888888888</v>
      </c>
      <c r="AL278" s="60">
        <v>72</v>
      </c>
      <c r="AM278" s="80">
        <f t="shared" si="322"/>
        <v>0.86746987951807231</v>
      </c>
      <c r="AN278" s="93">
        <v>6509415</v>
      </c>
      <c r="AO278" s="100">
        <f t="shared" si="323"/>
        <v>90408.541666666672</v>
      </c>
      <c r="AP278" s="144">
        <v>17</v>
      </c>
      <c r="AQ278" s="60">
        <v>17</v>
      </c>
      <c r="AR278" s="80">
        <f t="shared" si="324"/>
        <v>1</v>
      </c>
      <c r="AS278" s="93">
        <v>10957720</v>
      </c>
      <c r="AT278" s="100">
        <f t="shared" si="325"/>
        <v>644571.76470588241</v>
      </c>
      <c r="AU278" s="60">
        <v>15</v>
      </c>
      <c r="AV278" s="80">
        <f t="shared" si="326"/>
        <v>0.88235294117647056</v>
      </c>
      <c r="AW278" s="93">
        <v>2706791</v>
      </c>
      <c r="AX278" s="100">
        <f t="shared" si="327"/>
        <v>180452.73333333334</v>
      </c>
      <c r="AY278" s="144">
        <v>2</v>
      </c>
      <c r="AZ278" s="60">
        <v>2</v>
      </c>
      <c r="BA278" s="80">
        <f t="shared" si="328"/>
        <v>1</v>
      </c>
      <c r="BB278" s="93">
        <v>1319140</v>
      </c>
      <c r="BC278" s="100">
        <f t="shared" si="329"/>
        <v>659570</v>
      </c>
      <c r="BD278" s="60">
        <v>1</v>
      </c>
      <c r="BE278" s="80">
        <f t="shared" si="330"/>
        <v>0.5</v>
      </c>
      <c r="BF278" s="93">
        <v>205058</v>
      </c>
      <c r="BG278" s="100">
        <f t="shared" si="331"/>
        <v>205058</v>
      </c>
      <c r="BH278" s="144">
        <v>0</v>
      </c>
      <c r="BI278" s="60">
        <v>0</v>
      </c>
      <c r="BJ278" s="80" t="str">
        <f t="shared" si="332"/>
        <v>-</v>
      </c>
      <c r="BK278" s="93">
        <v>0</v>
      </c>
      <c r="BL278" s="100" t="str">
        <f t="shared" si="333"/>
        <v>-</v>
      </c>
      <c r="BM278" s="60">
        <v>0</v>
      </c>
      <c r="BN278" s="80" t="str">
        <f t="shared" si="334"/>
        <v>-</v>
      </c>
      <c r="BO278" s="93">
        <v>0</v>
      </c>
      <c r="BP278" s="100" t="str">
        <f t="shared" si="335"/>
        <v>-</v>
      </c>
      <c r="BQ278" s="98">
        <f t="shared" si="336"/>
        <v>219</v>
      </c>
      <c r="BR278" s="60">
        <f t="shared" si="337"/>
        <v>215</v>
      </c>
      <c r="BS278" s="80">
        <f t="shared" si="338"/>
        <v>0.9817351598173516</v>
      </c>
      <c r="BT278" s="93">
        <f t="shared" si="339"/>
        <v>112672810</v>
      </c>
      <c r="BU278" s="100">
        <f t="shared" si="340"/>
        <v>524059.58139534883</v>
      </c>
      <c r="BV278" s="60">
        <f t="shared" si="341"/>
        <v>183</v>
      </c>
      <c r="BW278" s="80">
        <f t="shared" si="342"/>
        <v>0.83561643835616439</v>
      </c>
      <c r="BX278" s="93">
        <f t="shared" si="343"/>
        <v>17125744</v>
      </c>
      <c r="BY278" s="100">
        <f t="shared" si="344"/>
        <v>93583.300546448081</v>
      </c>
      <c r="BZ278" s="82"/>
      <c r="CA278" s="113">
        <v>211</v>
      </c>
      <c r="CB278" s="105">
        <v>209</v>
      </c>
      <c r="CC278" s="86">
        <v>0.99052132701421802</v>
      </c>
      <c r="CD278" s="105">
        <v>119986190</v>
      </c>
      <c r="CE278" s="105">
        <v>574096.60287081345</v>
      </c>
      <c r="CF278" s="105">
        <v>177</v>
      </c>
      <c r="CG278" s="86">
        <v>0.83886255924170616</v>
      </c>
      <c r="CH278" s="105">
        <v>23771607</v>
      </c>
      <c r="CI278" s="105">
        <v>134302.86440677967</v>
      </c>
      <c r="CK278" s="86">
        <f t="shared" si="345"/>
        <v>0.14611872146118721</v>
      </c>
      <c r="CL278" s="86">
        <f t="shared" si="346"/>
        <v>1.8264840182648401E-2</v>
      </c>
      <c r="CM278" s="86">
        <f t="shared" si="347"/>
        <v>0.15165876777251186</v>
      </c>
      <c r="CN278" s="86">
        <f t="shared" si="348"/>
        <v>9.4786729857819774E-3</v>
      </c>
    </row>
    <row r="279" spans="1:92" s="15" customFormat="1" ht="13.5" customHeight="1">
      <c r="A279" s="63"/>
      <c r="B279" s="346"/>
      <c r="C279" s="343"/>
      <c r="D279" s="81"/>
      <c r="E279" s="71" t="s">
        <v>160</v>
      </c>
      <c r="F279" s="168">
        <v>0</v>
      </c>
      <c r="G279" s="62">
        <v>0</v>
      </c>
      <c r="H279" s="79" t="str">
        <f t="shared" si="308"/>
        <v>-</v>
      </c>
      <c r="I279" s="101">
        <v>0</v>
      </c>
      <c r="J279" s="102" t="str">
        <f t="shared" si="309"/>
        <v>-</v>
      </c>
      <c r="K279" s="62">
        <v>0</v>
      </c>
      <c r="L279" s="79" t="str">
        <f t="shared" si="310"/>
        <v>-</v>
      </c>
      <c r="M279" s="101">
        <v>0</v>
      </c>
      <c r="N279" s="102" t="str">
        <f t="shared" si="311"/>
        <v>-</v>
      </c>
      <c r="O279" s="168">
        <v>1</v>
      </c>
      <c r="P279" s="62">
        <v>1</v>
      </c>
      <c r="Q279" s="79">
        <f t="shared" si="312"/>
        <v>1</v>
      </c>
      <c r="R279" s="101">
        <v>391270</v>
      </c>
      <c r="S279" s="102">
        <f t="shared" si="313"/>
        <v>391270</v>
      </c>
      <c r="T279" s="62">
        <v>1</v>
      </c>
      <c r="U279" s="79">
        <f t="shared" si="314"/>
        <v>1</v>
      </c>
      <c r="V279" s="101">
        <v>74316</v>
      </c>
      <c r="W279" s="102">
        <f t="shared" si="315"/>
        <v>74316</v>
      </c>
      <c r="X279" s="168">
        <v>89</v>
      </c>
      <c r="Y279" s="62">
        <v>88</v>
      </c>
      <c r="Z279" s="79">
        <f t="shared" si="316"/>
        <v>0.9887640449438202</v>
      </c>
      <c r="AA279" s="101">
        <v>44372840</v>
      </c>
      <c r="AB279" s="102">
        <f t="shared" si="317"/>
        <v>504236.81818181818</v>
      </c>
      <c r="AC279" s="62">
        <v>71</v>
      </c>
      <c r="AD279" s="79">
        <f t="shared" si="318"/>
        <v>0.797752808988764</v>
      </c>
      <c r="AE279" s="101">
        <v>5757408</v>
      </c>
      <c r="AF279" s="102">
        <f t="shared" si="319"/>
        <v>81090.253521126768</v>
      </c>
      <c r="AG279" s="168">
        <v>55</v>
      </c>
      <c r="AH279" s="62">
        <v>54</v>
      </c>
      <c r="AI279" s="79">
        <f t="shared" si="320"/>
        <v>0.98181818181818181</v>
      </c>
      <c r="AJ279" s="101">
        <v>29927110</v>
      </c>
      <c r="AK279" s="102">
        <f t="shared" si="321"/>
        <v>554205.74074074079</v>
      </c>
      <c r="AL279" s="62">
        <v>49</v>
      </c>
      <c r="AM279" s="79">
        <f t="shared" si="322"/>
        <v>0.89090909090909087</v>
      </c>
      <c r="AN279" s="101">
        <v>4806981</v>
      </c>
      <c r="AO279" s="102">
        <f t="shared" si="323"/>
        <v>98101.653061224497</v>
      </c>
      <c r="AP279" s="168">
        <v>11</v>
      </c>
      <c r="AQ279" s="62">
        <v>11</v>
      </c>
      <c r="AR279" s="79">
        <f t="shared" si="324"/>
        <v>1</v>
      </c>
      <c r="AS279" s="101">
        <v>8174260</v>
      </c>
      <c r="AT279" s="102">
        <f t="shared" si="325"/>
        <v>743114.54545454541</v>
      </c>
      <c r="AU279" s="62">
        <v>10</v>
      </c>
      <c r="AV279" s="79">
        <f t="shared" si="326"/>
        <v>0.90909090909090906</v>
      </c>
      <c r="AW279" s="101">
        <v>2534768</v>
      </c>
      <c r="AX279" s="102">
        <f t="shared" si="327"/>
        <v>253476.8</v>
      </c>
      <c r="AY279" s="168">
        <v>1</v>
      </c>
      <c r="AZ279" s="62">
        <v>1</v>
      </c>
      <c r="BA279" s="79">
        <f t="shared" si="328"/>
        <v>1</v>
      </c>
      <c r="BB279" s="101">
        <v>1257490</v>
      </c>
      <c r="BC279" s="102">
        <f t="shared" si="329"/>
        <v>1257490</v>
      </c>
      <c r="BD279" s="62">
        <v>1</v>
      </c>
      <c r="BE279" s="79">
        <f t="shared" si="330"/>
        <v>1</v>
      </c>
      <c r="BF279" s="101">
        <v>205058</v>
      </c>
      <c r="BG279" s="102">
        <f t="shared" si="331"/>
        <v>205058</v>
      </c>
      <c r="BH279" s="168">
        <v>0</v>
      </c>
      <c r="BI279" s="62">
        <v>0</v>
      </c>
      <c r="BJ279" s="79" t="str">
        <f t="shared" si="332"/>
        <v>-</v>
      </c>
      <c r="BK279" s="101">
        <v>0</v>
      </c>
      <c r="BL279" s="102" t="str">
        <f t="shared" si="333"/>
        <v>-</v>
      </c>
      <c r="BM279" s="62">
        <v>0</v>
      </c>
      <c r="BN279" s="79" t="str">
        <f t="shared" si="334"/>
        <v>-</v>
      </c>
      <c r="BO279" s="101">
        <v>0</v>
      </c>
      <c r="BP279" s="102" t="str">
        <f t="shared" si="335"/>
        <v>-</v>
      </c>
      <c r="BQ279" s="99">
        <f t="shared" si="336"/>
        <v>157</v>
      </c>
      <c r="BR279" s="62">
        <f t="shared" si="337"/>
        <v>155</v>
      </c>
      <c r="BS279" s="79">
        <f t="shared" si="338"/>
        <v>0.98726114649681529</v>
      </c>
      <c r="BT279" s="101">
        <f t="shared" si="339"/>
        <v>84122970</v>
      </c>
      <c r="BU279" s="102">
        <f t="shared" si="340"/>
        <v>542728.83870967745</v>
      </c>
      <c r="BV279" s="62">
        <f t="shared" si="341"/>
        <v>132</v>
      </c>
      <c r="BW279" s="79">
        <f t="shared" si="342"/>
        <v>0.84076433121019112</v>
      </c>
      <c r="BX279" s="101">
        <f t="shared" si="343"/>
        <v>13378531</v>
      </c>
      <c r="BY279" s="102">
        <f t="shared" si="344"/>
        <v>101352.50757575757</v>
      </c>
      <c r="BZ279" s="82"/>
      <c r="CA279" s="113">
        <v>159</v>
      </c>
      <c r="CB279" s="105">
        <v>158</v>
      </c>
      <c r="CC279" s="86">
        <v>0.99371069182389937</v>
      </c>
      <c r="CD279" s="105">
        <v>83238670</v>
      </c>
      <c r="CE279" s="105">
        <v>526827.02531645575</v>
      </c>
      <c r="CF279" s="105">
        <v>136</v>
      </c>
      <c r="CG279" s="86">
        <v>0.85534591194968557</v>
      </c>
      <c r="CH279" s="105">
        <v>11282216</v>
      </c>
      <c r="CI279" s="105">
        <v>82957.470588235301</v>
      </c>
      <c r="CK279" s="86">
        <f t="shared" si="345"/>
        <v>0.14649681528662417</v>
      </c>
      <c r="CL279" s="86">
        <f t="shared" si="346"/>
        <v>1.2738853503184711E-2</v>
      </c>
      <c r="CM279" s="86">
        <f t="shared" si="347"/>
        <v>0.13836477987421381</v>
      </c>
      <c r="CN279" s="86">
        <f t="shared" si="348"/>
        <v>6.2893081761006275E-3</v>
      </c>
    </row>
    <row r="280" spans="1:92" s="15" customFormat="1" ht="13.5" customHeight="1">
      <c r="A280" s="63"/>
      <c r="B280" s="346"/>
      <c r="C280" s="343"/>
      <c r="D280" s="81"/>
      <c r="E280" s="198" t="s">
        <v>161</v>
      </c>
      <c r="F280" s="213">
        <v>0</v>
      </c>
      <c r="G280" s="214">
        <v>0</v>
      </c>
      <c r="H280" s="215" t="str">
        <f t="shared" si="308"/>
        <v>-</v>
      </c>
      <c r="I280" s="216">
        <v>0</v>
      </c>
      <c r="J280" s="217" t="str">
        <f t="shared" si="309"/>
        <v>-</v>
      </c>
      <c r="K280" s="214">
        <v>0</v>
      </c>
      <c r="L280" s="215" t="str">
        <f t="shared" si="310"/>
        <v>-</v>
      </c>
      <c r="M280" s="216">
        <v>0</v>
      </c>
      <c r="N280" s="217" t="str">
        <f t="shared" si="311"/>
        <v>-</v>
      </c>
      <c r="O280" s="213">
        <v>0</v>
      </c>
      <c r="P280" s="214">
        <v>0</v>
      </c>
      <c r="Q280" s="215" t="str">
        <f t="shared" si="312"/>
        <v>-</v>
      </c>
      <c r="R280" s="216">
        <v>0</v>
      </c>
      <c r="S280" s="217" t="str">
        <f t="shared" si="313"/>
        <v>-</v>
      </c>
      <c r="T280" s="214">
        <v>0</v>
      </c>
      <c r="U280" s="215" t="str">
        <f t="shared" si="314"/>
        <v>-</v>
      </c>
      <c r="V280" s="216">
        <v>0</v>
      </c>
      <c r="W280" s="217" t="str">
        <f t="shared" si="315"/>
        <v>-</v>
      </c>
      <c r="X280" s="213">
        <v>27</v>
      </c>
      <c r="Y280" s="214">
        <v>26</v>
      </c>
      <c r="Z280" s="215">
        <f t="shared" si="316"/>
        <v>0.96296296296296291</v>
      </c>
      <c r="AA280" s="216">
        <v>14727740</v>
      </c>
      <c r="AB280" s="217">
        <f t="shared" si="317"/>
        <v>566451.5384615385</v>
      </c>
      <c r="AC280" s="214">
        <v>23</v>
      </c>
      <c r="AD280" s="215">
        <f t="shared" si="318"/>
        <v>0.85185185185185186</v>
      </c>
      <c r="AE280" s="216">
        <v>1872756</v>
      </c>
      <c r="AF280" s="217">
        <f t="shared" si="319"/>
        <v>81424.173913043473</v>
      </c>
      <c r="AG280" s="213">
        <v>28</v>
      </c>
      <c r="AH280" s="214">
        <v>27</v>
      </c>
      <c r="AI280" s="215">
        <f t="shared" si="320"/>
        <v>0.9642857142857143</v>
      </c>
      <c r="AJ280" s="216">
        <v>10976990</v>
      </c>
      <c r="AK280" s="217">
        <f t="shared" si="321"/>
        <v>406555.18518518517</v>
      </c>
      <c r="AL280" s="214">
        <v>23</v>
      </c>
      <c r="AM280" s="215">
        <f t="shared" si="322"/>
        <v>0.8214285714285714</v>
      </c>
      <c r="AN280" s="216">
        <v>1702434</v>
      </c>
      <c r="AO280" s="217">
        <f t="shared" si="323"/>
        <v>74018.869565217392</v>
      </c>
      <c r="AP280" s="213">
        <v>6</v>
      </c>
      <c r="AQ280" s="214">
        <v>6</v>
      </c>
      <c r="AR280" s="215">
        <f t="shared" si="324"/>
        <v>1</v>
      </c>
      <c r="AS280" s="216">
        <v>2783460</v>
      </c>
      <c r="AT280" s="217">
        <f t="shared" si="325"/>
        <v>463910</v>
      </c>
      <c r="AU280" s="214">
        <v>5</v>
      </c>
      <c r="AV280" s="215">
        <f t="shared" si="326"/>
        <v>0.83333333333333337</v>
      </c>
      <c r="AW280" s="216">
        <v>172023</v>
      </c>
      <c r="AX280" s="217">
        <f t="shared" si="327"/>
        <v>34404.6</v>
      </c>
      <c r="AY280" s="213">
        <v>1</v>
      </c>
      <c r="AZ280" s="214">
        <v>1</v>
      </c>
      <c r="BA280" s="215">
        <f t="shared" si="328"/>
        <v>1</v>
      </c>
      <c r="BB280" s="216">
        <v>61650</v>
      </c>
      <c r="BC280" s="217">
        <f t="shared" si="329"/>
        <v>61650</v>
      </c>
      <c r="BD280" s="214">
        <v>0</v>
      </c>
      <c r="BE280" s="215">
        <f t="shared" si="330"/>
        <v>0</v>
      </c>
      <c r="BF280" s="216">
        <v>0</v>
      </c>
      <c r="BG280" s="217" t="str">
        <f t="shared" si="331"/>
        <v>-</v>
      </c>
      <c r="BH280" s="213">
        <v>0</v>
      </c>
      <c r="BI280" s="214">
        <v>0</v>
      </c>
      <c r="BJ280" s="215" t="str">
        <f t="shared" si="332"/>
        <v>-</v>
      </c>
      <c r="BK280" s="216">
        <v>0</v>
      </c>
      <c r="BL280" s="217" t="str">
        <f t="shared" si="333"/>
        <v>-</v>
      </c>
      <c r="BM280" s="214">
        <v>0</v>
      </c>
      <c r="BN280" s="215" t="str">
        <f t="shared" si="334"/>
        <v>-</v>
      </c>
      <c r="BO280" s="216">
        <v>0</v>
      </c>
      <c r="BP280" s="217" t="str">
        <f t="shared" si="335"/>
        <v>-</v>
      </c>
      <c r="BQ280" s="218">
        <f t="shared" si="336"/>
        <v>62</v>
      </c>
      <c r="BR280" s="214">
        <f t="shared" si="337"/>
        <v>60</v>
      </c>
      <c r="BS280" s="215">
        <f t="shared" si="338"/>
        <v>0.967741935483871</v>
      </c>
      <c r="BT280" s="216">
        <f t="shared" si="339"/>
        <v>28549840</v>
      </c>
      <c r="BU280" s="217">
        <f t="shared" si="340"/>
        <v>475830.66666666669</v>
      </c>
      <c r="BV280" s="214">
        <f t="shared" si="341"/>
        <v>51</v>
      </c>
      <c r="BW280" s="215">
        <f t="shared" si="342"/>
        <v>0.82258064516129037</v>
      </c>
      <c r="BX280" s="216">
        <f t="shared" si="343"/>
        <v>3747213</v>
      </c>
      <c r="BY280" s="217">
        <f t="shared" si="344"/>
        <v>73474.76470588235</v>
      </c>
      <c r="BZ280" s="82"/>
      <c r="CA280" s="113">
        <v>52</v>
      </c>
      <c r="CB280" s="105">
        <v>51</v>
      </c>
      <c r="CC280" s="86">
        <v>0.98076923076923073</v>
      </c>
      <c r="CD280" s="105">
        <v>36747520</v>
      </c>
      <c r="CE280" s="105">
        <v>720539.60784313723</v>
      </c>
      <c r="CF280" s="105">
        <v>41</v>
      </c>
      <c r="CG280" s="86">
        <v>0.78846153846153844</v>
      </c>
      <c r="CH280" s="105">
        <v>12489391</v>
      </c>
      <c r="CI280" s="105">
        <v>304619.29268292681</v>
      </c>
      <c r="CK280" s="86">
        <f t="shared" si="345"/>
        <v>0.14516129032258063</v>
      </c>
      <c r="CL280" s="86">
        <f t="shared" si="346"/>
        <v>3.2258064516129004E-2</v>
      </c>
      <c r="CM280" s="86">
        <f t="shared" si="347"/>
        <v>0.19230769230769229</v>
      </c>
      <c r="CN280" s="86">
        <f t="shared" si="348"/>
        <v>1.9230769230769273E-2</v>
      </c>
    </row>
    <row r="281" spans="1:92" s="15" customFormat="1" ht="13.5" customHeight="1">
      <c r="A281" s="63"/>
      <c r="B281" s="346"/>
      <c r="C281" s="343"/>
      <c r="D281" s="210"/>
      <c r="E281" s="72" t="s">
        <v>211</v>
      </c>
      <c r="F281" s="211">
        <v>0</v>
      </c>
      <c r="G281" s="126">
        <v>0</v>
      </c>
      <c r="H281" s="124" t="str">
        <f>IFERROR(G281/F281,"-")</f>
        <v>-</v>
      </c>
      <c r="I281" s="127">
        <v>0</v>
      </c>
      <c r="J281" s="125" t="str">
        <f>IFERROR(I281/G281,"-")</f>
        <v>-</v>
      </c>
      <c r="K281" s="126">
        <v>0</v>
      </c>
      <c r="L281" s="124" t="str">
        <f>IFERROR(K281/F281,"-")</f>
        <v>-</v>
      </c>
      <c r="M281" s="127">
        <v>0</v>
      </c>
      <c r="N281" s="125" t="str">
        <f>IFERROR(M281/K281,"-")</f>
        <v>-</v>
      </c>
      <c r="O281" s="211">
        <v>0</v>
      </c>
      <c r="P281" s="126">
        <v>0</v>
      </c>
      <c r="Q281" s="124" t="str">
        <f>IFERROR(P281/O281,"-")</f>
        <v>-</v>
      </c>
      <c r="R281" s="127">
        <v>0</v>
      </c>
      <c r="S281" s="125" t="str">
        <f>IFERROR(R281/P281,"-")</f>
        <v>-</v>
      </c>
      <c r="T281" s="126">
        <v>0</v>
      </c>
      <c r="U281" s="124" t="str">
        <f>IFERROR(T281/O281,"-")</f>
        <v>-</v>
      </c>
      <c r="V281" s="127">
        <v>0</v>
      </c>
      <c r="W281" s="125" t="str">
        <f>IFERROR(V281/T281,"-")</f>
        <v>-</v>
      </c>
      <c r="X281" s="211">
        <v>0</v>
      </c>
      <c r="Y281" s="126">
        <v>0</v>
      </c>
      <c r="Z281" s="124" t="str">
        <f>IFERROR(Y281/X281,"-")</f>
        <v>-</v>
      </c>
      <c r="AA281" s="127">
        <v>0</v>
      </c>
      <c r="AB281" s="125" t="str">
        <f>IFERROR(AA281/Y281,"-")</f>
        <v>-</v>
      </c>
      <c r="AC281" s="126">
        <v>0</v>
      </c>
      <c r="AD281" s="124" t="str">
        <f>IFERROR(AC281/X281,"-")</f>
        <v>-</v>
      </c>
      <c r="AE281" s="127">
        <v>0</v>
      </c>
      <c r="AF281" s="125" t="str">
        <f>IFERROR(AE281/AC281,"-")</f>
        <v>-</v>
      </c>
      <c r="AG281" s="211">
        <v>0</v>
      </c>
      <c r="AH281" s="126">
        <v>0</v>
      </c>
      <c r="AI281" s="124" t="str">
        <f>IFERROR(AH281/AG281,"-")</f>
        <v>-</v>
      </c>
      <c r="AJ281" s="127">
        <v>0</v>
      </c>
      <c r="AK281" s="125" t="str">
        <f>IFERROR(AJ281/AH281,"-")</f>
        <v>-</v>
      </c>
      <c r="AL281" s="126">
        <v>0</v>
      </c>
      <c r="AM281" s="124" t="str">
        <f>IFERROR(AL281/AG281,"-")</f>
        <v>-</v>
      </c>
      <c r="AN281" s="127">
        <v>0</v>
      </c>
      <c r="AO281" s="125" t="str">
        <f>IFERROR(AN281/AL281,"-")</f>
        <v>-</v>
      </c>
      <c r="AP281" s="211">
        <v>0</v>
      </c>
      <c r="AQ281" s="126">
        <v>0</v>
      </c>
      <c r="AR281" s="124" t="str">
        <f>IFERROR(AQ281/AP281,"-")</f>
        <v>-</v>
      </c>
      <c r="AS281" s="127">
        <v>0</v>
      </c>
      <c r="AT281" s="125" t="str">
        <f>IFERROR(AS281/AQ281,"-")</f>
        <v>-</v>
      </c>
      <c r="AU281" s="126">
        <v>0</v>
      </c>
      <c r="AV281" s="124" t="str">
        <f>IFERROR(AU281/AP281,"-")</f>
        <v>-</v>
      </c>
      <c r="AW281" s="127">
        <v>0</v>
      </c>
      <c r="AX281" s="125" t="str">
        <f>IFERROR(AW281/AU281,"-")</f>
        <v>-</v>
      </c>
      <c r="AY281" s="211">
        <v>0</v>
      </c>
      <c r="AZ281" s="126">
        <v>0</v>
      </c>
      <c r="BA281" s="124" t="str">
        <f>IFERROR(AZ281/AY281,"-")</f>
        <v>-</v>
      </c>
      <c r="BB281" s="127">
        <v>0</v>
      </c>
      <c r="BC281" s="125" t="str">
        <f>IFERROR(BB281/AZ281,"-")</f>
        <v>-</v>
      </c>
      <c r="BD281" s="126">
        <v>0</v>
      </c>
      <c r="BE281" s="124" t="str">
        <f>IFERROR(BD281/AY281,"-")</f>
        <v>-</v>
      </c>
      <c r="BF281" s="127">
        <v>0</v>
      </c>
      <c r="BG281" s="125" t="str">
        <f>IFERROR(BF281/BD281,"-")</f>
        <v>-</v>
      </c>
      <c r="BH281" s="211">
        <v>0</v>
      </c>
      <c r="BI281" s="126">
        <v>0</v>
      </c>
      <c r="BJ281" s="124" t="str">
        <f>IFERROR(BI281/BH281,"-")</f>
        <v>-</v>
      </c>
      <c r="BK281" s="127">
        <v>0</v>
      </c>
      <c r="BL281" s="125" t="str">
        <f>IFERROR(BK281/BI281,"-")</f>
        <v>-</v>
      </c>
      <c r="BM281" s="126">
        <v>0</v>
      </c>
      <c r="BN281" s="124" t="str">
        <f>IFERROR(BM281/BH281,"-")</f>
        <v>-</v>
      </c>
      <c r="BO281" s="127">
        <v>0</v>
      </c>
      <c r="BP281" s="125" t="str">
        <f>IFERROR(BO281/BM281,"-")</f>
        <v>-</v>
      </c>
      <c r="BQ281" s="212">
        <f t="shared" si="336"/>
        <v>0</v>
      </c>
      <c r="BR281" s="126">
        <f t="shared" si="337"/>
        <v>0</v>
      </c>
      <c r="BS281" s="124" t="str">
        <f>IFERROR(BR281/BQ281,"-")</f>
        <v>-</v>
      </c>
      <c r="BT281" s="127">
        <f>SUM(I281,R281,AA281,AJ281,AS281,BB281,BK281)</f>
        <v>0</v>
      </c>
      <c r="BU281" s="125" t="str">
        <f>IFERROR(BT281/BR281,"-")</f>
        <v>-</v>
      </c>
      <c r="BV281" s="126">
        <f>SUM(K281,T281,AC281,AL281,AU281,BD281,BM281)</f>
        <v>0</v>
      </c>
      <c r="BW281" s="124" t="str">
        <f>IFERROR(BV281/BQ281,"-")</f>
        <v>-</v>
      </c>
      <c r="BX281" s="127">
        <f>SUM(M281,V281,AE281,AN281,AW281,BF281,BO281)</f>
        <v>0</v>
      </c>
      <c r="BY281" s="125" t="str">
        <f>IFERROR(BX281/BV281,"-")</f>
        <v>-</v>
      </c>
      <c r="BZ281" s="82"/>
      <c r="CA281" s="113">
        <v>0</v>
      </c>
      <c r="CB281" s="105">
        <v>0</v>
      </c>
      <c r="CC281" s="86" t="s">
        <v>240</v>
      </c>
      <c r="CD281" s="105">
        <v>0</v>
      </c>
      <c r="CE281" s="105" t="s">
        <v>240</v>
      </c>
      <c r="CF281" s="105">
        <v>0</v>
      </c>
      <c r="CG281" s="86" t="s">
        <v>240</v>
      </c>
      <c r="CH281" s="105">
        <v>0</v>
      </c>
      <c r="CI281" s="105" t="s">
        <v>240</v>
      </c>
      <c r="CK281" s="86" t="str">
        <f t="shared" si="345"/>
        <v>-</v>
      </c>
      <c r="CL281" s="86" t="str">
        <f t="shared" si="346"/>
        <v>-</v>
      </c>
      <c r="CM281" s="86" t="str">
        <f t="shared" si="347"/>
        <v>-</v>
      </c>
      <c r="CN281" s="86" t="str">
        <f t="shared" si="348"/>
        <v>-</v>
      </c>
    </row>
    <row r="282" spans="1:92" s="15" customFormat="1" ht="13.5" customHeight="1">
      <c r="A282" s="63"/>
      <c r="B282" s="347"/>
      <c r="C282" s="344"/>
      <c r="D282" s="338" t="s">
        <v>204</v>
      </c>
      <c r="E282" s="339"/>
      <c r="F282" s="144">
        <v>28</v>
      </c>
      <c r="G282" s="60">
        <v>28</v>
      </c>
      <c r="H282" s="80">
        <f t="shared" si="308"/>
        <v>1</v>
      </c>
      <c r="I282" s="93">
        <v>73346560</v>
      </c>
      <c r="J282" s="100">
        <f t="shared" si="309"/>
        <v>2619520</v>
      </c>
      <c r="K282" s="60">
        <v>21</v>
      </c>
      <c r="L282" s="80">
        <f t="shared" si="310"/>
        <v>0.75</v>
      </c>
      <c r="M282" s="93">
        <v>29082290</v>
      </c>
      <c r="N282" s="100">
        <f t="shared" si="311"/>
        <v>1384870.9523809524</v>
      </c>
      <c r="O282" s="144">
        <v>146</v>
      </c>
      <c r="P282" s="60">
        <v>141</v>
      </c>
      <c r="Q282" s="80">
        <f t="shared" si="312"/>
        <v>0.96575342465753422</v>
      </c>
      <c r="R282" s="93">
        <v>262909510</v>
      </c>
      <c r="S282" s="100">
        <f t="shared" si="313"/>
        <v>1864606.4539007093</v>
      </c>
      <c r="T282" s="60">
        <v>118</v>
      </c>
      <c r="U282" s="80">
        <f t="shared" si="314"/>
        <v>0.80821917808219179</v>
      </c>
      <c r="V282" s="93">
        <v>79631511</v>
      </c>
      <c r="W282" s="100">
        <f t="shared" si="315"/>
        <v>674843.31355932204</v>
      </c>
      <c r="X282" s="144">
        <v>4470</v>
      </c>
      <c r="Y282" s="60">
        <v>4095</v>
      </c>
      <c r="Z282" s="80">
        <f t="shared" si="316"/>
        <v>0.91610738255033553</v>
      </c>
      <c r="AA282" s="93">
        <v>3120146050</v>
      </c>
      <c r="AB282" s="100">
        <f t="shared" si="317"/>
        <v>761940.42735042737</v>
      </c>
      <c r="AC282" s="60">
        <v>3471</v>
      </c>
      <c r="AD282" s="80">
        <f t="shared" si="318"/>
        <v>0.77651006711409398</v>
      </c>
      <c r="AE282" s="93">
        <v>646090648</v>
      </c>
      <c r="AF282" s="100">
        <f t="shared" si="319"/>
        <v>186139.62777297609</v>
      </c>
      <c r="AG282" s="144">
        <v>3838</v>
      </c>
      <c r="AH282" s="60">
        <v>3643</v>
      </c>
      <c r="AI282" s="80">
        <f t="shared" si="320"/>
        <v>0.94919228764981767</v>
      </c>
      <c r="AJ282" s="93">
        <v>3349308920</v>
      </c>
      <c r="AK282" s="100">
        <f t="shared" si="321"/>
        <v>919382.08070271753</v>
      </c>
      <c r="AL282" s="60">
        <v>3209</v>
      </c>
      <c r="AM282" s="80">
        <f t="shared" si="322"/>
        <v>0.83611255862428346</v>
      </c>
      <c r="AN282" s="93">
        <v>739687455</v>
      </c>
      <c r="AO282" s="100">
        <f t="shared" si="323"/>
        <v>230504.0370832035</v>
      </c>
      <c r="AP282" s="144">
        <v>2648</v>
      </c>
      <c r="AQ282" s="60">
        <v>2529</v>
      </c>
      <c r="AR282" s="80">
        <f t="shared" si="324"/>
        <v>0.95506042296072513</v>
      </c>
      <c r="AS282" s="93">
        <v>2679667850</v>
      </c>
      <c r="AT282" s="100">
        <f t="shared" si="325"/>
        <v>1059576.0577303283</v>
      </c>
      <c r="AU282" s="60">
        <v>2300</v>
      </c>
      <c r="AV282" s="80">
        <f t="shared" si="326"/>
        <v>0.86858006042296076</v>
      </c>
      <c r="AW282" s="93">
        <v>543919567</v>
      </c>
      <c r="AX282" s="100">
        <f t="shared" si="327"/>
        <v>236486.76826086958</v>
      </c>
      <c r="AY282" s="144">
        <v>1315</v>
      </c>
      <c r="AZ282" s="60">
        <v>1224</v>
      </c>
      <c r="BA282" s="80">
        <f t="shared" si="328"/>
        <v>0.9307984790874525</v>
      </c>
      <c r="BB282" s="93">
        <v>1384747470</v>
      </c>
      <c r="BC282" s="100">
        <f t="shared" si="329"/>
        <v>1131329.6323529412</v>
      </c>
      <c r="BD282" s="60">
        <v>1098</v>
      </c>
      <c r="BE282" s="80">
        <f t="shared" si="330"/>
        <v>0.83498098859315595</v>
      </c>
      <c r="BF282" s="93">
        <v>250368504</v>
      </c>
      <c r="BG282" s="100">
        <f t="shared" si="331"/>
        <v>228022.3169398907</v>
      </c>
      <c r="BH282" s="144">
        <v>526</v>
      </c>
      <c r="BI282" s="60">
        <v>476</v>
      </c>
      <c r="BJ282" s="80">
        <f t="shared" si="332"/>
        <v>0.90494296577946765</v>
      </c>
      <c r="BK282" s="93">
        <v>511459460</v>
      </c>
      <c r="BL282" s="100">
        <f t="shared" si="333"/>
        <v>1074494.6638655462</v>
      </c>
      <c r="BM282" s="60">
        <v>429</v>
      </c>
      <c r="BN282" s="80">
        <f t="shared" si="334"/>
        <v>0.81558935361216733</v>
      </c>
      <c r="BO282" s="93">
        <v>95154248</v>
      </c>
      <c r="BP282" s="100">
        <f t="shared" si="335"/>
        <v>221804.7738927739</v>
      </c>
      <c r="BQ282" s="98">
        <f t="shared" si="336"/>
        <v>12971</v>
      </c>
      <c r="BR282" s="60">
        <f t="shared" si="337"/>
        <v>12136</v>
      </c>
      <c r="BS282" s="80">
        <f t="shared" si="338"/>
        <v>0.93562562639734792</v>
      </c>
      <c r="BT282" s="93">
        <f t="shared" si="339"/>
        <v>11381585820</v>
      </c>
      <c r="BU282" s="100">
        <f t="shared" si="340"/>
        <v>937836.66941331571</v>
      </c>
      <c r="BV282" s="60">
        <f t="shared" si="341"/>
        <v>10646</v>
      </c>
      <c r="BW282" s="80">
        <f t="shared" si="342"/>
        <v>0.82075398966926216</v>
      </c>
      <c r="BX282" s="93">
        <f t="shared" si="343"/>
        <v>2383934223</v>
      </c>
      <c r="BY282" s="100">
        <f t="shared" si="344"/>
        <v>223927.69331204207</v>
      </c>
      <c r="BZ282" s="82"/>
      <c r="CA282" s="113">
        <v>12468</v>
      </c>
      <c r="CB282" s="105">
        <v>11705</v>
      </c>
      <c r="CC282" s="86">
        <v>0.93880333654154635</v>
      </c>
      <c r="CD282" s="105">
        <v>10869149180</v>
      </c>
      <c r="CE282" s="105">
        <v>928590.27595044847</v>
      </c>
      <c r="CF282" s="105">
        <v>10290</v>
      </c>
      <c r="CG282" s="86">
        <v>0.82531280076997116</v>
      </c>
      <c r="CH282" s="105">
        <v>2366285238</v>
      </c>
      <c r="CI282" s="105">
        <v>229959.69271137027</v>
      </c>
      <c r="CK282" s="86">
        <f t="shared" si="345"/>
        <v>0.11487163672808576</v>
      </c>
      <c r="CL282" s="86">
        <f t="shared" si="346"/>
        <v>6.437437360265208E-2</v>
      </c>
      <c r="CM282" s="86">
        <f t="shared" si="347"/>
        <v>0.1134905357715752</v>
      </c>
      <c r="CN282" s="86">
        <f t="shared" si="348"/>
        <v>6.1196663458453648E-2</v>
      </c>
    </row>
    <row r="283" spans="1:92" s="15" customFormat="1" ht="13.5" customHeight="1">
      <c r="A283" s="63"/>
      <c r="B283" s="345">
        <v>47</v>
      </c>
      <c r="C283" s="342" t="s">
        <v>15</v>
      </c>
      <c r="D283" s="331" t="s">
        <v>153</v>
      </c>
      <c r="E283" s="320"/>
      <c r="F283" s="144">
        <v>11</v>
      </c>
      <c r="G283" s="60">
        <v>11</v>
      </c>
      <c r="H283" s="80">
        <f t="shared" si="308"/>
        <v>1</v>
      </c>
      <c r="I283" s="93">
        <v>6261370</v>
      </c>
      <c r="J283" s="100">
        <f t="shared" si="309"/>
        <v>569215.45454545459</v>
      </c>
      <c r="K283" s="60">
        <v>9</v>
      </c>
      <c r="L283" s="80">
        <f t="shared" si="310"/>
        <v>0.81818181818181823</v>
      </c>
      <c r="M283" s="93">
        <v>554491</v>
      </c>
      <c r="N283" s="100">
        <f t="shared" si="311"/>
        <v>61610.111111111109</v>
      </c>
      <c r="O283" s="144">
        <v>42</v>
      </c>
      <c r="P283" s="60">
        <v>42</v>
      </c>
      <c r="Q283" s="80">
        <f t="shared" si="312"/>
        <v>1</v>
      </c>
      <c r="R283" s="93">
        <v>41981640</v>
      </c>
      <c r="S283" s="100">
        <f t="shared" si="313"/>
        <v>999562.85714285716</v>
      </c>
      <c r="T283" s="60">
        <v>35</v>
      </c>
      <c r="U283" s="80">
        <f t="shared" si="314"/>
        <v>0.83333333333333337</v>
      </c>
      <c r="V283" s="93">
        <v>7373703</v>
      </c>
      <c r="W283" s="100">
        <f t="shared" si="315"/>
        <v>210677.22857142857</v>
      </c>
      <c r="X283" s="144">
        <v>4135</v>
      </c>
      <c r="Y283" s="60">
        <v>4051</v>
      </c>
      <c r="Z283" s="80">
        <f t="shared" si="316"/>
        <v>0.97968561064087056</v>
      </c>
      <c r="AA283" s="93">
        <v>1767022740</v>
      </c>
      <c r="AB283" s="100">
        <f t="shared" si="317"/>
        <v>436194.20883732411</v>
      </c>
      <c r="AC283" s="60">
        <v>3472</v>
      </c>
      <c r="AD283" s="80">
        <f t="shared" si="318"/>
        <v>0.83966142684401446</v>
      </c>
      <c r="AE283" s="93">
        <v>342012599</v>
      </c>
      <c r="AF283" s="100">
        <f t="shared" si="319"/>
        <v>98505.932891705073</v>
      </c>
      <c r="AG283" s="144">
        <v>3124</v>
      </c>
      <c r="AH283" s="60">
        <v>3087</v>
      </c>
      <c r="AI283" s="80">
        <f t="shared" si="320"/>
        <v>0.98815620998719589</v>
      </c>
      <c r="AJ283" s="93">
        <v>1632216380</v>
      </c>
      <c r="AK283" s="100">
        <f t="shared" si="321"/>
        <v>528738.70424360223</v>
      </c>
      <c r="AL283" s="60">
        <v>2719</v>
      </c>
      <c r="AM283" s="80">
        <f t="shared" si="322"/>
        <v>0.87035851472471193</v>
      </c>
      <c r="AN283" s="93">
        <v>306129720</v>
      </c>
      <c r="AO283" s="100">
        <f t="shared" si="323"/>
        <v>112589.08422214049</v>
      </c>
      <c r="AP283" s="144">
        <v>1337</v>
      </c>
      <c r="AQ283" s="60">
        <v>1326</v>
      </c>
      <c r="AR283" s="80">
        <f t="shared" si="324"/>
        <v>0.99177262528047871</v>
      </c>
      <c r="AS283" s="93">
        <v>763354160</v>
      </c>
      <c r="AT283" s="100">
        <f t="shared" si="325"/>
        <v>575681.87028657622</v>
      </c>
      <c r="AU283" s="60">
        <v>1174</v>
      </c>
      <c r="AV283" s="80">
        <f t="shared" si="326"/>
        <v>0.87808526551982047</v>
      </c>
      <c r="AW283" s="93">
        <v>153531613</v>
      </c>
      <c r="AX283" s="100">
        <f t="shared" si="327"/>
        <v>130776.50170357751</v>
      </c>
      <c r="AY283" s="144">
        <v>310</v>
      </c>
      <c r="AZ283" s="60">
        <v>307</v>
      </c>
      <c r="BA283" s="80">
        <f t="shared" si="328"/>
        <v>0.99032258064516132</v>
      </c>
      <c r="BB283" s="93">
        <v>205788930</v>
      </c>
      <c r="BC283" s="100">
        <f t="shared" si="329"/>
        <v>670322.24755700328</v>
      </c>
      <c r="BD283" s="60">
        <v>289</v>
      </c>
      <c r="BE283" s="80">
        <f t="shared" si="330"/>
        <v>0.93225806451612903</v>
      </c>
      <c r="BF283" s="93">
        <v>34296386</v>
      </c>
      <c r="BG283" s="100">
        <f t="shared" si="331"/>
        <v>118672.61591695502</v>
      </c>
      <c r="BH283" s="144">
        <v>52</v>
      </c>
      <c r="BI283" s="60">
        <v>52</v>
      </c>
      <c r="BJ283" s="80">
        <f t="shared" si="332"/>
        <v>1</v>
      </c>
      <c r="BK283" s="93">
        <v>20318660</v>
      </c>
      <c r="BL283" s="100">
        <f t="shared" si="333"/>
        <v>390743.46153846156</v>
      </c>
      <c r="BM283" s="60">
        <v>44</v>
      </c>
      <c r="BN283" s="80">
        <f t="shared" si="334"/>
        <v>0.84615384615384615</v>
      </c>
      <c r="BO283" s="93">
        <v>3657934</v>
      </c>
      <c r="BP283" s="100">
        <f t="shared" si="335"/>
        <v>83134.863636363632</v>
      </c>
      <c r="BQ283" s="98">
        <f t="shared" si="336"/>
        <v>9011</v>
      </c>
      <c r="BR283" s="60">
        <f t="shared" si="337"/>
        <v>8876</v>
      </c>
      <c r="BS283" s="80">
        <f t="shared" si="338"/>
        <v>0.9850183109532793</v>
      </c>
      <c r="BT283" s="93">
        <f t="shared" si="339"/>
        <v>4436943880</v>
      </c>
      <c r="BU283" s="100">
        <f t="shared" si="340"/>
        <v>499881.0139702569</v>
      </c>
      <c r="BV283" s="60">
        <f t="shared" si="341"/>
        <v>7742</v>
      </c>
      <c r="BW283" s="80">
        <f t="shared" si="342"/>
        <v>0.85917212296082568</v>
      </c>
      <c r="BX283" s="93">
        <f t="shared" si="343"/>
        <v>847556446</v>
      </c>
      <c r="BY283" s="100">
        <f t="shared" si="344"/>
        <v>109475.12864892793</v>
      </c>
      <c r="BZ283" s="82"/>
      <c r="CA283" s="113">
        <v>8766</v>
      </c>
      <c r="CB283" s="105">
        <v>8616</v>
      </c>
      <c r="CC283" s="86">
        <v>0.98288843258042435</v>
      </c>
      <c r="CD283" s="105">
        <v>4188801130</v>
      </c>
      <c r="CE283" s="105">
        <v>486165.40506035282</v>
      </c>
      <c r="CF283" s="105">
        <v>7375</v>
      </c>
      <c r="CG283" s="86">
        <v>0.84131873146246861</v>
      </c>
      <c r="CH283" s="105">
        <v>845254885</v>
      </c>
      <c r="CI283" s="105">
        <v>114610.83186440678</v>
      </c>
      <c r="CK283" s="86">
        <f t="shared" si="345"/>
        <v>0.12584618799245362</v>
      </c>
      <c r="CL283" s="86">
        <f t="shared" si="346"/>
        <v>1.4981689046720703E-2</v>
      </c>
      <c r="CM283" s="86">
        <f t="shared" si="347"/>
        <v>0.14156970111795575</v>
      </c>
      <c r="CN283" s="86">
        <f t="shared" si="348"/>
        <v>1.7111567419575646E-2</v>
      </c>
    </row>
    <row r="284" spans="1:92" s="15" customFormat="1" ht="13.5" customHeight="1">
      <c r="A284" s="63"/>
      <c r="B284" s="346"/>
      <c r="C284" s="343"/>
      <c r="D284" s="319" t="s">
        <v>164</v>
      </c>
      <c r="E284" s="320"/>
      <c r="F284" s="144">
        <v>1</v>
      </c>
      <c r="G284" s="60">
        <v>1</v>
      </c>
      <c r="H284" s="80">
        <f t="shared" si="308"/>
        <v>1</v>
      </c>
      <c r="I284" s="93">
        <v>591180</v>
      </c>
      <c r="J284" s="100">
        <f t="shared" si="309"/>
        <v>591180</v>
      </c>
      <c r="K284" s="60">
        <v>1</v>
      </c>
      <c r="L284" s="80">
        <f t="shared" si="310"/>
        <v>1</v>
      </c>
      <c r="M284" s="93">
        <v>11337</v>
      </c>
      <c r="N284" s="100">
        <f t="shared" si="311"/>
        <v>11337</v>
      </c>
      <c r="O284" s="144">
        <v>2</v>
      </c>
      <c r="P284" s="60">
        <v>2</v>
      </c>
      <c r="Q284" s="80">
        <f t="shared" si="312"/>
        <v>1</v>
      </c>
      <c r="R284" s="93">
        <v>752960</v>
      </c>
      <c r="S284" s="100">
        <f t="shared" si="313"/>
        <v>376480</v>
      </c>
      <c r="T284" s="60">
        <v>2</v>
      </c>
      <c r="U284" s="80">
        <f t="shared" si="314"/>
        <v>1</v>
      </c>
      <c r="V284" s="93">
        <v>160496</v>
      </c>
      <c r="W284" s="100">
        <f t="shared" si="315"/>
        <v>80248</v>
      </c>
      <c r="X284" s="144">
        <v>76</v>
      </c>
      <c r="Y284" s="60">
        <v>75</v>
      </c>
      <c r="Z284" s="80">
        <f t="shared" si="316"/>
        <v>0.98684210526315785</v>
      </c>
      <c r="AA284" s="93">
        <v>32311550</v>
      </c>
      <c r="AB284" s="100">
        <f t="shared" si="317"/>
        <v>430820.66666666669</v>
      </c>
      <c r="AC284" s="60">
        <v>61</v>
      </c>
      <c r="AD284" s="80">
        <f t="shared" si="318"/>
        <v>0.80263157894736847</v>
      </c>
      <c r="AE284" s="93">
        <v>6502975</v>
      </c>
      <c r="AF284" s="100">
        <f t="shared" si="319"/>
        <v>106606.14754098361</v>
      </c>
      <c r="AG284" s="144">
        <v>42</v>
      </c>
      <c r="AH284" s="60">
        <v>42</v>
      </c>
      <c r="AI284" s="80">
        <f t="shared" si="320"/>
        <v>1</v>
      </c>
      <c r="AJ284" s="93">
        <v>21416180</v>
      </c>
      <c r="AK284" s="100">
        <f t="shared" si="321"/>
        <v>509909.04761904763</v>
      </c>
      <c r="AL284" s="60">
        <v>33</v>
      </c>
      <c r="AM284" s="80">
        <f t="shared" si="322"/>
        <v>0.7857142857142857</v>
      </c>
      <c r="AN284" s="93">
        <v>3133872</v>
      </c>
      <c r="AO284" s="100">
        <f t="shared" si="323"/>
        <v>94965.818181818177</v>
      </c>
      <c r="AP284" s="144">
        <v>9</v>
      </c>
      <c r="AQ284" s="60">
        <v>9</v>
      </c>
      <c r="AR284" s="80">
        <f t="shared" si="324"/>
        <v>1</v>
      </c>
      <c r="AS284" s="93">
        <v>3665200</v>
      </c>
      <c r="AT284" s="100">
        <f t="shared" si="325"/>
        <v>407244.44444444444</v>
      </c>
      <c r="AU284" s="60">
        <v>6</v>
      </c>
      <c r="AV284" s="80">
        <f t="shared" si="326"/>
        <v>0.66666666666666663</v>
      </c>
      <c r="AW284" s="93">
        <v>407364</v>
      </c>
      <c r="AX284" s="100">
        <f t="shared" si="327"/>
        <v>67894</v>
      </c>
      <c r="AY284" s="144">
        <v>1</v>
      </c>
      <c r="AZ284" s="60">
        <v>1</v>
      </c>
      <c r="BA284" s="80">
        <f t="shared" si="328"/>
        <v>1</v>
      </c>
      <c r="BB284" s="93">
        <v>684910</v>
      </c>
      <c r="BC284" s="100">
        <f t="shared" si="329"/>
        <v>684910</v>
      </c>
      <c r="BD284" s="60">
        <v>1</v>
      </c>
      <c r="BE284" s="80">
        <f t="shared" si="330"/>
        <v>1</v>
      </c>
      <c r="BF284" s="93">
        <v>167957</v>
      </c>
      <c r="BG284" s="100">
        <f t="shared" si="331"/>
        <v>167957</v>
      </c>
      <c r="BH284" s="144">
        <v>1</v>
      </c>
      <c r="BI284" s="60">
        <v>1</v>
      </c>
      <c r="BJ284" s="80">
        <f t="shared" si="332"/>
        <v>1</v>
      </c>
      <c r="BK284" s="93">
        <v>801980</v>
      </c>
      <c r="BL284" s="100">
        <f t="shared" si="333"/>
        <v>801980</v>
      </c>
      <c r="BM284" s="60">
        <v>1</v>
      </c>
      <c r="BN284" s="80">
        <f t="shared" si="334"/>
        <v>1</v>
      </c>
      <c r="BO284" s="93">
        <v>10097</v>
      </c>
      <c r="BP284" s="100">
        <f t="shared" si="335"/>
        <v>10097</v>
      </c>
      <c r="BQ284" s="98">
        <f t="shared" si="336"/>
        <v>132</v>
      </c>
      <c r="BR284" s="60">
        <f t="shared" si="337"/>
        <v>131</v>
      </c>
      <c r="BS284" s="80">
        <f t="shared" si="338"/>
        <v>0.99242424242424243</v>
      </c>
      <c r="BT284" s="93">
        <f t="shared" si="339"/>
        <v>60223960</v>
      </c>
      <c r="BU284" s="100">
        <f t="shared" si="340"/>
        <v>459724.88549618318</v>
      </c>
      <c r="BV284" s="60">
        <f t="shared" si="341"/>
        <v>105</v>
      </c>
      <c r="BW284" s="80">
        <f t="shared" si="342"/>
        <v>0.79545454545454541</v>
      </c>
      <c r="BX284" s="93">
        <f t="shared" si="343"/>
        <v>10394098</v>
      </c>
      <c r="BY284" s="100">
        <f t="shared" si="344"/>
        <v>98991.409523809518</v>
      </c>
      <c r="BZ284" s="82"/>
      <c r="CA284" s="113">
        <v>149</v>
      </c>
      <c r="CB284" s="105">
        <v>148</v>
      </c>
      <c r="CC284" s="86">
        <v>0.99328859060402686</v>
      </c>
      <c r="CD284" s="105">
        <v>84889940</v>
      </c>
      <c r="CE284" s="105">
        <v>573580.67567567562</v>
      </c>
      <c r="CF284" s="105">
        <v>121</v>
      </c>
      <c r="CG284" s="86">
        <v>0.81208053691275173</v>
      </c>
      <c r="CH284" s="105">
        <v>13105770</v>
      </c>
      <c r="CI284" s="105">
        <v>108312.14876033057</v>
      </c>
      <c r="CK284" s="86">
        <f t="shared" si="345"/>
        <v>0.19696969696969702</v>
      </c>
      <c r="CL284" s="86">
        <f t="shared" si="346"/>
        <v>7.575757575757569E-3</v>
      </c>
      <c r="CM284" s="86">
        <f t="shared" si="347"/>
        <v>0.18120805369127513</v>
      </c>
      <c r="CN284" s="86">
        <f t="shared" si="348"/>
        <v>6.7114093959731447E-3</v>
      </c>
    </row>
    <row r="285" spans="1:92" s="15" customFormat="1" ht="13.5" customHeight="1">
      <c r="A285" s="63"/>
      <c r="B285" s="346"/>
      <c r="C285" s="343"/>
      <c r="D285" s="81"/>
      <c r="E285" s="71" t="s">
        <v>160</v>
      </c>
      <c r="F285" s="168">
        <v>1</v>
      </c>
      <c r="G285" s="62">
        <v>1</v>
      </c>
      <c r="H285" s="79">
        <f t="shared" si="308"/>
        <v>1</v>
      </c>
      <c r="I285" s="101">
        <v>591180</v>
      </c>
      <c r="J285" s="102">
        <f t="shared" si="309"/>
        <v>591180</v>
      </c>
      <c r="K285" s="62">
        <v>1</v>
      </c>
      <c r="L285" s="79">
        <f t="shared" si="310"/>
        <v>1</v>
      </c>
      <c r="M285" s="101">
        <v>11337</v>
      </c>
      <c r="N285" s="102">
        <f t="shared" si="311"/>
        <v>11337</v>
      </c>
      <c r="O285" s="168">
        <v>2</v>
      </c>
      <c r="P285" s="62">
        <v>2</v>
      </c>
      <c r="Q285" s="79">
        <f t="shared" si="312"/>
        <v>1</v>
      </c>
      <c r="R285" s="101">
        <v>752960</v>
      </c>
      <c r="S285" s="102">
        <f t="shared" si="313"/>
        <v>376480</v>
      </c>
      <c r="T285" s="62">
        <v>2</v>
      </c>
      <c r="U285" s="79">
        <f t="shared" si="314"/>
        <v>1</v>
      </c>
      <c r="V285" s="101">
        <v>160496</v>
      </c>
      <c r="W285" s="102">
        <f t="shared" si="315"/>
        <v>80248</v>
      </c>
      <c r="X285" s="168">
        <v>51</v>
      </c>
      <c r="Y285" s="62">
        <v>51</v>
      </c>
      <c r="Z285" s="79">
        <f t="shared" si="316"/>
        <v>1</v>
      </c>
      <c r="AA285" s="101">
        <v>25700520</v>
      </c>
      <c r="AB285" s="102">
        <f t="shared" si="317"/>
        <v>503931.76470588235</v>
      </c>
      <c r="AC285" s="62">
        <v>42</v>
      </c>
      <c r="AD285" s="79">
        <f t="shared" si="318"/>
        <v>0.82352941176470584</v>
      </c>
      <c r="AE285" s="101">
        <v>5101968</v>
      </c>
      <c r="AF285" s="102">
        <f t="shared" si="319"/>
        <v>121475.42857142857</v>
      </c>
      <c r="AG285" s="168">
        <v>25</v>
      </c>
      <c r="AH285" s="62">
        <v>25</v>
      </c>
      <c r="AI285" s="79">
        <f t="shared" si="320"/>
        <v>1</v>
      </c>
      <c r="AJ285" s="101">
        <v>15620850</v>
      </c>
      <c r="AK285" s="102">
        <f t="shared" si="321"/>
        <v>624834</v>
      </c>
      <c r="AL285" s="62">
        <v>21</v>
      </c>
      <c r="AM285" s="79">
        <f t="shared" si="322"/>
        <v>0.84</v>
      </c>
      <c r="AN285" s="101">
        <v>2056687</v>
      </c>
      <c r="AO285" s="102">
        <f t="shared" si="323"/>
        <v>97937.476190476184</v>
      </c>
      <c r="AP285" s="168">
        <v>6</v>
      </c>
      <c r="AQ285" s="62">
        <v>6</v>
      </c>
      <c r="AR285" s="79">
        <f t="shared" si="324"/>
        <v>1</v>
      </c>
      <c r="AS285" s="101">
        <v>2891030</v>
      </c>
      <c r="AT285" s="102">
        <f t="shared" si="325"/>
        <v>481838.33333333331</v>
      </c>
      <c r="AU285" s="62">
        <v>4</v>
      </c>
      <c r="AV285" s="79">
        <f t="shared" si="326"/>
        <v>0.66666666666666663</v>
      </c>
      <c r="AW285" s="101">
        <v>219615</v>
      </c>
      <c r="AX285" s="102">
        <f t="shared" si="327"/>
        <v>54903.75</v>
      </c>
      <c r="AY285" s="168">
        <v>0</v>
      </c>
      <c r="AZ285" s="62">
        <v>0</v>
      </c>
      <c r="BA285" s="79" t="str">
        <f t="shared" si="328"/>
        <v>-</v>
      </c>
      <c r="BB285" s="101">
        <v>0</v>
      </c>
      <c r="BC285" s="102" t="str">
        <f t="shared" si="329"/>
        <v>-</v>
      </c>
      <c r="BD285" s="62">
        <v>0</v>
      </c>
      <c r="BE285" s="79" t="str">
        <f t="shared" si="330"/>
        <v>-</v>
      </c>
      <c r="BF285" s="101">
        <v>0</v>
      </c>
      <c r="BG285" s="102" t="str">
        <f t="shared" si="331"/>
        <v>-</v>
      </c>
      <c r="BH285" s="168">
        <v>0</v>
      </c>
      <c r="BI285" s="62">
        <v>0</v>
      </c>
      <c r="BJ285" s="79" t="str">
        <f t="shared" si="332"/>
        <v>-</v>
      </c>
      <c r="BK285" s="101">
        <v>0</v>
      </c>
      <c r="BL285" s="102" t="str">
        <f t="shared" si="333"/>
        <v>-</v>
      </c>
      <c r="BM285" s="62">
        <v>0</v>
      </c>
      <c r="BN285" s="79" t="str">
        <f t="shared" si="334"/>
        <v>-</v>
      </c>
      <c r="BO285" s="101">
        <v>0</v>
      </c>
      <c r="BP285" s="102" t="str">
        <f t="shared" si="335"/>
        <v>-</v>
      </c>
      <c r="BQ285" s="99">
        <f t="shared" si="336"/>
        <v>85</v>
      </c>
      <c r="BR285" s="62">
        <f t="shared" si="337"/>
        <v>85</v>
      </c>
      <c r="BS285" s="79">
        <f t="shared" si="338"/>
        <v>1</v>
      </c>
      <c r="BT285" s="101">
        <f t="shared" si="339"/>
        <v>45556540</v>
      </c>
      <c r="BU285" s="102">
        <f t="shared" si="340"/>
        <v>535959.29411764711</v>
      </c>
      <c r="BV285" s="62">
        <f t="shared" si="341"/>
        <v>70</v>
      </c>
      <c r="BW285" s="79">
        <f t="shared" si="342"/>
        <v>0.82352941176470584</v>
      </c>
      <c r="BX285" s="101">
        <f t="shared" si="343"/>
        <v>7550103</v>
      </c>
      <c r="BY285" s="102">
        <f t="shared" si="344"/>
        <v>107858.61428571428</v>
      </c>
      <c r="BZ285" s="82"/>
      <c r="CA285" s="113">
        <v>102</v>
      </c>
      <c r="CB285" s="105">
        <v>101</v>
      </c>
      <c r="CC285" s="86">
        <v>0.99019607843137258</v>
      </c>
      <c r="CD285" s="105">
        <v>60231130</v>
      </c>
      <c r="CE285" s="105">
        <v>596347.82178217825</v>
      </c>
      <c r="CF285" s="105">
        <v>84</v>
      </c>
      <c r="CG285" s="86">
        <v>0.82352941176470584</v>
      </c>
      <c r="CH285" s="105">
        <v>10130497</v>
      </c>
      <c r="CI285" s="105">
        <v>120601.15476190476</v>
      </c>
      <c r="CK285" s="86">
        <f t="shared" si="345"/>
        <v>0.17647058823529416</v>
      </c>
      <c r="CL285" s="86">
        <f t="shared" si="346"/>
        <v>0</v>
      </c>
      <c r="CM285" s="86">
        <f t="shared" si="347"/>
        <v>0.16666666666666674</v>
      </c>
      <c r="CN285" s="86">
        <f t="shared" si="348"/>
        <v>9.8039215686274161E-3</v>
      </c>
    </row>
    <row r="286" spans="1:92" s="15" customFormat="1" ht="13.5" customHeight="1">
      <c r="A286" s="63"/>
      <c r="B286" s="346"/>
      <c r="C286" s="343"/>
      <c r="D286" s="81"/>
      <c r="E286" s="198" t="s">
        <v>161</v>
      </c>
      <c r="F286" s="213">
        <v>0</v>
      </c>
      <c r="G286" s="214">
        <v>0</v>
      </c>
      <c r="H286" s="215" t="str">
        <f t="shared" si="308"/>
        <v>-</v>
      </c>
      <c r="I286" s="216">
        <v>0</v>
      </c>
      <c r="J286" s="217" t="str">
        <f t="shared" si="309"/>
        <v>-</v>
      </c>
      <c r="K286" s="214">
        <v>0</v>
      </c>
      <c r="L286" s="215" t="str">
        <f t="shared" si="310"/>
        <v>-</v>
      </c>
      <c r="M286" s="216">
        <v>0</v>
      </c>
      <c r="N286" s="217" t="str">
        <f t="shared" si="311"/>
        <v>-</v>
      </c>
      <c r="O286" s="213">
        <v>0</v>
      </c>
      <c r="P286" s="214">
        <v>0</v>
      </c>
      <c r="Q286" s="215" t="str">
        <f t="shared" si="312"/>
        <v>-</v>
      </c>
      <c r="R286" s="216">
        <v>0</v>
      </c>
      <c r="S286" s="217" t="str">
        <f t="shared" si="313"/>
        <v>-</v>
      </c>
      <c r="T286" s="214">
        <v>0</v>
      </c>
      <c r="U286" s="215" t="str">
        <f t="shared" si="314"/>
        <v>-</v>
      </c>
      <c r="V286" s="216">
        <v>0</v>
      </c>
      <c r="W286" s="217" t="str">
        <f t="shared" si="315"/>
        <v>-</v>
      </c>
      <c r="X286" s="213">
        <v>25</v>
      </c>
      <c r="Y286" s="214">
        <v>24</v>
      </c>
      <c r="Z286" s="215">
        <f t="shared" si="316"/>
        <v>0.96</v>
      </c>
      <c r="AA286" s="216">
        <v>6611030</v>
      </c>
      <c r="AB286" s="217">
        <f t="shared" si="317"/>
        <v>275459.58333333331</v>
      </c>
      <c r="AC286" s="214">
        <v>19</v>
      </c>
      <c r="AD286" s="215">
        <f t="shared" si="318"/>
        <v>0.76</v>
      </c>
      <c r="AE286" s="216">
        <v>1401007</v>
      </c>
      <c r="AF286" s="217">
        <f t="shared" si="319"/>
        <v>73737.210526315786</v>
      </c>
      <c r="AG286" s="213">
        <v>16</v>
      </c>
      <c r="AH286" s="214">
        <v>16</v>
      </c>
      <c r="AI286" s="215">
        <f t="shared" si="320"/>
        <v>1</v>
      </c>
      <c r="AJ286" s="216">
        <v>5602990</v>
      </c>
      <c r="AK286" s="217">
        <f t="shared" si="321"/>
        <v>350186.875</v>
      </c>
      <c r="AL286" s="214">
        <v>12</v>
      </c>
      <c r="AM286" s="215">
        <f t="shared" si="322"/>
        <v>0.75</v>
      </c>
      <c r="AN286" s="216">
        <v>1077185</v>
      </c>
      <c r="AO286" s="217">
        <f t="shared" si="323"/>
        <v>89765.416666666672</v>
      </c>
      <c r="AP286" s="213">
        <v>3</v>
      </c>
      <c r="AQ286" s="214">
        <v>3</v>
      </c>
      <c r="AR286" s="215">
        <f t="shared" si="324"/>
        <v>1</v>
      </c>
      <c r="AS286" s="216">
        <v>774170</v>
      </c>
      <c r="AT286" s="217">
        <f t="shared" si="325"/>
        <v>258056.66666666666</v>
      </c>
      <c r="AU286" s="214">
        <v>2</v>
      </c>
      <c r="AV286" s="215">
        <f t="shared" si="326"/>
        <v>0.66666666666666663</v>
      </c>
      <c r="AW286" s="216">
        <v>187749</v>
      </c>
      <c r="AX286" s="217">
        <f t="shared" si="327"/>
        <v>93874.5</v>
      </c>
      <c r="AY286" s="213">
        <v>1</v>
      </c>
      <c r="AZ286" s="214">
        <v>1</v>
      </c>
      <c r="BA286" s="215">
        <f t="shared" si="328"/>
        <v>1</v>
      </c>
      <c r="BB286" s="216">
        <v>684910</v>
      </c>
      <c r="BC286" s="217">
        <f t="shared" si="329"/>
        <v>684910</v>
      </c>
      <c r="BD286" s="214">
        <v>1</v>
      </c>
      <c r="BE286" s="215">
        <f t="shared" si="330"/>
        <v>1</v>
      </c>
      <c r="BF286" s="216">
        <v>167957</v>
      </c>
      <c r="BG286" s="217">
        <f t="shared" si="331"/>
        <v>167957</v>
      </c>
      <c r="BH286" s="213">
        <v>1</v>
      </c>
      <c r="BI286" s="214">
        <v>1</v>
      </c>
      <c r="BJ286" s="215">
        <f t="shared" si="332"/>
        <v>1</v>
      </c>
      <c r="BK286" s="216">
        <v>801980</v>
      </c>
      <c r="BL286" s="217">
        <f t="shared" si="333"/>
        <v>801980</v>
      </c>
      <c r="BM286" s="214">
        <v>1</v>
      </c>
      <c r="BN286" s="215">
        <f t="shared" si="334"/>
        <v>1</v>
      </c>
      <c r="BO286" s="216">
        <v>10097</v>
      </c>
      <c r="BP286" s="217">
        <f t="shared" si="335"/>
        <v>10097</v>
      </c>
      <c r="BQ286" s="218">
        <f t="shared" si="336"/>
        <v>46</v>
      </c>
      <c r="BR286" s="214">
        <f t="shared" si="337"/>
        <v>45</v>
      </c>
      <c r="BS286" s="215">
        <f t="shared" si="338"/>
        <v>0.97826086956521741</v>
      </c>
      <c r="BT286" s="216">
        <f t="shared" si="339"/>
        <v>14475080</v>
      </c>
      <c r="BU286" s="217">
        <f t="shared" si="340"/>
        <v>321668.44444444444</v>
      </c>
      <c r="BV286" s="214">
        <f t="shared" si="341"/>
        <v>35</v>
      </c>
      <c r="BW286" s="215">
        <f t="shared" si="342"/>
        <v>0.76086956521739135</v>
      </c>
      <c r="BX286" s="216">
        <f t="shared" si="343"/>
        <v>2843995</v>
      </c>
      <c r="BY286" s="217">
        <f t="shared" si="344"/>
        <v>81257</v>
      </c>
      <c r="BZ286" s="82"/>
      <c r="CA286" s="113">
        <v>47</v>
      </c>
      <c r="CB286" s="105">
        <v>47</v>
      </c>
      <c r="CC286" s="86">
        <v>1</v>
      </c>
      <c r="CD286" s="105">
        <v>24658810</v>
      </c>
      <c r="CE286" s="105">
        <v>524655.53191489365</v>
      </c>
      <c r="CF286" s="105">
        <v>37</v>
      </c>
      <c r="CG286" s="86">
        <v>0.78723404255319152</v>
      </c>
      <c r="CH286" s="105">
        <v>2975273</v>
      </c>
      <c r="CI286" s="105">
        <v>80412.783783783787</v>
      </c>
      <c r="CK286" s="86">
        <f t="shared" si="345"/>
        <v>0.21739130434782605</v>
      </c>
      <c r="CL286" s="86">
        <f t="shared" si="346"/>
        <v>2.1739130434782594E-2</v>
      </c>
      <c r="CM286" s="86">
        <f t="shared" si="347"/>
        <v>0.21276595744680848</v>
      </c>
      <c r="CN286" s="86">
        <f t="shared" si="348"/>
        <v>0</v>
      </c>
    </row>
    <row r="287" spans="1:92" s="15" customFormat="1" ht="13.5" customHeight="1">
      <c r="A287" s="63"/>
      <c r="B287" s="346"/>
      <c r="C287" s="343"/>
      <c r="D287" s="210"/>
      <c r="E287" s="72" t="s">
        <v>211</v>
      </c>
      <c r="F287" s="211">
        <v>0</v>
      </c>
      <c r="G287" s="126">
        <v>0</v>
      </c>
      <c r="H287" s="124" t="str">
        <f>IFERROR(G287/F287,"-")</f>
        <v>-</v>
      </c>
      <c r="I287" s="127">
        <v>0</v>
      </c>
      <c r="J287" s="125" t="str">
        <f>IFERROR(I287/G287,"-")</f>
        <v>-</v>
      </c>
      <c r="K287" s="126">
        <v>0</v>
      </c>
      <c r="L287" s="124" t="str">
        <f>IFERROR(K287/F287,"-")</f>
        <v>-</v>
      </c>
      <c r="M287" s="127">
        <v>0</v>
      </c>
      <c r="N287" s="125" t="str">
        <f>IFERROR(M287/K287,"-")</f>
        <v>-</v>
      </c>
      <c r="O287" s="211">
        <v>0</v>
      </c>
      <c r="P287" s="126">
        <v>0</v>
      </c>
      <c r="Q287" s="124" t="str">
        <f>IFERROR(P287/O287,"-")</f>
        <v>-</v>
      </c>
      <c r="R287" s="127">
        <v>0</v>
      </c>
      <c r="S287" s="125" t="str">
        <f>IFERROR(R287/P287,"-")</f>
        <v>-</v>
      </c>
      <c r="T287" s="126">
        <v>0</v>
      </c>
      <c r="U287" s="124" t="str">
        <f>IFERROR(T287/O287,"-")</f>
        <v>-</v>
      </c>
      <c r="V287" s="127">
        <v>0</v>
      </c>
      <c r="W287" s="125" t="str">
        <f>IFERROR(V287/T287,"-")</f>
        <v>-</v>
      </c>
      <c r="X287" s="211">
        <v>0</v>
      </c>
      <c r="Y287" s="126">
        <v>0</v>
      </c>
      <c r="Z287" s="124" t="str">
        <f>IFERROR(Y287/X287,"-")</f>
        <v>-</v>
      </c>
      <c r="AA287" s="127">
        <v>0</v>
      </c>
      <c r="AB287" s="125" t="str">
        <f>IFERROR(AA287/Y287,"-")</f>
        <v>-</v>
      </c>
      <c r="AC287" s="126">
        <v>0</v>
      </c>
      <c r="AD287" s="124" t="str">
        <f>IFERROR(AC287/X287,"-")</f>
        <v>-</v>
      </c>
      <c r="AE287" s="127">
        <v>0</v>
      </c>
      <c r="AF287" s="125" t="str">
        <f>IFERROR(AE287/AC287,"-")</f>
        <v>-</v>
      </c>
      <c r="AG287" s="211">
        <v>1</v>
      </c>
      <c r="AH287" s="126">
        <v>1</v>
      </c>
      <c r="AI287" s="124">
        <f>IFERROR(AH287/AG287,"-")</f>
        <v>1</v>
      </c>
      <c r="AJ287" s="127">
        <v>192340</v>
      </c>
      <c r="AK287" s="125">
        <f>IFERROR(AJ287/AH287,"-")</f>
        <v>192340</v>
      </c>
      <c r="AL287" s="126">
        <v>0</v>
      </c>
      <c r="AM287" s="124">
        <f>IFERROR(AL287/AG287,"-")</f>
        <v>0</v>
      </c>
      <c r="AN287" s="127">
        <v>0</v>
      </c>
      <c r="AO287" s="125" t="str">
        <f>IFERROR(AN287/AL287,"-")</f>
        <v>-</v>
      </c>
      <c r="AP287" s="211">
        <v>0</v>
      </c>
      <c r="AQ287" s="126">
        <v>0</v>
      </c>
      <c r="AR287" s="124" t="str">
        <f>IFERROR(AQ287/AP287,"-")</f>
        <v>-</v>
      </c>
      <c r="AS287" s="127">
        <v>0</v>
      </c>
      <c r="AT287" s="125" t="str">
        <f>IFERROR(AS287/AQ287,"-")</f>
        <v>-</v>
      </c>
      <c r="AU287" s="126">
        <v>0</v>
      </c>
      <c r="AV287" s="124" t="str">
        <f>IFERROR(AU287/AP287,"-")</f>
        <v>-</v>
      </c>
      <c r="AW287" s="127">
        <v>0</v>
      </c>
      <c r="AX287" s="125" t="str">
        <f>IFERROR(AW287/AU287,"-")</f>
        <v>-</v>
      </c>
      <c r="AY287" s="211">
        <v>0</v>
      </c>
      <c r="AZ287" s="126">
        <v>0</v>
      </c>
      <c r="BA287" s="124" t="str">
        <f>IFERROR(AZ287/AY287,"-")</f>
        <v>-</v>
      </c>
      <c r="BB287" s="127">
        <v>0</v>
      </c>
      <c r="BC287" s="125" t="str">
        <f>IFERROR(BB287/AZ287,"-")</f>
        <v>-</v>
      </c>
      <c r="BD287" s="126">
        <v>0</v>
      </c>
      <c r="BE287" s="124" t="str">
        <f>IFERROR(BD287/AY287,"-")</f>
        <v>-</v>
      </c>
      <c r="BF287" s="127">
        <v>0</v>
      </c>
      <c r="BG287" s="125" t="str">
        <f>IFERROR(BF287/BD287,"-")</f>
        <v>-</v>
      </c>
      <c r="BH287" s="211">
        <v>0</v>
      </c>
      <c r="BI287" s="126">
        <v>0</v>
      </c>
      <c r="BJ287" s="124" t="str">
        <f>IFERROR(BI287/BH287,"-")</f>
        <v>-</v>
      </c>
      <c r="BK287" s="127">
        <v>0</v>
      </c>
      <c r="BL287" s="125" t="str">
        <f>IFERROR(BK287/BI287,"-")</f>
        <v>-</v>
      </c>
      <c r="BM287" s="126">
        <v>0</v>
      </c>
      <c r="BN287" s="124" t="str">
        <f>IFERROR(BM287/BH287,"-")</f>
        <v>-</v>
      </c>
      <c r="BO287" s="127">
        <v>0</v>
      </c>
      <c r="BP287" s="125" t="str">
        <f>IFERROR(BO287/BM287,"-")</f>
        <v>-</v>
      </c>
      <c r="BQ287" s="212">
        <f t="shared" si="336"/>
        <v>1</v>
      </c>
      <c r="BR287" s="126">
        <f t="shared" si="337"/>
        <v>1</v>
      </c>
      <c r="BS287" s="124">
        <f>IFERROR(BR287/BQ287,"-")</f>
        <v>1</v>
      </c>
      <c r="BT287" s="127">
        <f>SUM(I287,R287,AA287,AJ287,AS287,BB287,BK287)</f>
        <v>192340</v>
      </c>
      <c r="BU287" s="125">
        <f>IFERROR(BT287/BR287,"-")</f>
        <v>192340</v>
      </c>
      <c r="BV287" s="126">
        <f>SUM(K287,T287,AC287,AL287,AU287,BD287,BM287)</f>
        <v>0</v>
      </c>
      <c r="BW287" s="124">
        <f>IFERROR(BV287/BQ287,"-")</f>
        <v>0</v>
      </c>
      <c r="BX287" s="127">
        <f>SUM(M287,V287,AE287,AN287,AW287,BF287,BO287)</f>
        <v>0</v>
      </c>
      <c r="BY287" s="125" t="str">
        <f>IFERROR(BX287/BV287,"-")</f>
        <v>-</v>
      </c>
      <c r="BZ287" s="82"/>
      <c r="CA287" s="113">
        <v>0</v>
      </c>
      <c r="CB287" s="105">
        <v>0</v>
      </c>
      <c r="CC287" s="86" t="s">
        <v>240</v>
      </c>
      <c r="CD287" s="105">
        <v>0</v>
      </c>
      <c r="CE287" s="105" t="s">
        <v>240</v>
      </c>
      <c r="CF287" s="105">
        <v>0</v>
      </c>
      <c r="CG287" s="86" t="s">
        <v>240</v>
      </c>
      <c r="CH287" s="105">
        <v>0</v>
      </c>
      <c r="CI287" s="105" t="s">
        <v>240</v>
      </c>
      <c r="CK287" s="86">
        <f t="shared" si="345"/>
        <v>1</v>
      </c>
      <c r="CL287" s="86">
        <f t="shared" si="346"/>
        <v>0</v>
      </c>
      <c r="CM287" s="86" t="str">
        <f t="shared" si="347"/>
        <v>-</v>
      </c>
      <c r="CN287" s="86" t="str">
        <f t="shared" si="348"/>
        <v>-</v>
      </c>
    </row>
    <row r="288" spans="1:92" s="15" customFormat="1" ht="13.5" customHeight="1">
      <c r="A288" s="63"/>
      <c r="B288" s="347"/>
      <c r="C288" s="344"/>
      <c r="D288" s="338" t="s">
        <v>204</v>
      </c>
      <c r="E288" s="339"/>
      <c r="F288" s="144">
        <v>22</v>
      </c>
      <c r="G288" s="60">
        <v>22</v>
      </c>
      <c r="H288" s="80">
        <f t="shared" si="308"/>
        <v>1</v>
      </c>
      <c r="I288" s="93">
        <v>43113370</v>
      </c>
      <c r="J288" s="100">
        <f t="shared" si="309"/>
        <v>1959698.6363636365</v>
      </c>
      <c r="K288" s="60">
        <v>18</v>
      </c>
      <c r="L288" s="80">
        <f t="shared" si="310"/>
        <v>0.81818181818181823</v>
      </c>
      <c r="M288" s="93">
        <v>25872662</v>
      </c>
      <c r="N288" s="100">
        <f t="shared" si="311"/>
        <v>1437370.111111111</v>
      </c>
      <c r="O288" s="144">
        <v>143</v>
      </c>
      <c r="P288" s="60">
        <v>138</v>
      </c>
      <c r="Q288" s="80">
        <f t="shared" si="312"/>
        <v>0.965034965034965</v>
      </c>
      <c r="R288" s="93">
        <v>354646950</v>
      </c>
      <c r="S288" s="100">
        <f t="shared" si="313"/>
        <v>2569905.4347826089</v>
      </c>
      <c r="T288" s="60">
        <v>122</v>
      </c>
      <c r="U288" s="80">
        <f t="shared" si="314"/>
        <v>0.85314685314685312</v>
      </c>
      <c r="V288" s="93">
        <v>137815724</v>
      </c>
      <c r="W288" s="100">
        <f t="shared" si="315"/>
        <v>1129637.0819672132</v>
      </c>
      <c r="X288" s="144">
        <v>10134</v>
      </c>
      <c r="Y288" s="60">
        <v>9100</v>
      </c>
      <c r="Z288" s="80">
        <f t="shared" si="316"/>
        <v>0.89796723899743436</v>
      </c>
      <c r="AA288" s="93">
        <v>6789884830</v>
      </c>
      <c r="AB288" s="100">
        <f t="shared" si="317"/>
        <v>746141.19010989007</v>
      </c>
      <c r="AC288" s="60">
        <v>7763</v>
      </c>
      <c r="AD288" s="80">
        <f t="shared" si="318"/>
        <v>0.76603512926781137</v>
      </c>
      <c r="AE288" s="93">
        <v>1516045189</v>
      </c>
      <c r="AF288" s="100">
        <f t="shared" si="319"/>
        <v>195291.14891150329</v>
      </c>
      <c r="AG288" s="144">
        <v>8543</v>
      </c>
      <c r="AH288" s="60">
        <v>8058</v>
      </c>
      <c r="AI288" s="80">
        <f t="shared" si="320"/>
        <v>0.94322837410745641</v>
      </c>
      <c r="AJ288" s="93">
        <v>7556736470</v>
      </c>
      <c r="AK288" s="100">
        <f t="shared" si="321"/>
        <v>937793.05907173001</v>
      </c>
      <c r="AL288" s="60">
        <v>7229</v>
      </c>
      <c r="AM288" s="80">
        <f t="shared" si="322"/>
        <v>0.84618986304576849</v>
      </c>
      <c r="AN288" s="93">
        <v>1643365230</v>
      </c>
      <c r="AO288" s="100">
        <f t="shared" si="323"/>
        <v>227329.53797205701</v>
      </c>
      <c r="AP288" s="144">
        <v>5121</v>
      </c>
      <c r="AQ288" s="60">
        <v>4855</v>
      </c>
      <c r="AR288" s="80">
        <f t="shared" si="324"/>
        <v>0.9480570201132591</v>
      </c>
      <c r="AS288" s="93">
        <v>5024375350</v>
      </c>
      <c r="AT288" s="100">
        <f t="shared" si="325"/>
        <v>1034886.7868177136</v>
      </c>
      <c r="AU288" s="60">
        <v>4431</v>
      </c>
      <c r="AV288" s="80">
        <f t="shared" si="326"/>
        <v>0.86526069127123606</v>
      </c>
      <c r="AW288" s="93">
        <v>984446977</v>
      </c>
      <c r="AX288" s="100">
        <f t="shared" si="327"/>
        <v>222172.64206725344</v>
      </c>
      <c r="AY288" s="144">
        <v>2193</v>
      </c>
      <c r="AZ288" s="60">
        <v>2045</v>
      </c>
      <c r="BA288" s="80">
        <f t="shared" si="328"/>
        <v>0.93251253989968075</v>
      </c>
      <c r="BB288" s="93">
        <v>2294984630</v>
      </c>
      <c r="BC288" s="100">
        <f t="shared" si="329"/>
        <v>1122241.8728606356</v>
      </c>
      <c r="BD288" s="60">
        <v>1899</v>
      </c>
      <c r="BE288" s="80">
        <f t="shared" si="330"/>
        <v>0.86593707250342</v>
      </c>
      <c r="BF288" s="93">
        <v>444003021</v>
      </c>
      <c r="BG288" s="100">
        <f t="shared" si="331"/>
        <v>233808.85781990521</v>
      </c>
      <c r="BH288" s="144">
        <v>724</v>
      </c>
      <c r="BI288" s="60">
        <v>630</v>
      </c>
      <c r="BJ288" s="80">
        <f t="shared" si="332"/>
        <v>0.87016574585635365</v>
      </c>
      <c r="BK288" s="93">
        <v>658086270</v>
      </c>
      <c r="BL288" s="100">
        <f t="shared" si="333"/>
        <v>1044581.3809523809</v>
      </c>
      <c r="BM288" s="60">
        <v>568</v>
      </c>
      <c r="BN288" s="80">
        <f t="shared" si="334"/>
        <v>0.78453038674033149</v>
      </c>
      <c r="BO288" s="93">
        <v>131585933</v>
      </c>
      <c r="BP288" s="100">
        <f t="shared" si="335"/>
        <v>231665.375</v>
      </c>
      <c r="BQ288" s="98">
        <f t="shared" si="336"/>
        <v>26880</v>
      </c>
      <c r="BR288" s="60">
        <f t="shared" si="337"/>
        <v>24848</v>
      </c>
      <c r="BS288" s="80">
        <f t="shared" si="338"/>
        <v>0.92440476190476195</v>
      </c>
      <c r="BT288" s="93">
        <f t="shared" si="339"/>
        <v>22721827870</v>
      </c>
      <c r="BU288" s="100">
        <f t="shared" si="340"/>
        <v>914432.86662910494</v>
      </c>
      <c r="BV288" s="60">
        <f t="shared" si="341"/>
        <v>22030</v>
      </c>
      <c r="BW288" s="80">
        <f t="shared" si="342"/>
        <v>0.81956845238095233</v>
      </c>
      <c r="BX288" s="93">
        <f t="shared" si="343"/>
        <v>4883134736</v>
      </c>
      <c r="BY288" s="100">
        <f t="shared" si="344"/>
        <v>221658.40835224694</v>
      </c>
      <c r="BZ288" s="82"/>
      <c r="CA288" s="113">
        <v>25898</v>
      </c>
      <c r="CB288" s="105">
        <v>23960</v>
      </c>
      <c r="CC288" s="86">
        <v>0.92516796663835044</v>
      </c>
      <c r="CD288" s="105">
        <v>22085444170</v>
      </c>
      <c r="CE288" s="105">
        <v>921763.1122704508</v>
      </c>
      <c r="CF288" s="105">
        <v>21118</v>
      </c>
      <c r="CG288" s="86">
        <v>0.81542976291605529</v>
      </c>
      <c r="CH288" s="105">
        <v>4923042875</v>
      </c>
      <c r="CI288" s="105">
        <v>233120.69679893929</v>
      </c>
      <c r="CK288" s="86">
        <f t="shared" si="345"/>
        <v>0.10483630952380962</v>
      </c>
      <c r="CL288" s="86">
        <f t="shared" si="346"/>
        <v>7.5595238095238049E-2</v>
      </c>
      <c r="CM288" s="86">
        <f t="shared" si="347"/>
        <v>0.10973820372229515</v>
      </c>
      <c r="CN288" s="86">
        <f t="shared" si="348"/>
        <v>7.4832033361649564E-2</v>
      </c>
    </row>
    <row r="289" spans="1:92" s="15" customFormat="1" ht="13.5" customHeight="1">
      <c r="A289" s="63"/>
      <c r="B289" s="345">
        <v>48</v>
      </c>
      <c r="C289" s="342" t="s">
        <v>26</v>
      </c>
      <c r="D289" s="331" t="s">
        <v>153</v>
      </c>
      <c r="E289" s="320"/>
      <c r="F289" s="144">
        <v>4</v>
      </c>
      <c r="G289" s="60">
        <v>4</v>
      </c>
      <c r="H289" s="80">
        <f t="shared" si="308"/>
        <v>1</v>
      </c>
      <c r="I289" s="93">
        <v>1308140</v>
      </c>
      <c r="J289" s="100">
        <f t="shared" si="309"/>
        <v>327035</v>
      </c>
      <c r="K289" s="60">
        <v>4</v>
      </c>
      <c r="L289" s="80">
        <f t="shared" si="310"/>
        <v>1</v>
      </c>
      <c r="M289" s="93">
        <v>423491</v>
      </c>
      <c r="N289" s="100">
        <f t="shared" si="311"/>
        <v>105872.75</v>
      </c>
      <c r="O289" s="144">
        <v>15</v>
      </c>
      <c r="P289" s="60">
        <v>15</v>
      </c>
      <c r="Q289" s="80">
        <f t="shared" si="312"/>
        <v>1</v>
      </c>
      <c r="R289" s="93">
        <v>3908200</v>
      </c>
      <c r="S289" s="100">
        <f t="shared" si="313"/>
        <v>260546.66666666666</v>
      </c>
      <c r="T289" s="60">
        <v>12</v>
      </c>
      <c r="U289" s="80">
        <f t="shared" si="314"/>
        <v>0.8</v>
      </c>
      <c r="V289" s="93">
        <v>1415819</v>
      </c>
      <c r="W289" s="100">
        <f t="shared" si="315"/>
        <v>117984.91666666667</v>
      </c>
      <c r="X289" s="144">
        <v>2324</v>
      </c>
      <c r="Y289" s="60">
        <v>2299</v>
      </c>
      <c r="Z289" s="80">
        <f t="shared" si="316"/>
        <v>0.98924268502581758</v>
      </c>
      <c r="AA289" s="93">
        <v>923570840</v>
      </c>
      <c r="AB289" s="100">
        <f t="shared" si="317"/>
        <v>401727.20313179644</v>
      </c>
      <c r="AC289" s="60">
        <v>1918</v>
      </c>
      <c r="AD289" s="80">
        <f t="shared" si="318"/>
        <v>0.82530120481927716</v>
      </c>
      <c r="AE289" s="93">
        <v>177505595</v>
      </c>
      <c r="AF289" s="100">
        <f t="shared" si="319"/>
        <v>92547.234098018773</v>
      </c>
      <c r="AG289" s="144">
        <v>1764</v>
      </c>
      <c r="AH289" s="60">
        <v>1749</v>
      </c>
      <c r="AI289" s="80">
        <f t="shared" si="320"/>
        <v>0.99149659863945583</v>
      </c>
      <c r="AJ289" s="93">
        <v>862348450</v>
      </c>
      <c r="AK289" s="100">
        <f t="shared" si="321"/>
        <v>493052.28702115495</v>
      </c>
      <c r="AL289" s="60">
        <v>1553</v>
      </c>
      <c r="AM289" s="80">
        <f t="shared" si="322"/>
        <v>0.88038548752834467</v>
      </c>
      <c r="AN289" s="93">
        <v>166867327</v>
      </c>
      <c r="AO289" s="100">
        <f t="shared" si="323"/>
        <v>107448.37540244688</v>
      </c>
      <c r="AP289" s="144">
        <v>704</v>
      </c>
      <c r="AQ289" s="60">
        <v>701</v>
      </c>
      <c r="AR289" s="80">
        <f t="shared" si="324"/>
        <v>0.99573863636363635</v>
      </c>
      <c r="AS289" s="93">
        <v>428552300</v>
      </c>
      <c r="AT289" s="100">
        <f t="shared" si="325"/>
        <v>611344.22253922967</v>
      </c>
      <c r="AU289" s="60">
        <v>630</v>
      </c>
      <c r="AV289" s="80">
        <f t="shared" si="326"/>
        <v>0.89488636363636365</v>
      </c>
      <c r="AW289" s="93">
        <v>76163824</v>
      </c>
      <c r="AX289" s="100">
        <f t="shared" si="327"/>
        <v>120894.95873015873</v>
      </c>
      <c r="AY289" s="144">
        <v>190</v>
      </c>
      <c r="AZ289" s="60">
        <v>190</v>
      </c>
      <c r="BA289" s="80">
        <f t="shared" si="328"/>
        <v>1</v>
      </c>
      <c r="BB289" s="93">
        <v>123750600</v>
      </c>
      <c r="BC289" s="100">
        <f t="shared" si="329"/>
        <v>651318.94736842101</v>
      </c>
      <c r="BD289" s="60">
        <v>171</v>
      </c>
      <c r="BE289" s="80">
        <f t="shared" si="330"/>
        <v>0.9</v>
      </c>
      <c r="BF289" s="93">
        <v>19144123</v>
      </c>
      <c r="BG289" s="100">
        <f t="shared" si="331"/>
        <v>111953.93567251462</v>
      </c>
      <c r="BH289" s="144">
        <v>36</v>
      </c>
      <c r="BI289" s="60">
        <v>36</v>
      </c>
      <c r="BJ289" s="80">
        <f t="shared" si="332"/>
        <v>1</v>
      </c>
      <c r="BK289" s="93">
        <v>17553150</v>
      </c>
      <c r="BL289" s="100">
        <f t="shared" si="333"/>
        <v>487587.5</v>
      </c>
      <c r="BM289" s="60">
        <v>33</v>
      </c>
      <c r="BN289" s="80">
        <f t="shared" si="334"/>
        <v>0.91666666666666663</v>
      </c>
      <c r="BO289" s="93">
        <v>2667158</v>
      </c>
      <c r="BP289" s="100">
        <f t="shared" si="335"/>
        <v>80822.969696969696</v>
      </c>
      <c r="BQ289" s="98">
        <f t="shared" si="336"/>
        <v>5037</v>
      </c>
      <c r="BR289" s="60">
        <f t="shared" si="337"/>
        <v>4994</v>
      </c>
      <c r="BS289" s="80">
        <f t="shared" si="338"/>
        <v>0.99146317252332739</v>
      </c>
      <c r="BT289" s="93">
        <f t="shared" si="339"/>
        <v>2360991680</v>
      </c>
      <c r="BU289" s="100">
        <f t="shared" si="340"/>
        <v>472765.65478574287</v>
      </c>
      <c r="BV289" s="60">
        <f t="shared" si="341"/>
        <v>4321</v>
      </c>
      <c r="BW289" s="80">
        <f t="shared" si="342"/>
        <v>0.85785189596982325</v>
      </c>
      <c r="BX289" s="93">
        <f t="shared" si="343"/>
        <v>444187337</v>
      </c>
      <c r="BY289" s="100">
        <f t="shared" si="344"/>
        <v>102797.34714186531</v>
      </c>
      <c r="BZ289" s="82"/>
      <c r="CA289" s="113">
        <v>5029</v>
      </c>
      <c r="CB289" s="105">
        <v>4992</v>
      </c>
      <c r="CC289" s="86">
        <v>0.99264267249950289</v>
      </c>
      <c r="CD289" s="105">
        <v>2224996030</v>
      </c>
      <c r="CE289" s="105">
        <v>445712.34575320513</v>
      </c>
      <c r="CF289" s="105">
        <v>4352</v>
      </c>
      <c r="CG289" s="86">
        <v>0.86538079140982305</v>
      </c>
      <c r="CH289" s="105">
        <v>457640919</v>
      </c>
      <c r="CI289" s="105">
        <v>105156.46116727941</v>
      </c>
      <c r="CK289" s="86">
        <f t="shared" si="345"/>
        <v>0.13361127655350413</v>
      </c>
      <c r="CL289" s="86">
        <f t="shared" si="346"/>
        <v>8.5368274766726149E-3</v>
      </c>
      <c r="CM289" s="86">
        <f t="shared" si="347"/>
        <v>0.12726188108967984</v>
      </c>
      <c r="CN289" s="86">
        <f t="shared" si="348"/>
        <v>7.3573275004971128E-3</v>
      </c>
    </row>
    <row r="290" spans="1:92" s="15" customFormat="1" ht="13.5" customHeight="1">
      <c r="A290" s="63"/>
      <c r="B290" s="346"/>
      <c r="C290" s="343"/>
      <c r="D290" s="319" t="s">
        <v>164</v>
      </c>
      <c r="E290" s="320"/>
      <c r="F290" s="144">
        <v>0</v>
      </c>
      <c r="G290" s="60">
        <v>0</v>
      </c>
      <c r="H290" s="80" t="str">
        <f t="shared" si="308"/>
        <v>-</v>
      </c>
      <c r="I290" s="93">
        <v>0</v>
      </c>
      <c r="J290" s="100" t="str">
        <f t="shared" si="309"/>
        <v>-</v>
      </c>
      <c r="K290" s="60">
        <v>0</v>
      </c>
      <c r="L290" s="80" t="str">
        <f t="shared" si="310"/>
        <v>-</v>
      </c>
      <c r="M290" s="93">
        <v>0</v>
      </c>
      <c r="N290" s="100" t="str">
        <f t="shared" si="311"/>
        <v>-</v>
      </c>
      <c r="O290" s="144">
        <v>1</v>
      </c>
      <c r="P290" s="60">
        <v>1</v>
      </c>
      <c r="Q290" s="80">
        <f t="shared" si="312"/>
        <v>1</v>
      </c>
      <c r="R290" s="93">
        <v>261980</v>
      </c>
      <c r="S290" s="100">
        <f t="shared" si="313"/>
        <v>261980</v>
      </c>
      <c r="T290" s="60">
        <v>1</v>
      </c>
      <c r="U290" s="80">
        <f t="shared" si="314"/>
        <v>1</v>
      </c>
      <c r="V290" s="93">
        <v>75883</v>
      </c>
      <c r="W290" s="100">
        <f t="shared" si="315"/>
        <v>75883</v>
      </c>
      <c r="X290" s="144">
        <v>76</v>
      </c>
      <c r="Y290" s="60">
        <v>75</v>
      </c>
      <c r="Z290" s="80">
        <f t="shared" si="316"/>
        <v>0.98684210526315785</v>
      </c>
      <c r="AA290" s="93">
        <v>38739480</v>
      </c>
      <c r="AB290" s="100">
        <f t="shared" si="317"/>
        <v>516526.4</v>
      </c>
      <c r="AC290" s="60">
        <v>57</v>
      </c>
      <c r="AD290" s="80">
        <f t="shared" si="318"/>
        <v>0.75</v>
      </c>
      <c r="AE290" s="93">
        <v>5010661</v>
      </c>
      <c r="AF290" s="100">
        <f t="shared" si="319"/>
        <v>87906.333333333328</v>
      </c>
      <c r="AG290" s="144">
        <v>45</v>
      </c>
      <c r="AH290" s="60">
        <v>44</v>
      </c>
      <c r="AI290" s="80">
        <f t="shared" si="320"/>
        <v>0.97777777777777775</v>
      </c>
      <c r="AJ290" s="93">
        <v>20922690</v>
      </c>
      <c r="AK290" s="100">
        <f t="shared" si="321"/>
        <v>475515.68181818182</v>
      </c>
      <c r="AL290" s="60">
        <v>40</v>
      </c>
      <c r="AM290" s="80">
        <f t="shared" si="322"/>
        <v>0.88888888888888884</v>
      </c>
      <c r="AN290" s="93">
        <v>2618881</v>
      </c>
      <c r="AO290" s="100">
        <f t="shared" si="323"/>
        <v>65472.025000000001</v>
      </c>
      <c r="AP290" s="144">
        <v>7</v>
      </c>
      <c r="AQ290" s="60">
        <v>7</v>
      </c>
      <c r="AR290" s="80">
        <f t="shared" si="324"/>
        <v>1</v>
      </c>
      <c r="AS290" s="93">
        <v>2395620</v>
      </c>
      <c r="AT290" s="100">
        <f t="shared" si="325"/>
        <v>342231.42857142858</v>
      </c>
      <c r="AU290" s="60">
        <v>6</v>
      </c>
      <c r="AV290" s="80">
        <f t="shared" si="326"/>
        <v>0.8571428571428571</v>
      </c>
      <c r="AW290" s="93">
        <v>325455</v>
      </c>
      <c r="AX290" s="100">
        <f t="shared" si="327"/>
        <v>54242.5</v>
      </c>
      <c r="AY290" s="144">
        <v>1</v>
      </c>
      <c r="AZ290" s="60">
        <v>1</v>
      </c>
      <c r="BA290" s="80">
        <f t="shared" si="328"/>
        <v>1</v>
      </c>
      <c r="BB290" s="93">
        <v>531450</v>
      </c>
      <c r="BC290" s="100">
        <f t="shared" si="329"/>
        <v>531450</v>
      </c>
      <c r="BD290" s="60">
        <v>1</v>
      </c>
      <c r="BE290" s="80">
        <f t="shared" si="330"/>
        <v>1</v>
      </c>
      <c r="BF290" s="93">
        <v>239322</v>
      </c>
      <c r="BG290" s="100">
        <f t="shared" si="331"/>
        <v>239322</v>
      </c>
      <c r="BH290" s="144">
        <v>0</v>
      </c>
      <c r="BI290" s="60">
        <v>0</v>
      </c>
      <c r="BJ290" s="80" t="str">
        <f t="shared" si="332"/>
        <v>-</v>
      </c>
      <c r="BK290" s="93">
        <v>0</v>
      </c>
      <c r="BL290" s="100" t="str">
        <f t="shared" si="333"/>
        <v>-</v>
      </c>
      <c r="BM290" s="60">
        <v>0</v>
      </c>
      <c r="BN290" s="80" t="str">
        <f t="shared" si="334"/>
        <v>-</v>
      </c>
      <c r="BO290" s="93">
        <v>0</v>
      </c>
      <c r="BP290" s="100" t="str">
        <f t="shared" si="335"/>
        <v>-</v>
      </c>
      <c r="BQ290" s="98">
        <f t="shared" si="336"/>
        <v>130</v>
      </c>
      <c r="BR290" s="60">
        <f t="shared" si="337"/>
        <v>128</v>
      </c>
      <c r="BS290" s="80">
        <f t="shared" si="338"/>
        <v>0.98461538461538467</v>
      </c>
      <c r="BT290" s="93">
        <f t="shared" si="339"/>
        <v>62851220</v>
      </c>
      <c r="BU290" s="100">
        <f t="shared" si="340"/>
        <v>491025.15625</v>
      </c>
      <c r="BV290" s="60">
        <f t="shared" si="341"/>
        <v>105</v>
      </c>
      <c r="BW290" s="80">
        <f t="shared" si="342"/>
        <v>0.80769230769230771</v>
      </c>
      <c r="BX290" s="93">
        <f t="shared" si="343"/>
        <v>8270202</v>
      </c>
      <c r="BY290" s="100">
        <f t="shared" si="344"/>
        <v>78763.828571428574</v>
      </c>
      <c r="BZ290" s="82"/>
      <c r="CA290" s="113">
        <v>121</v>
      </c>
      <c r="CB290" s="105">
        <v>118</v>
      </c>
      <c r="CC290" s="86">
        <v>0.97520661157024791</v>
      </c>
      <c r="CD290" s="105">
        <v>53313650</v>
      </c>
      <c r="CE290" s="105">
        <v>451810.59322033898</v>
      </c>
      <c r="CF290" s="105">
        <v>101</v>
      </c>
      <c r="CG290" s="86">
        <v>0.83471074380165289</v>
      </c>
      <c r="CH290" s="105">
        <v>8263167</v>
      </c>
      <c r="CI290" s="105">
        <v>81813.534653465351</v>
      </c>
      <c r="CK290" s="86">
        <f t="shared" si="345"/>
        <v>0.17692307692307696</v>
      </c>
      <c r="CL290" s="86">
        <f t="shared" si="346"/>
        <v>1.538461538461533E-2</v>
      </c>
      <c r="CM290" s="86">
        <f t="shared" si="347"/>
        <v>0.14049586776859502</v>
      </c>
      <c r="CN290" s="86">
        <f t="shared" si="348"/>
        <v>2.4793388429752095E-2</v>
      </c>
    </row>
    <row r="291" spans="1:92" s="15" customFormat="1" ht="13.5" customHeight="1">
      <c r="A291" s="63"/>
      <c r="B291" s="346"/>
      <c r="C291" s="343"/>
      <c r="D291" s="81"/>
      <c r="E291" s="71" t="s">
        <v>160</v>
      </c>
      <c r="F291" s="168">
        <v>0</v>
      </c>
      <c r="G291" s="62">
        <v>0</v>
      </c>
      <c r="H291" s="79" t="str">
        <f t="shared" si="308"/>
        <v>-</v>
      </c>
      <c r="I291" s="101">
        <v>0</v>
      </c>
      <c r="J291" s="102" t="str">
        <f t="shared" si="309"/>
        <v>-</v>
      </c>
      <c r="K291" s="62">
        <v>0</v>
      </c>
      <c r="L291" s="79" t="str">
        <f t="shared" si="310"/>
        <v>-</v>
      </c>
      <c r="M291" s="101">
        <v>0</v>
      </c>
      <c r="N291" s="102" t="str">
        <f t="shared" si="311"/>
        <v>-</v>
      </c>
      <c r="O291" s="168">
        <v>1</v>
      </c>
      <c r="P291" s="62">
        <v>1</v>
      </c>
      <c r="Q291" s="79">
        <f t="shared" si="312"/>
        <v>1</v>
      </c>
      <c r="R291" s="101">
        <v>261980</v>
      </c>
      <c r="S291" s="102">
        <f t="shared" si="313"/>
        <v>261980</v>
      </c>
      <c r="T291" s="62">
        <v>1</v>
      </c>
      <c r="U291" s="79">
        <f t="shared" si="314"/>
        <v>1</v>
      </c>
      <c r="V291" s="101">
        <v>75883</v>
      </c>
      <c r="W291" s="102">
        <f t="shared" si="315"/>
        <v>75883</v>
      </c>
      <c r="X291" s="168">
        <v>57</v>
      </c>
      <c r="Y291" s="62">
        <v>56</v>
      </c>
      <c r="Z291" s="79">
        <f t="shared" si="316"/>
        <v>0.98245614035087714</v>
      </c>
      <c r="AA291" s="101">
        <v>32453470</v>
      </c>
      <c r="AB291" s="102">
        <f t="shared" si="317"/>
        <v>579526.25</v>
      </c>
      <c r="AC291" s="62">
        <v>41</v>
      </c>
      <c r="AD291" s="79">
        <f t="shared" si="318"/>
        <v>0.7192982456140351</v>
      </c>
      <c r="AE291" s="101">
        <v>3765727</v>
      </c>
      <c r="AF291" s="102">
        <f t="shared" si="319"/>
        <v>91847</v>
      </c>
      <c r="AG291" s="168">
        <v>33</v>
      </c>
      <c r="AH291" s="62">
        <v>33</v>
      </c>
      <c r="AI291" s="79">
        <f t="shared" si="320"/>
        <v>1</v>
      </c>
      <c r="AJ291" s="101">
        <v>13858060</v>
      </c>
      <c r="AK291" s="102">
        <f t="shared" si="321"/>
        <v>419941.2121212121</v>
      </c>
      <c r="AL291" s="62">
        <v>30</v>
      </c>
      <c r="AM291" s="79">
        <f t="shared" si="322"/>
        <v>0.90909090909090906</v>
      </c>
      <c r="AN291" s="101">
        <v>2119297</v>
      </c>
      <c r="AO291" s="102">
        <f t="shared" si="323"/>
        <v>70643.233333333337</v>
      </c>
      <c r="AP291" s="168">
        <v>4</v>
      </c>
      <c r="AQ291" s="62">
        <v>4</v>
      </c>
      <c r="AR291" s="79">
        <f t="shared" si="324"/>
        <v>1</v>
      </c>
      <c r="AS291" s="101">
        <v>1549910</v>
      </c>
      <c r="AT291" s="102">
        <f t="shared" si="325"/>
        <v>387477.5</v>
      </c>
      <c r="AU291" s="62">
        <v>3</v>
      </c>
      <c r="AV291" s="79">
        <f t="shared" si="326"/>
        <v>0.75</v>
      </c>
      <c r="AW291" s="101">
        <v>122419</v>
      </c>
      <c r="AX291" s="102">
        <f t="shared" si="327"/>
        <v>40806.333333333336</v>
      </c>
      <c r="AY291" s="168">
        <v>1</v>
      </c>
      <c r="AZ291" s="62">
        <v>1</v>
      </c>
      <c r="BA291" s="79">
        <f t="shared" si="328"/>
        <v>1</v>
      </c>
      <c r="BB291" s="101">
        <v>531450</v>
      </c>
      <c r="BC291" s="102">
        <f t="shared" si="329"/>
        <v>531450</v>
      </c>
      <c r="BD291" s="62">
        <v>1</v>
      </c>
      <c r="BE291" s="79">
        <f t="shared" si="330"/>
        <v>1</v>
      </c>
      <c r="BF291" s="101">
        <v>239322</v>
      </c>
      <c r="BG291" s="102">
        <f t="shared" si="331"/>
        <v>239322</v>
      </c>
      <c r="BH291" s="168">
        <v>0</v>
      </c>
      <c r="BI291" s="62">
        <v>0</v>
      </c>
      <c r="BJ291" s="79" t="str">
        <f t="shared" si="332"/>
        <v>-</v>
      </c>
      <c r="BK291" s="101">
        <v>0</v>
      </c>
      <c r="BL291" s="102" t="str">
        <f t="shared" si="333"/>
        <v>-</v>
      </c>
      <c r="BM291" s="62">
        <v>0</v>
      </c>
      <c r="BN291" s="79" t="str">
        <f t="shared" si="334"/>
        <v>-</v>
      </c>
      <c r="BO291" s="101">
        <v>0</v>
      </c>
      <c r="BP291" s="102" t="str">
        <f t="shared" si="335"/>
        <v>-</v>
      </c>
      <c r="BQ291" s="99">
        <f t="shared" si="336"/>
        <v>96</v>
      </c>
      <c r="BR291" s="62">
        <f t="shared" si="337"/>
        <v>95</v>
      </c>
      <c r="BS291" s="79">
        <f t="shared" si="338"/>
        <v>0.98958333333333337</v>
      </c>
      <c r="BT291" s="101">
        <f t="shared" si="339"/>
        <v>48654870</v>
      </c>
      <c r="BU291" s="102">
        <f t="shared" si="340"/>
        <v>512156.5263157895</v>
      </c>
      <c r="BV291" s="62">
        <f t="shared" si="341"/>
        <v>76</v>
      </c>
      <c r="BW291" s="79">
        <f t="shared" si="342"/>
        <v>0.79166666666666663</v>
      </c>
      <c r="BX291" s="101">
        <f t="shared" si="343"/>
        <v>6322648</v>
      </c>
      <c r="BY291" s="102">
        <f t="shared" si="344"/>
        <v>83192.736842105267</v>
      </c>
      <c r="BZ291" s="82"/>
      <c r="CA291" s="113">
        <v>78</v>
      </c>
      <c r="CB291" s="105">
        <v>78</v>
      </c>
      <c r="CC291" s="86">
        <v>1</v>
      </c>
      <c r="CD291" s="105">
        <v>30621240</v>
      </c>
      <c r="CE291" s="105">
        <v>392580</v>
      </c>
      <c r="CF291" s="105">
        <v>67</v>
      </c>
      <c r="CG291" s="86">
        <v>0.85897435897435892</v>
      </c>
      <c r="CH291" s="105">
        <v>4670489</v>
      </c>
      <c r="CI291" s="105">
        <v>69708.791044776124</v>
      </c>
      <c r="CK291" s="86">
        <f t="shared" si="345"/>
        <v>0.19791666666666674</v>
      </c>
      <c r="CL291" s="86">
        <f t="shared" si="346"/>
        <v>1.041666666666663E-2</v>
      </c>
      <c r="CM291" s="86">
        <f t="shared" si="347"/>
        <v>0.14102564102564108</v>
      </c>
      <c r="CN291" s="86">
        <f t="shared" si="348"/>
        <v>0</v>
      </c>
    </row>
    <row r="292" spans="1:92" s="15" customFormat="1" ht="13.5" customHeight="1">
      <c r="A292" s="63"/>
      <c r="B292" s="346"/>
      <c r="C292" s="343"/>
      <c r="D292" s="81"/>
      <c r="E292" s="198" t="s">
        <v>161</v>
      </c>
      <c r="F292" s="213">
        <v>0</v>
      </c>
      <c r="G292" s="214">
        <v>0</v>
      </c>
      <c r="H292" s="215" t="str">
        <f t="shared" si="308"/>
        <v>-</v>
      </c>
      <c r="I292" s="216">
        <v>0</v>
      </c>
      <c r="J292" s="217" t="str">
        <f t="shared" si="309"/>
        <v>-</v>
      </c>
      <c r="K292" s="214">
        <v>0</v>
      </c>
      <c r="L292" s="215" t="str">
        <f t="shared" si="310"/>
        <v>-</v>
      </c>
      <c r="M292" s="216">
        <v>0</v>
      </c>
      <c r="N292" s="217" t="str">
        <f t="shared" si="311"/>
        <v>-</v>
      </c>
      <c r="O292" s="213">
        <v>0</v>
      </c>
      <c r="P292" s="214">
        <v>0</v>
      </c>
      <c r="Q292" s="215" t="str">
        <f t="shared" si="312"/>
        <v>-</v>
      </c>
      <c r="R292" s="216">
        <v>0</v>
      </c>
      <c r="S292" s="217" t="str">
        <f t="shared" si="313"/>
        <v>-</v>
      </c>
      <c r="T292" s="214">
        <v>0</v>
      </c>
      <c r="U292" s="215" t="str">
        <f t="shared" si="314"/>
        <v>-</v>
      </c>
      <c r="V292" s="216">
        <v>0</v>
      </c>
      <c r="W292" s="217" t="str">
        <f t="shared" si="315"/>
        <v>-</v>
      </c>
      <c r="X292" s="213">
        <v>19</v>
      </c>
      <c r="Y292" s="214">
        <v>19</v>
      </c>
      <c r="Z292" s="215">
        <f t="shared" si="316"/>
        <v>1</v>
      </c>
      <c r="AA292" s="216">
        <v>6286010</v>
      </c>
      <c r="AB292" s="217">
        <f t="shared" si="317"/>
        <v>330842.63157894736</v>
      </c>
      <c r="AC292" s="214">
        <v>16</v>
      </c>
      <c r="AD292" s="215">
        <f t="shared" si="318"/>
        <v>0.84210526315789469</v>
      </c>
      <c r="AE292" s="216">
        <v>1244934</v>
      </c>
      <c r="AF292" s="217">
        <f t="shared" si="319"/>
        <v>77808.375</v>
      </c>
      <c r="AG292" s="213">
        <v>12</v>
      </c>
      <c r="AH292" s="214">
        <v>11</v>
      </c>
      <c r="AI292" s="215">
        <f t="shared" si="320"/>
        <v>0.91666666666666663</v>
      </c>
      <c r="AJ292" s="216">
        <v>7064630</v>
      </c>
      <c r="AK292" s="217">
        <f t="shared" si="321"/>
        <v>642239.09090909094</v>
      </c>
      <c r="AL292" s="214">
        <v>10</v>
      </c>
      <c r="AM292" s="215">
        <f t="shared" si="322"/>
        <v>0.83333333333333337</v>
      </c>
      <c r="AN292" s="216">
        <v>499584</v>
      </c>
      <c r="AO292" s="217">
        <f t="shared" si="323"/>
        <v>49958.400000000001</v>
      </c>
      <c r="AP292" s="213">
        <v>3</v>
      </c>
      <c r="AQ292" s="214">
        <v>3</v>
      </c>
      <c r="AR292" s="215">
        <f t="shared" si="324"/>
        <v>1</v>
      </c>
      <c r="AS292" s="216">
        <v>845710</v>
      </c>
      <c r="AT292" s="217">
        <f t="shared" si="325"/>
        <v>281903.33333333331</v>
      </c>
      <c r="AU292" s="214">
        <v>3</v>
      </c>
      <c r="AV292" s="215">
        <f t="shared" si="326"/>
        <v>1</v>
      </c>
      <c r="AW292" s="216">
        <v>203036</v>
      </c>
      <c r="AX292" s="217">
        <f t="shared" si="327"/>
        <v>67678.666666666672</v>
      </c>
      <c r="AY292" s="213">
        <v>0</v>
      </c>
      <c r="AZ292" s="214">
        <v>0</v>
      </c>
      <c r="BA292" s="215" t="str">
        <f t="shared" si="328"/>
        <v>-</v>
      </c>
      <c r="BB292" s="216">
        <v>0</v>
      </c>
      <c r="BC292" s="217" t="str">
        <f t="shared" si="329"/>
        <v>-</v>
      </c>
      <c r="BD292" s="214">
        <v>0</v>
      </c>
      <c r="BE292" s="215" t="str">
        <f t="shared" si="330"/>
        <v>-</v>
      </c>
      <c r="BF292" s="216">
        <v>0</v>
      </c>
      <c r="BG292" s="217" t="str">
        <f t="shared" si="331"/>
        <v>-</v>
      </c>
      <c r="BH292" s="213">
        <v>0</v>
      </c>
      <c r="BI292" s="214">
        <v>0</v>
      </c>
      <c r="BJ292" s="215" t="str">
        <f t="shared" si="332"/>
        <v>-</v>
      </c>
      <c r="BK292" s="216">
        <v>0</v>
      </c>
      <c r="BL292" s="217" t="str">
        <f t="shared" si="333"/>
        <v>-</v>
      </c>
      <c r="BM292" s="214">
        <v>0</v>
      </c>
      <c r="BN292" s="215" t="str">
        <f t="shared" si="334"/>
        <v>-</v>
      </c>
      <c r="BO292" s="216">
        <v>0</v>
      </c>
      <c r="BP292" s="217" t="str">
        <f t="shared" si="335"/>
        <v>-</v>
      </c>
      <c r="BQ292" s="218">
        <f t="shared" si="336"/>
        <v>34</v>
      </c>
      <c r="BR292" s="214">
        <f t="shared" si="337"/>
        <v>33</v>
      </c>
      <c r="BS292" s="215">
        <f t="shared" si="338"/>
        <v>0.97058823529411764</v>
      </c>
      <c r="BT292" s="216">
        <f t="shared" si="339"/>
        <v>14196350</v>
      </c>
      <c r="BU292" s="217">
        <f t="shared" si="340"/>
        <v>430192.42424242425</v>
      </c>
      <c r="BV292" s="214">
        <f t="shared" si="341"/>
        <v>29</v>
      </c>
      <c r="BW292" s="215">
        <f t="shared" si="342"/>
        <v>0.8529411764705882</v>
      </c>
      <c r="BX292" s="216">
        <f t="shared" si="343"/>
        <v>1947554</v>
      </c>
      <c r="BY292" s="217">
        <f t="shared" si="344"/>
        <v>67157.034482758623</v>
      </c>
      <c r="BZ292" s="82"/>
      <c r="CA292" s="113">
        <v>43</v>
      </c>
      <c r="CB292" s="105">
        <v>40</v>
      </c>
      <c r="CC292" s="86">
        <v>0.93023255813953487</v>
      </c>
      <c r="CD292" s="105">
        <v>22692410</v>
      </c>
      <c r="CE292" s="105">
        <v>567310.25</v>
      </c>
      <c r="CF292" s="105">
        <v>34</v>
      </c>
      <c r="CG292" s="86">
        <v>0.79069767441860461</v>
      </c>
      <c r="CH292" s="105">
        <v>3592678</v>
      </c>
      <c r="CI292" s="105">
        <v>105667</v>
      </c>
      <c r="CK292" s="86">
        <f t="shared" si="345"/>
        <v>0.11764705882352944</v>
      </c>
      <c r="CL292" s="86">
        <f t="shared" si="346"/>
        <v>2.9411764705882359E-2</v>
      </c>
      <c r="CM292" s="86">
        <f t="shared" si="347"/>
        <v>0.13953488372093026</v>
      </c>
      <c r="CN292" s="86">
        <f t="shared" si="348"/>
        <v>6.9767441860465129E-2</v>
      </c>
    </row>
    <row r="293" spans="1:92" s="15" customFormat="1" ht="13.5" customHeight="1">
      <c r="A293" s="63"/>
      <c r="B293" s="346"/>
      <c r="C293" s="343"/>
      <c r="D293" s="210"/>
      <c r="E293" s="72" t="s">
        <v>211</v>
      </c>
      <c r="F293" s="211">
        <v>0</v>
      </c>
      <c r="G293" s="126">
        <v>0</v>
      </c>
      <c r="H293" s="124" t="str">
        <f>IFERROR(G293/F293,"-")</f>
        <v>-</v>
      </c>
      <c r="I293" s="127">
        <v>0</v>
      </c>
      <c r="J293" s="125" t="str">
        <f>IFERROR(I293/G293,"-")</f>
        <v>-</v>
      </c>
      <c r="K293" s="126">
        <v>0</v>
      </c>
      <c r="L293" s="124" t="str">
        <f>IFERROR(K293/F293,"-")</f>
        <v>-</v>
      </c>
      <c r="M293" s="127">
        <v>0</v>
      </c>
      <c r="N293" s="125" t="str">
        <f>IFERROR(M293/K293,"-")</f>
        <v>-</v>
      </c>
      <c r="O293" s="211">
        <v>0</v>
      </c>
      <c r="P293" s="126">
        <v>0</v>
      </c>
      <c r="Q293" s="124" t="str">
        <f>IFERROR(P293/O293,"-")</f>
        <v>-</v>
      </c>
      <c r="R293" s="127">
        <v>0</v>
      </c>
      <c r="S293" s="125" t="str">
        <f>IFERROR(R293/P293,"-")</f>
        <v>-</v>
      </c>
      <c r="T293" s="126">
        <v>0</v>
      </c>
      <c r="U293" s="124" t="str">
        <f>IFERROR(T293/O293,"-")</f>
        <v>-</v>
      </c>
      <c r="V293" s="127">
        <v>0</v>
      </c>
      <c r="W293" s="125" t="str">
        <f>IFERROR(V293/T293,"-")</f>
        <v>-</v>
      </c>
      <c r="X293" s="211">
        <v>0</v>
      </c>
      <c r="Y293" s="126">
        <v>0</v>
      </c>
      <c r="Z293" s="124" t="str">
        <f>IFERROR(Y293/X293,"-")</f>
        <v>-</v>
      </c>
      <c r="AA293" s="127">
        <v>0</v>
      </c>
      <c r="AB293" s="125" t="str">
        <f>IFERROR(AA293/Y293,"-")</f>
        <v>-</v>
      </c>
      <c r="AC293" s="126">
        <v>0</v>
      </c>
      <c r="AD293" s="124" t="str">
        <f>IFERROR(AC293/X293,"-")</f>
        <v>-</v>
      </c>
      <c r="AE293" s="127">
        <v>0</v>
      </c>
      <c r="AF293" s="125" t="str">
        <f>IFERROR(AE293/AC293,"-")</f>
        <v>-</v>
      </c>
      <c r="AG293" s="211">
        <v>0</v>
      </c>
      <c r="AH293" s="126">
        <v>0</v>
      </c>
      <c r="AI293" s="124" t="str">
        <f>IFERROR(AH293/AG293,"-")</f>
        <v>-</v>
      </c>
      <c r="AJ293" s="127">
        <v>0</v>
      </c>
      <c r="AK293" s="125" t="str">
        <f>IFERROR(AJ293/AH293,"-")</f>
        <v>-</v>
      </c>
      <c r="AL293" s="126">
        <v>0</v>
      </c>
      <c r="AM293" s="124" t="str">
        <f>IFERROR(AL293/AG293,"-")</f>
        <v>-</v>
      </c>
      <c r="AN293" s="127">
        <v>0</v>
      </c>
      <c r="AO293" s="125" t="str">
        <f>IFERROR(AN293/AL293,"-")</f>
        <v>-</v>
      </c>
      <c r="AP293" s="211">
        <v>0</v>
      </c>
      <c r="AQ293" s="126">
        <v>0</v>
      </c>
      <c r="AR293" s="124" t="str">
        <f>IFERROR(AQ293/AP293,"-")</f>
        <v>-</v>
      </c>
      <c r="AS293" s="127">
        <v>0</v>
      </c>
      <c r="AT293" s="125" t="str">
        <f>IFERROR(AS293/AQ293,"-")</f>
        <v>-</v>
      </c>
      <c r="AU293" s="126">
        <v>0</v>
      </c>
      <c r="AV293" s="124" t="str">
        <f>IFERROR(AU293/AP293,"-")</f>
        <v>-</v>
      </c>
      <c r="AW293" s="127">
        <v>0</v>
      </c>
      <c r="AX293" s="125" t="str">
        <f>IFERROR(AW293/AU293,"-")</f>
        <v>-</v>
      </c>
      <c r="AY293" s="211">
        <v>0</v>
      </c>
      <c r="AZ293" s="126">
        <v>0</v>
      </c>
      <c r="BA293" s="124" t="str">
        <f>IFERROR(AZ293/AY293,"-")</f>
        <v>-</v>
      </c>
      <c r="BB293" s="127">
        <v>0</v>
      </c>
      <c r="BC293" s="125" t="str">
        <f>IFERROR(BB293/AZ293,"-")</f>
        <v>-</v>
      </c>
      <c r="BD293" s="126">
        <v>0</v>
      </c>
      <c r="BE293" s="124" t="str">
        <f>IFERROR(BD293/AY293,"-")</f>
        <v>-</v>
      </c>
      <c r="BF293" s="127">
        <v>0</v>
      </c>
      <c r="BG293" s="125" t="str">
        <f>IFERROR(BF293/BD293,"-")</f>
        <v>-</v>
      </c>
      <c r="BH293" s="211">
        <v>0</v>
      </c>
      <c r="BI293" s="126">
        <v>0</v>
      </c>
      <c r="BJ293" s="124" t="str">
        <f>IFERROR(BI293/BH293,"-")</f>
        <v>-</v>
      </c>
      <c r="BK293" s="127">
        <v>0</v>
      </c>
      <c r="BL293" s="125" t="str">
        <f>IFERROR(BK293/BI293,"-")</f>
        <v>-</v>
      </c>
      <c r="BM293" s="126">
        <v>0</v>
      </c>
      <c r="BN293" s="124" t="str">
        <f>IFERROR(BM293/BH293,"-")</f>
        <v>-</v>
      </c>
      <c r="BO293" s="127">
        <v>0</v>
      </c>
      <c r="BP293" s="125" t="str">
        <f>IFERROR(BO293/BM293,"-")</f>
        <v>-</v>
      </c>
      <c r="BQ293" s="212">
        <f t="shared" si="336"/>
        <v>0</v>
      </c>
      <c r="BR293" s="126">
        <f t="shared" si="337"/>
        <v>0</v>
      </c>
      <c r="BS293" s="124" t="str">
        <f>IFERROR(BR293/BQ293,"-")</f>
        <v>-</v>
      </c>
      <c r="BT293" s="127">
        <f>SUM(I293,R293,AA293,AJ293,AS293,BB293,BK293)</f>
        <v>0</v>
      </c>
      <c r="BU293" s="125" t="str">
        <f>IFERROR(BT293/BR293,"-")</f>
        <v>-</v>
      </c>
      <c r="BV293" s="126">
        <f>SUM(K293,T293,AC293,AL293,AU293,BD293,BM293)</f>
        <v>0</v>
      </c>
      <c r="BW293" s="124" t="str">
        <f>IFERROR(BV293/BQ293,"-")</f>
        <v>-</v>
      </c>
      <c r="BX293" s="127">
        <f>SUM(M293,V293,AE293,AN293,AW293,BF293,BO293)</f>
        <v>0</v>
      </c>
      <c r="BY293" s="125" t="str">
        <f>IFERROR(BX293/BV293,"-")</f>
        <v>-</v>
      </c>
      <c r="BZ293" s="82"/>
      <c r="CA293" s="113">
        <v>0</v>
      </c>
      <c r="CB293" s="105">
        <v>0</v>
      </c>
      <c r="CC293" s="86" t="s">
        <v>240</v>
      </c>
      <c r="CD293" s="105">
        <v>0</v>
      </c>
      <c r="CE293" s="105" t="s">
        <v>240</v>
      </c>
      <c r="CF293" s="105">
        <v>0</v>
      </c>
      <c r="CG293" s="86" t="s">
        <v>240</v>
      </c>
      <c r="CH293" s="105">
        <v>0</v>
      </c>
      <c r="CI293" s="105" t="s">
        <v>240</v>
      </c>
      <c r="CK293" s="86" t="str">
        <f t="shared" si="345"/>
        <v>-</v>
      </c>
      <c r="CL293" s="86" t="str">
        <f t="shared" si="346"/>
        <v>-</v>
      </c>
      <c r="CM293" s="86" t="str">
        <f t="shared" si="347"/>
        <v>-</v>
      </c>
      <c r="CN293" s="86" t="str">
        <f t="shared" si="348"/>
        <v>-</v>
      </c>
    </row>
    <row r="294" spans="1:92" s="15" customFormat="1" ht="13.5" customHeight="1">
      <c r="A294" s="63"/>
      <c r="B294" s="347"/>
      <c r="C294" s="344"/>
      <c r="D294" s="338" t="s">
        <v>204</v>
      </c>
      <c r="E294" s="339"/>
      <c r="F294" s="144">
        <v>10</v>
      </c>
      <c r="G294" s="60">
        <v>9</v>
      </c>
      <c r="H294" s="80">
        <f t="shared" si="308"/>
        <v>0.9</v>
      </c>
      <c r="I294" s="93">
        <v>5945330</v>
      </c>
      <c r="J294" s="100">
        <f t="shared" si="309"/>
        <v>660592.22222222225</v>
      </c>
      <c r="K294" s="60">
        <v>7</v>
      </c>
      <c r="L294" s="80">
        <f t="shared" si="310"/>
        <v>0.7</v>
      </c>
      <c r="M294" s="93">
        <v>974511</v>
      </c>
      <c r="N294" s="100">
        <f t="shared" si="311"/>
        <v>139215.85714285713</v>
      </c>
      <c r="O294" s="144">
        <v>71</v>
      </c>
      <c r="P294" s="60">
        <v>70</v>
      </c>
      <c r="Q294" s="80">
        <f t="shared" si="312"/>
        <v>0.9859154929577465</v>
      </c>
      <c r="R294" s="93">
        <v>100628130</v>
      </c>
      <c r="S294" s="100">
        <f t="shared" si="313"/>
        <v>1437544.7142857143</v>
      </c>
      <c r="T294" s="60">
        <v>61</v>
      </c>
      <c r="U294" s="80">
        <f t="shared" si="314"/>
        <v>0.85915492957746475</v>
      </c>
      <c r="V294" s="93">
        <v>42502053</v>
      </c>
      <c r="W294" s="100">
        <f t="shared" si="315"/>
        <v>696754.96721311472</v>
      </c>
      <c r="X294" s="144">
        <v>5083</v>
      </c>
      <c r="Y294" s="60">
        <v>4679</v>
      </c>
      <c r="Z294" s="80">
        <f t="shared" si="316"/>
        <v>0.92051937831988984</v>
      </c>
      <c r="AA294" s="93">
        <v>3298450650</v>
      </c>
      <c r="AB294" s="100">
        <f t="shared" si="317"/>
        <v>704947.77730284247</v>
      </c>
      <c r="AC294" s="60">
        <v>3886</v>
      </c>
      <c r="AD294" s="80">
        <f t="shared" si="318"/>
        <v>0.76450914814086168</v>
      </c>
      <c r="AE294" s="93">
        <v>662517048</v>
      </c>
      <c r="AF294" s="100">
        <f t="shared" si="319"/>
        <v>170488.1749871333</v>
      </c>
      <c r="AG294" s="144">
        <v>4117</v>
      </c>
      <c r="AH294" s="60">
        <v>3953</v>
      </c>
      <c r="AI294" s="80">
        <f t="shared" si="320"/>
        <v>0.9601651688122419</v>
      </c>
      <c r="AJ294" s="93">
        <v>3792841310</v>
      </c>
      <c r="AK294" s="100">
        <f t="shared" si="321"/>
        <v>959484.26764482667</v>
      </c>
      <c r="AL294" s="60">
        <v>3476</v>
      </c>
      <c r="AM294" s="80">
        <f t="shared" si="322"/>
        <v>0.84430410493077479</v>
      </c>
      <c r="AN294" s="93">
        <v>785415690</v>
      </c>
      <c r="AO294" s="100">
        <f t="shared" si="323"/>
        <v>225953.88089758344</v>
      </c>
      <c r="AP294" s="144">
        <v>2849</v>
      </c>
      <c r="AQ294" s="60">
        <v>2766</v>
      </c>
      <c r="AR294" s="80">
        <f t="shared" si="324"/>
        <v>0.97086697086697082</v>
      </c>
      <c r="AS294" s="93">
        <v>2839502480</v>
      </c>
      <c r="AT294" s="100">
        <f t="shared" si="325"/>
        <v>1026573.564714389</v>
      </c>
      <c r="AU294" s="60">
        <v>2515</v>
      </c>
      <c r="AV294" s="80">
        <f t="shared" si="326"/>
        <v>0.88276588276588275</v>
      </c>
      <c r="AW294" s="93">
        <v>573817863</v>
      </c>
      <c r="AX294" s="100">
        <f t="shared" si="327"/>
        <v>228158.19602385687</v>
      </c>
      <c r="AY294" s="144">
        <v>1543</v>
      </c>
      <c r="AZ294" s="60">
        <v>1463</v>
      </c>
      <c r="BA294" s="80">
        <f t="shared" si="328"/>
        <v>0.94815294880103695</v>
      </c>
      <c r="BB294" s="93">
        <v>1647280040</v>
      </c>
      <c r="BC294" s="100">
        <f t="shared" si="329"/>
        <v>1125960.3827751195</v>
      </c>
      <c r="BD294" s="60">
        <v>1310</v>
      </c>
      <c r="BE294" s="80">
        <f t="shared" si="330"/>
        <v>0.84899546338302012</v>
      </c>
      <c r="BF294" s="93">
        <v>287174182</v>
      </c>
      <c r="BG294" s="100">
        <f t="shared" si="331"/>
        <v>219216.93282442749</v>
      </c>
      <c r="BH294" s="144">
        <v>577</v>
      </c>
      <c r="BI294" s="60">
        <v>535</v>
      </c>
      <c r="BJ294" s="80">
        <f t="shared" si="332"/>
        <v>0.92720970537261693</v>
      </c>
      <c r="BK294" s="93">
        <v>699749020</v>
      </c>
      <c r="BL294" s="100">
        <f t="shared" si="333"/>
        <v>1307942.093457944</v>
      </c>
      <c r="BM294" s="60">
        <v>466</v>
      </c>
      <c r="BN294" s="80">
        <f t="shared" si="334"/>
        <v>0.80762564991334485</v>
      </c>
      <c r="BO294" s="93">
        <v>111502504</v>
      </c>
      <c r="BP294" s="100">
        <f t="shared" si="335"/>
        <v>239275.75965665237</v>
      </c>
      <c r="BQ294" s="98">
        <f t="shared" si="336"/>
        <v>14250</v>
      </c>
      <c r="BR294" s="60">
        <f t="shared" si="337"/>
        <v>13475</v>
      </c>
      <c r="BS294" s="80">
        <f t="shared" si="338"/>
        <v>0.94561403508771935</v>
      </c>
      <c r="BT294" s="93">
        <f t="shared" si="339"/>
        <v>12384396960</v>
      </c>
      <c r="BU294" s="100">
        <f t="shared" si="340"/>
        <v>919064.70946196665</v>
      </c>
      <c r="BV294" s="60">
        <f t="shared" si="341"/>
        <v>11721</v>
      </c>
      <c r="BW294" s="80">
        <f t="shared" si="342"/>
        <v>0.82252631578947366</v>
      </c>
      <c r="BX294" s="93">
        <f t="shared" si="343"/>
        <v>2463903851</v>
      </c>
      <c r="BY294" s="100">
        <f t="shared" si="344"/>
        <v>210212.76776725534</v>
      </c>
      <c r="BZ294" s="82"/>
      <c r="CA294" s="113">
        <v>13621</v>
      </c>
      <c r="CB294" s="105">
        <v>12851</v>
      </c>
      <c r="CC294" s="86">
        <v>0.94346964246384257</v>
      </c>
      <c r="CD294" s="105">
        <v>11837088060</v>
      </c>
      <c r="CE294" s="105">
        <v>921102.48696599482</v>
      </c>
      <c r="CF294" s="105">
        <v>11113</v>
      </c>
      <c r="CG294" s="86">
        <v>0.81587254973937307</v>
      </c>
      <c r="CH294" s="105">
        <v>2427561210</v>
      </c>
      <c r="CI294" s="105">
        <v>218443.37352650051</v>
      </c>
      <c r="CK294" s="86">
        <f t="shared" si="345"/>
        <v>0.12308771929824569</v>
      </c>
      <c r="CL294" s="86">
        <f t="shared" si="346"/>
        <v>5.4385964912280649E-2</v>
      </c>
      <c r="CM294" s="86">
        <f t="shared" si="347"/>
        <v>0.12759709272446951</v>
      </c>
      <c r="CN294" s="86">
        <f t="shared" si="348"/>
        <v>5.6530357536157427E-2</v>
      </c>
    </row>
    <row r="295" spans="1:92" s="15" customFormat="1" ht="13.5" customHeight="1">
      <c r="A295" s="63"/>
      <c r="B295" s="345">
        <v>49</v>
      </c>
      <c r="C295" s="342" t="s">
        <v>27</v>
      </c>
      <c r="D295" s="331" t="s">
        <v>153</v>
      </c>
      <c r="E295" s="320"/>
      <c r="F295" s="144">
        <v>0</v>
      </c>
      <c r="G295" s="60">
        <v>0</v>
      </c>
      <c r="H295" s="80" t="str">
        <f t="shared" si="308"/>
        <v>-</v>
      </c>
      <c r="I295" s="93">
        <v>0</v>
      </c>
      <c r="J295" s="100" t="str">
        <f t="shared" si="309"/>
        <v>-</v>
      </c>
      <c r="K295" s="60">
        <v>0</v>
      </c>
      <c r="L295" s="80" t="str">
        <f t="shared" si="310"/>
        <v>-</v>
      </c>
      <c r="M295" s="93">
        <v>0</v>
      </c>
      <c r="N295" s="100" t="str">
        <f t="shared" si="311"/>
        <v>-</v>
      </c>
      <c r="O295" s="144">
        <v>5</v>
      </c>
      <c r="P295" s="60">
        <v>5</v>
      </c>
      <c r="Q295" s="80">
        <f t="shared" si="312"/>
        <v>1</v>
      </c>
      <c r="R295" s="93">
        <v>2501000</v>
      </c>
      <c r="S295" s="100">
        <f t="shared" si="313"/>
        <v>500200</v>
      </c>
      <c r="T295" s="60">
        <v>4</v>
      </c>
      <c r="U295" s="80">
        <f t="shared" si="314"/>
        <v>0.8</v>
      </c>
      <c r="V295" s="93">
        <v>399233</v>
      </c>
      <c r="W295" s="100">
        <f t="shared" si="315"/>
        <v>99808.25</v>
      </c>
      <c r="X295" s="144">
        <v>1471</v>
      </c>
      <c r="Y295" s="60">
        <v>1451</v>
      </c>
      <c r="Z295" s="80">
        <f t="shared" si="316"/>
        <v>0.98640380693405849</v>
      </c>
      <c r="AA295" s="93">
        <v>582521570</v>
      </c>
      <c r="AB295" s="100">
        <f t="shared" si="317"/>
        <v>401462.14334941423</v>
      </c>
      <c r="AC295" s="60">
        <v>1239</v>
      </c>
      <c r="AD295" s="80">
        <f t="shared" si="318"/>
        <v>0.84228416043507814</v>
      </c>
      <c r="AE295" s="93">
        <v>110439481</v>
      </c>
      <c r="AF295" s="100">
        <f t="shared" si="319"/>
        <v>89135.981436642454</v>
      </c>
      <c r="AG295" s="144">
        <v>996</v>
      </c>
      <c r="AH295" s="60">
        <v>988</v>
      </c>
      <c r="AI295" s="80">
        <f t="shared" si="320"/>
        <v>0.99196787148594379</v>
      </c>
      <c r="AJ295" s="93">
        <v>517502650</v>
      </c>
      <c r="AK295" s="100">
        <f t="shared" si="321"/>
        <v>523788.10728744941</v>
      </c>
      <c r="AL295" s="60">
        <v>885</v>
      </c>
      <c r="AM295" s="80">
        <f t="shared" si="322"/>
        <v>0.88855421686746983</v>
      </c>
      <c r="AN295" s="93">
        <v>94355233</v>
      </c>
      <c r="AO295" s="100">
        <f t="shared" si="323"/>
        <v>106616.08248587571</v>
      </c>
      <c r="AP295" s="144">
        <v>368</v>
      </c>
      <c r="AQ295" s="60">
        <v>366</v>
      </c>
      <c r="AR295" s="80">
        <f t="shared" si="324"/>
        <v>0.99456521739130432</v>
      </c>
      <c r="AS295" s="93">
        <v>205970720</v>
      </c>
      <c r="AT295" s="100">
        <f t="shared" si="325"/>
        <v>562761.5300546448</v>
      </c>
      <c r="AU295" s="60">
        <v>336</v>
      </c>
      <c r="AV295" s="80">
        <f t="shared" si="326"/>
        <v>0.91304347826086951</v>
      </c>
      <c r="AW295" s="93">
        <v>44225445</v>
      </c>
      <c r="AX295" s="100">
        <f t="shared" si="327"/>
        <v>131623.34821428571</v>
      </c>
      <c r="AY295" s="144">
        <v>102</v>
      </c>
      <c r="AZ295" s="60">
        <v>102</v>
      </c>
      <c r="BA295" s="80">
        <f t="shared" si="328"/>
        <v>1</v>
      </c>
      <c r="BB295" s="93">
        <v>48875240</v>
      </c>
      <c r="BC295" s="100">
        <f t="shared" si="329"/>
        <v>479169.01960784313</v>
      </c>
      <c r="BD295" s="60">
        <v>95</v>
      </c>
      <c r="BE295" s="80">
        <f t="shared" si="330"/>
        <v>0.93137254901960786</v>
      </c>
      <c r="BF295" s="93">
        <v>9918876</v>
      </c>
      <c r="BG295" s="100">
        <f t="shared" si="331"/>
        <v>104409.22105263158</v>
      </c>
      <c r="BH295" s="144">
        <v>12</v>
      </c>
      <c r="BI295" s="60">
        <v>12</v>
      </c>
      <c r="BJ295" s="80">
        <f t="shared" si="332"/>
        <v>1</v>
      </c>
      <c r="BK295" s="93">
        <v>11931200</v>
      </c>
      <c r="BL295" s="100">
        <f t="shared" si="333"/>
        <v>994266.66666666663</v>
      </c>
      <c r="BM295" s="60">
        <v>11</v>
      </c>
      <c r="BN295" s="80">
        <f t="shared" si="334"/>
        <v>0.91666666666666663</v>
      </c>
      <c r="BO295" s="93">
        <v>7839383</v>
      </c>
      <c r="BP295" s="100">
        <f t="shared" si="335"/>
        <v>712671.18181818177</v>
      </c>
      <c r="BQ295" s="98">
        <f t="shared" si="336"/>
        <v>2954</v>
      </c>
      <c r="BR295" s="60">
        <f t="shared" si="337"/>
        <v>2924</v>
      </c>
      <c r="BS295" s="80">
        <f t="shared" si="338"/>
        <v>0.989844278943805</v>
      </c>
      <c r="BT295" s="93">
        <f t="shared" si="339"/>
        <v>1369302380</v>
      </c>
      <c r="BU295" s="100">
        <f t="shared" si="340"/>
        <v>468297.66757865937</v>
      </c>
      <c r="BV295" s="60">
        <f t="shared" si="341"/>
        <v>2570</v>
      </c>
      <c r="BW295" s="80">
        <f t="shared" si="342"/>
        <v>0.87000677048070418</v>
      </c>
      <c r="BX295" s="93">
        <f t="shared" si="343"/>
        <v>267177651</v>
      </c>
      <c r="BY295" s="100">
        <f t="shared" si="344"/>
        <v>103960.17548638133</v>
      </c>
      <c r="BZ295" s="82"/>
      <c r="CA295" s="113">
        <v>2637</v>
      </c>
      <c r="CB295" s="105">
        <v>2612</v>
      </c>
      <c r="CC295" s="86">
        <v>0.99051952976867652</v>
      </c>
      <c r="CD295" s="105">
        <v>1212757060</v>
      </c>
      <c r="CE295" s="105">
        <v>464302.09035222052</v>
      </c>
      <c r="CF295" s="105">
        <v>2299</v>
      </c>
      <c r="CG295" s="86">
        <v>0.87182404247250667</v>
      </c>
      <c r="CH295" s="105">
        <v>229328319</v>
      </c>
      <c r="CI295" s="105">
        <v>99751.334928229669</v>
      </c>
      <c r="CK295" s="86">
        <f t="shared" si="345"/>
        <v>0.11983750846310082</v>
      </c>
      <c r="CL295" s="86">
        <f t="shared" si="346"/>
        <v>1.0155721056195E-2</v>
      </c>
      <c r="CM295" s="86">
        <f t="shared" si="347"/>
        <v>0.11869548729616985</v>
      </c>
      <c r="CN295" s="86">
        <f t="shared" si="348"/>
        <v>9.480470231323479E-3</v>
      </c>
    </row>
    <row r="296" spans="1:92" s="15" customFormat="1" ht="13.5" customHeight="1">
      <c r="A296" s="63"/>
      <c r="B296" s="346"/>
      <c r="C296" s="343"/>
      <c r="D296" s="319" t="s">
        <v>164</v>
      </c>
      <c r="E296" s="320"/>
      <c r="F296" s="144">
        <v>0</v>
      </c>
      <c r="G296" s="60">
        <v>0</v>
      </c>
      <c r="H296" s="80" t="str">
        <f t="shared" si="308"/>
        <v>-</v>
      </c>
      <c r="I296" s="93">
        <v>0</v>
      </c>
      <c r="J296" s="100" t="str">
        <f t="shared" si="309"/>
        <v>-</v>
      </c>
      <c r="K296" s="60">
        <v>0</v>
      </c>
      <c r="L296" s="80" t="str">
        <f t="shared" si="310"/>
        <v>-</v>
      </c>
      <c r="M296" s="93">
        <v>0</v>
      </c>
      <c r="N296" s="100" t="str">
        <f t="shared" si="311"/>
        <v>-</v>
      </c>
      <c r="O296" s="144">
        <v>0</v>
      </c>
      <c r="P296" s="60">
        <v>0</v>
      </c>
      <c r="Q296" s="80" t="str">
        <f t="shared" si="312"/>
        <v>-</v>
      </c>
      <c r="R296" s="93">
        <v>0</v>
      </c>
      <c r="S296" s="100" t="str">
        <f t="shared" si="313"/>
        <v>-</v>
      </c>
      <c r="T296" s="60">
        <v>0</v>
      </c>
      <c r="U296" s="80" t="str">
        <f t="shared" si="314"/>
        <v>-</v>
      </c>
      <c r="V296" s="93">
        <v>0</v>
      </c>
      <c r="W296" s="100" t="str">
        <f t="shared" si="315"/>
        <v>-</v>
      </c>
      <c r="X296" s="144">
        <v>43</v>
      </c>
      <c r="Y296" s="60">
        <v>43</v>
      </c>
      <c r="Z296" s="80">
        <f t="shared" si="316"/>
        <v>1</v>
      </c>
      <c r="AA296" s="93">
        <v>22059450</v>
      </c>
      <c r="AB296" s="100">
        <f t="shared" si="317"/>
        <v>513010.46511627908</v>
      </c>
      <c r="AC296" s="60">
        <v>41</v>
      </c>
      <c r="AD296" s="80">
        <f t="shared" si="318"/>
        <v>0.95348837209302328</v>
      </c>
      <c r="AE296" s="93">
        <v>5612908</v>
      </c>
      <c r="AF296" s="100">
        <f t="shared" si="319"/>
        <v>136900.19512195123</v>
      </c>
      <c r="AG296" s="144">
        <v>33</v>
      </c>
      <c r="AH296" s="60">
        <v>33</v>
      </c>
      <c r="AI296" s="80">
        <f t="shared" si="320"/>
        <v>1</v>
      </c>
      <c r="AJ296" s="93">
        <v>14131560</v>
      </c>
      <c r="AK296" s="100">
        <f t="shared" si="321"/>
        <v>428229.09090909088</v>
      </c>
      <c r="AL296" s="60">
        <v>28</v>
      </c>
      <c r="AM296" s="80">
        <f t="shared" si="322"/>
        <v>0.84848484848484851</v>
      </c>
      <c r="AN296" s="93">
        <v>2479150</v>
      </c>
      <c r="AO296" s="100">
        <f t="shared" si="323"/>
        <v>88541.071428571435</v>
      </c>
      <c r="AP296" s="144">
        <v>5</v>
      </c>
      <c r="AQ296" s="60">
        <v>5</v>
      </c>
      <c r="AR296" s="80">
        <f t="shared" si="324"/>
        <v>1</v>
      </c>
      <c r="AS296" s="93">
        <v>6212590</v>
      </c>
      <c r="AT296" s="100">
        <f t="shared" si="325"/>
        <v>1242518</v>
      </c>
      <c r="AU296" s="60">
        <v>5</v>
      </c>
      <c r="AV296" s="80">
        <f t="shared" si="326"/>
        <v>1</v>
      </c>
      <c r="AW296" s="93">
        <v>3349006</v>
      </c>
      <c r="AX296" s="100">
        <f t="shared" si="327"/>
        <v>669801.19999999995</v>
      </c>
      <c r="AY296" s="144">
        <v>1</v>
      </c>
      <c r="AZ296" s="60">
        <v>1</v>
      </c>
      <c r="BA296" s="80">
        <f t="shared" si="328"/>
        <v>1</v>
      </c>
      <c r="BB296" s="93">
        <v>267640</v>
      </c>
      <c r="BC296" s="100">
        <f t="shared" si="329"/>
        <v>267640</v>
      </c>
      <c r="BD296" s="60">
        <v>1</v>
      </c>
      <c r="BE296" s="80">
        <f t="shared" si="330"/>
        <v>1</v>
      </c>
      <c r="BF296" s="93">
        <v>191820</v>
      </c>
      <c r="BG296" s="100">
        <f t="shared" si="331"/>
        <v>191820</v>
      </c>
      <c r="BH296" s="144">
        <v>0</v>
      </c>
      <c r="BI296" s="60">
        <v>0</v>
      </c>
      <c r="BJ296" s="80" t="str">
        <f t="shared" si="332"/>
        <v>-</v>
      </c>
      <c r="BK296" s="93">
        <v>0</v>
      </c>
      <c r="BL296" s="100" t="str">
        <f t="shared" si="333"/>
        <v>-</v>
      </c>
      <c r="BM296" s="60">
        <v>0</v>
      </c>
      <c r="BN296" s="80" t="str">
        <f t="shared" si="334"/>
        <v>-</v>
      </c>
      <c r="BO296" s="93">
        <v>0</v>
      </c>
      <c r="BP296" s="100" t="str">
        <f t="shared" si="335"/>
        <v>-</v>
      </c>
      <c r="BQ296" s="98">
        <f t="shared" si="336"/>
        <v>82</v>
      </c>
      <c r="BR296" s="60">
        <f t="shared" si="337"/>
        <v>82</v>
      </c>
      <c r="BS296" s="80">
        <f t="shared" si="338"/>
        <v>1</v>
      </c>
      <c r="BT296" s="93">
        <f t="shared" si="339"/>
        <v>42671240</v>
      </c>
      <c r="BU296" s="100">
        <f t="shared" si="340"/>
        <v>520380.97560975607</v>
      </c>
      <c r="BV296" s="60">
        <f t="shared" si="341"/>
        <v>75</v>
      </c>
      <c r="BW296" s="80">
        <f t="shared" si="342"/>
        <v>0.91463414634146345</v>
      </c>
      <c r="BX296" s="93">
        <f t="shared" si="343"/>
        <v>11632884</v>
      </c>
      <c r="BY296" s="100">
        <f t="shared" si="344"/>
        <v>155105.12</v>
      </c>
      <c r="BZ296" s="82"/>
      <c r="CA296" s="113">
        <v>66</v>
      </c>
      <c r="CB296" s="105">
        <v>66</v>
      </c>
      <c r="CC296" s="86">
        <v>1</v>
      </c>
      <c r="CD296" s="105">
        <v>32749690</v>
      </c>
      <c r="CE296" s="105">
        <v>496207.42424242425</v>
      </c>
      <c r="CF296" s="105">
        <v>58</v>
      </c>
      <c r="CG296" s="86">
        <v>0.87878787878787878</v>
      </c>
      <c r="CH296" s="105">
        <v>8502715</v>
      </c>
      <c r="CI296" s="105">
        <v>146598.53448275861</v>
      </c>
      <c r="CK296" s="86">
        <f t="shared" si="345"/>
        <v>8.536585365853655E-2</v>
      </c>
      <c r="CL296" s="86">
        <f t="shared" si="346"/>
        <v>0</v>
      </c>
      <c r="CM296" s="86">
        <f t="shared" si="347"/>
        <v>0.12121212121212122</v>
      </c>
      <c r="CN296" s="86">
        <f t="shared" si="348"/>
        <v>0</v>
      </c>
    </row>
    <row r="297" spans="1:92" s="15" customFormat="1" ht="13.5" customHeight="1">
      <c r="A297" s="63"/>
      <c r="B297" s="346"/>
      <c r="C297" s="343"/>
      <c r="D297" s="81"/>
      <c r="E297" s="71" t="s">
        <v>160</v>
      </c>
      <c r="F297" s="168">
        <v>0</v>
      </c>
      <c r="G297" s="62">
        <v>0</v>
      </c>
      <c r="H297" s="79" t="str">
        <f t="shared" si="308"/>
        <v>-</v>
      </c>
      <c r="I297" s="101">
        <v>0</v>
      </c>
      <c r="J297" s="102" t="str">
        <f t="shared" si="309"/>
        <v>-</v>
      </c>
      <c r="K297" s="62">
        <v>0</v>
      </c>
      <c r="L297" s="79" t="str">
        <f t="shared" si="310"/>
        <v>-</v>
      </c>
      <c r="M297" s="101">
        <v>0</v>
      </c>
      <c r="N297" s="102" t="str">
        <f t="shared" si="311"/>
        <v>-</v>
      </c>
      <c r="O297" s="168">
        <v>0</v>
      </c>
      <c r="P297" s="62">
        <v>0</v>
      </c>
      <c r="Q297" s="79" t="str">
        <f t="shared" si="312"/>
        <v>-</v>
      </c>
      <c r="R297" s="101">
        <v>0</v>
      </c>
      <c r="S297" s="102" t="str">
        <f t="shared" si="313"/>
        <v>-</v>
      </c>
      <c r="T297" s="62">
        <v>0</v>
      </c>
      <c r="U297" s="79" t="str">
        <f t="shared" si="314"/>
        <v>-</v>
      </c>
      <c r="V297" s="101">
        <v>0</v>
      </c>
      <c r="W297" s="102" t="str">
        <f t="shared" si="315"/>
        <v>-</v>
      </c>
      <c r="X297" s="168">
        <v>32</v>
      </c>
      <c r="Y297" s="62">
        <v>32</v>
      </c>
      <c r="Z297" s="79">
        <f t="shared" si="316"/>
        <v>1</v>
      </c>
      <c r="AA297" s="101">
        <v>15429620</v>
      </c>
      <c r="AB297" s="102">
        <f t="shared" si="317"/>
        <v>482175.625</v>
      </c>
      <c r="AC297" s="62">
        <v>30</v>
      </c>
      <c r="AD297" s="79">
        <f t="shared" si="318"/>
        <v>0.9375</v>
      </c>
      <c r="AE297" s="101">
        <v>4032176</v>
      </c>
      <c r="AF297" s="102">
        <f t="shared" si="319"/>
        <v>134405.86666666667</v>
      </c>
      <c r="AG297" s="168">
        <v>21</v>
      </c>
      <c r="AH297" s="62">
        <v>21</v>
      </c>
      <c r="AI297" s="79">
        <f t="shared" si="320"/>
        <v>1</v>
      </c>
      <c r="AJ297" s="101">
        <v>8731890</v>
      </c>
      <c r="AK297" s="102">
        <f t="shared" si="321"/>
        <v>415804.28571428574</v>
      </c>
      <c r="AL297" s="62">
        <v>17</v>
      </c>
      <c r="AM297" s="79">
        <f t="shared" si="322"/>
        <v>0.80952380952380953</v>
      </c>
      <c r="AN297" s="101">
        <v>1567542</v>
      </c>
      <c r="AO297" s="102">
        <f t="shared" si="323"/>
        <v>92208.352941176476</v>
      </c>
      <c r="AP297" s="168">
        <v>4</v>
      </c>
      <c r="AQ297" s="62">
        <v>4</v>
      </c>
      <c r="AR297" s="79">
        <f t="shared" si="324"/>
        <v>1</v>
      </c>
      <c r="AS297" s="101">
        <v>2255490</v>
      </c>
      <c r="AT297" s="102">
        <f t="shared" si="325"/>
        <v>563872.5</v>
      </c>
      <c r="AU297" s="62">
        <v>4</v>
      </c>
      <c r="AV297" s="79">
        <f t="shared" si="326"/>
        <v>1</v>
      </c>
      <c r="AW297" s="101">
        <v>333083</v>
      </c>
      <c r="AX297" s="102">
        <f t="shared" si="327"/>
        <v>83270.75</v>
      </c>
      <c r="AY297" s="168">
        <v>1</v>
      </c>
      <c r="AZ297" s="62">
        <v>1</v>
      </c>
      <c r="BA297" s="79">
        <f t="shared" si="328"/>
        <v>1</v>
      </c>
      <c r="BB297" s="101">
        <v>267640</v>
      </c>
      <c r="BC297" s="102">
        <f t="shared" si="329"/>
        <v>267640</v>
      </c>
      <c r="BD297" s="62">
        <v>1</v>
      </c>
      <c r="BE297" s="79">
        <f t="shared" si="330"/>
        <v>1</v>
      </c>
      <c r="BF297" s="101">
        <v>191820</v>
      </c>
      <c r="BG297" s="102">
        <f t="shared" si="331"/>
        <v>191820</v>
      </c>
      <c r="BH297" s="168">
        <v>0</v>
      </c>
      <c r="BI297" s="62">
        <v>0</v>
      </c>
      <c r="BJ297" s="79" t="str">
        <f t="shared" si="332"/>
        <v>-</v>
      </c>
      <c r="BK297" s="101">
        <v>0</v>
      </c>
      <c r="BL297" s="102" t="str">
        <f t="shared" si="333"/>
        <v>-</v>
      </c>
      <c r="BM297" s="62">
        <v>0</v>
      </c>
      <c r="BN297" s="79" t="str">
        <f t="shared" si="334"/>
        <v>-</v>
      </c>
      <c r="BO297" s="101">
        <v>0</v>
      </c>
      <c r="BP297" s="102" t="str">
        <f t="shared" si="335"/>
        <v>-</v>
      </c>
      <c r="BQ297" s="99">
        <f t="shared" si="336"/>
        <v>58</v>
      </c>
      <c r="BR297" s="62">
        <f t="shared" si="337"/>
        <v>58</v>
      </c>
      <c r="BS297" s="79">
        <f t="shared" si="338"/>
        <v>1</v>
      </c>
      <c r="BT297" s="101">
        <f t="shared" si="339"/>
        <v>26684640</v>
      </c>
      <c r="BU297" s="102">
        <f t="shared" si="340"/>
        <v>460080</v>
      </c>
      <c r="BV297" s="62">
        <f t="shared" si="341"/>
        <v>52</v>
      </c>
      <c r="BW297" s="79">
        <f t="shared" si="342"/>
        <v>0.89655172413793105</v>
      </c>
      <c r="BX297" s="101">
        <f t="shared" si="343"/>
        <v>6124621</v>
      </c>
      <c r="BY297" s="102">
        <f t="shared" si="344"/>
        <v>117781.17307692308</v>
      </c>
      <c r="BZ297" s="82"/>
      <c r="CA297" s="113">
        <v>43</v>
      </c>
      <c r="CB297" s="105">
        <v>43</v>
      </c>
      <c r="CC297" s="86">
        <v>1</v>
      </c>
      <c r="CD297" s="105">
        <v>23278890</v>
      </c>
      <c r="CE297" s="105">
        <v>541369.53488372092</v>
      </c>
      <c r="CF297" s="105">
        <v>37</v>
      </c>
      <c r="CG297" s="86">
        <v>0.86046511627906974</v>
      </c>
      <c r="CH297" s="105">
        <v>4822411</v>
      </c>
      <c r="CI297" s="105">
        <v>130335.43243243243</v>
      </c>
      <c r="CK297" s="86">
        <f t="shared" si="345"/>
        <v>0.10344827586206895</v>
      </c>
      <c r="CL297" s="86">
        <f t="shared" si="346"/>
        <v>0</v>
      </c>
      <c r="CM297" s="86">
        <f t="shared" si="347"/>
        <v>0.13953488372093026</v>
      </c>
      <c r="CN297" s="86">
        <f t="shared" si="348"/>
        <v>0</v>
      </c>
    </row>
    <row r="298" spans="1:92" s="15" customFormat="1" ht="13.5" customHeight="1">
      <c r="A298" s="63"/>
      <c r="B298" s="346"/>
      <c r="C298" s="343"/>
      <c r="D298" s="81"/>
      <c r="E298" s="198" t="s">
        <v>161</v>
      </c>
      <c r="F298" s="213">
        <v>0</v>
      </c>
      <c r="G298" s="214">
        <v>0</v>
      </c>
      <c r="H298" s="215" t="str">
        <f t="shared" si="308"/>
        <v>-</v>
      </c>
      <c r="I298" s="216">
        <v>0</v>
      </c>
      <c r="J298" s="217" t="str">
        <f t="shared" si="309"/>
        <v>-</v>
      </c>
      <c r="K298" s="214">
        <v>0</v>
      </c>
      <c r="L298" s="215" t="str">
        <f t="shared" si="310"/>
        <v>-</v>
      </c>
      <c r="M298" s="216">
        <v>0</v>
      </c>
      <c r="N298" s="217" t="str">
        <f t="shared" si="311"/>
        <v>-</v>
      </c>
      <c r="O298" s="213">
        <v>0</v>
      </c>
      <c r="P298" s="214">
        <v>0</v>
      </c>
      <c r="Q298" s="215" t="str">
        <f t="shared" si="312"/>
        <v>-</v>
      </c>
      <c r="R298" s="216">
        <v>0</v>
      </c>
      <c r="S298" s="217" t="str">
        <f t="shared" si="313"/>
        <v>-</v>
      </c>
      <c r="T298" s="214">
        <v>0</v>
      </c>
      <c r="U298" s="215" t="str">
        <f t="shared" si="314"/>
        <v>-</v>
      </c>
      <c r="V298" s="216">
        <v>0</v>
      </c>
      <c r="W298" s="217" t="str">
        <f t="shared" si="315"/>
        <v>-</v>
      </c>
      <c r="X298" s="213">
        <v>11</v>
      </c>
      <c r="Y298" s="214">
        <v>11</v>
      </c>
      <c r="Z298" s="215">
        <f t="shared" si="316"/>
        <v>1</v>
      </c>
      <c r="AA298" s="216">
        <v>6629830</v>
      </c>
      <c r="AB298" s="217">
        <f t="shared" si="317"/>
        <v>602711.81818181823</v>
      </c>
      <c r="AC298" s="214">
        <v>11</v>
      </c>
      <c r="AD298" s="215">
        <f t="shared" si="318"/>
        <v>1</v>
      </c>
      <c r="AE298" s="216">
        <v>1580732</v>
      </c>
      <c r="AF298" s="217">
        <f t="shared" si="319"/>
        <v>143702.90909090909</v>
      </c>
      <c r="AG298" s="213">
        <v>12</v>
      </c>
      <c r="AH298" s="214">
        <v>12</v>
      </c>
      <c r="AI298" s="215">
        <f t="shared" si="320"/>
        <v>1</v>
      </c>
      <c r="AJ298" s="216">
        <v>5399670</v>
      </c>
      <c r="AK298" s="217">
        <f t="shared" si="321"/>
        <v>449972.5</v>
      </c>
      <c r="AL298" s="214">
        <v>11</v>
      </c>
      <c r="AM298" s="215">
        <f t="shared" si="322"/>
        <v>0.91666666666666663</v>
      </c>
      <c r="AN298" s="216">
        <v>911608</v>
      </c>
      <c r="AO298" s="217">
        <f t="shared" si="323"/>
        <v>82873.454545454544</v>
      </c>
      <c r="AP298" s="213">
        <v>1</v>
      </c>
      <c r="AQ298" s="214">
        <v>1</v>
      </c>
      <c r="AR298" s="215">
        <f t="shared" si="324"/>
        <v>1</v>
      </c>
      <c r="AS298" s="216">
        <v>3957100</v>
      </c>
      <c r="AT298" s="217">
        <f t="shared" si="325"/>
        <v>3957100</v>
      </c>
      <c r="AU298" s="214">
        <v>1</v>
      </c>
      <c r="AV298" s="215">
        <f t="shared" si="326"/>
        <v>1</v>
      </c>
      <c r="AW298" s="216">
        <v>3015923</v>
      </c>
      <c r="AX298" s="217">
        <f t="shared" si="327"/>
        <v>3015923</v>
      </c>
      <c r="AY298" s="213">
        <v>0</v>
      </c>
      <c r="AZ298" s="214">
        <v>0</v>
      </c>
      <c r="BA298" s="215" t="str">
        <f t="shared" si="328"/>
        <v>-</v>
      </c>
      <c r="BB298" s="216">
        <v>0</v>
      </c>
      <c r="BC298" s="217" t="str">
        <f t="shared" si="329"/>
        <v>-</v>
      </c>
      <c r="BD298" s="214">
        <v>0</v>
      </c>
      <c r="BE298" s="215" t="str">
        <f t="shared" si="330"/>
        <v>-</v>
      </c>
      <c r="BF298" s="216">
        <v>0</v>
      </c>
      <c r="BG298" s="217" t="str">
        <f t="shared" si="331"/>
        <v>-</v>
      </c>
      <c r="BH298" s="213">
        <v>0</v>
      </c>
      <c r="BI298" s="214">
        <v>0</v>
      </c>
      <c r="BJ298" s="215" t="str">
        <f t="shared" si="332"/>
        <v>-</v>
      </c>
      <c r="BK298" s="216">
        <v>0</v>
      </c>
      <c r="BL298" s="217" t="str">
        <f t="shared" si="333"/>
        <v>-</v>
      </c>
      <c r="BM298" s="214">
        <v>0</v>
      </c>
      <c r="BN298" s="215" t="str">
        <f t="shared" si="334"/>
        <v>-</v>
      </c>
      <c r="BO298" s="216">
        <v>0</v>
      </c>
      <c r="BP298" s="217" t="str">
        <f t="shared" si="335"/>
        <v>-</v>
      </c>
      <c r="BQ298" s="218">
        <f t="shared" si="336"/>
        <v>24</v>
      </c>
      <c r="BR298" s="214">
        <f t="shared" si="337"/>
        <v>24</v>
      </c>
      <c r="BS298" s="215">
        <f t="shared" si="338"/>
        <v>1</v>
      </c>
      <c r="BT298" s="216">
        <f t="shared" si="339"/>
        <v>15986600</v>
      </c>
      <c r="BU298" s="217">
        <f t="shared" si="340"/>
        <v>666108.33333333337</v>
      </c>
      <c r="BV298" s="214">
        <f t="shared" si="341"/>
        <v>23</v>
      </c>
      <c r="BW298" s="215">
        <f t="shared" si="342"/>
        <v>0.95833333333333337</v>
      </c>
      <c r="BX298" s="216">
        <f t="shared" si="343"/>
        <v>5508263</v>
      </c>
      <c r="BY298" s="217">
        <f t="shared" si="344"/>
        <v>239489.69565217392</v>
      </c>
      <c r="BZ298" s="82"/>
      <c r="CA298" s="113">
        <v>23</v>
      </c>
      <c r="CB298" s="105">
        <v>23</v>
      </c>
      <c r="CC298" s="86">
        <v>1</v>
      </c>
      <c r="CD298" s="105">
        <v>9470800</v>
      </c>
      <c r="CE298" s="105">
        <v>411773.91304347827</v>
      </c>
      <c r="CF298" s="105">
        <v>21</v>
      </c>
      <c r="CG298" s="86">
        <v>0.91304347826086951</v>
      </c>
      <c r="CH298" s="105">
        <v>3680304</v>
      </c>
      <c r="CI298" s="105">
        <v>175252.57142857142</v>
      </c>
      <c r="CK298" s="86">
        <f t="shared" si="345"/>
        <v>4.166666666666663E-2</v>
      </c>
      <c r="CL298" s="86">
        <f t="shared" si="346"/>
        <v>0</v>
      </c>
      <c r="CM298" s="86">
        <f t="shared" si="347"/>
        <v>8.6956521739130488E-2</v>
      </c>
      <c r="CN298" s="86">
        <f t="shared" si="348"/>
        <v>0</v>
      </c>
    </row>
    <row r="299" spans="1:92" s="15" customFormat="1" ht="13.5" customHeight="1">
      <c r="A299" s="63"/>
      <c r="B299" s="346"/>
      <c r="C299" s="343"/>
      <c r="D299" s="210"/>
      <c r="E299" s="72" t="s">
        <v>211</v>
      </c>
      <c r="F299" s="211">
        <v>0</v>
      </c>
      <c r="G299" s="126">
        <v>0</v>
      </c>
      <c r="H299" s="124" t="str">
        <f>IFERROR(G299/F299,"-")</f>
        <v>-</v>
      </c>
      <c r="I299" s="127">
        <v>0</v>
      </c>
      <c r="J299" s="125" t="str">
        <f>IFERROR(I299/G299,"-")</f>
        <v>-</v>
      </c>
      <c r="K299" s="126">
        <v>0</v>
      </c>
      <c r="L299" s="124" t="str">
        <f>IFERROR(K299/F299,"-")</f>
        <v>-</v>
      </c>
      <c r="M299" s="127">
        <v>0</v>
      </c>
      <c r="N299" s="125" t="str">
        <f>IFERROR(M299/K299,"-")</f>
        <v>-</v>
      </c>
      <c r="O299" s="211">
        <v>0</v>
      </c>
      <c r="P299" s="126">
        <v>0</v>
      </c>
      <c r="Q299" s="124" t="str">
        <f>IFERROR(P299/O299,"-")</f>
        <v>-</v>
      </c>
      <c r="R299" s="127">
        <v>0</v>
      </c>
      <c r="S299" s="125" t="str">
        <f>IFERROR(R299/P299,"-")</f>
        <v>-</v>
      </c>
      <c r="T299" s="126">
        <v>0</v>
      </c>
      <c r="U299" s="124" t="str">
        <f>IFERROR(T299/O299,"-")</f>
        <v>-</v>
      </c>
      <c r="V299" s="127">
        <v>0</v>
      </c>
      <c r="W299" s="125" t="str">
        <f>IFERROR(V299/T299,"-")</f>
        <v>-</v>
      </c>
      <c r="X299" s="211">
        <v>0</v>
      </c>
      <c r="Y299" s="126">
        <v>0</v>
      </c>
      <c r="Z299" s="124" t="str">
        <f>IFERROR(Y299/X299,"-")</f>
        <v>-</v>
      </c>
      <c r="AA299" s="127">
        <v>0</v>
      </c>
      <c r="AB299" s="125" t="str">
        <f>IFERROR(AA299/Y299,"-")</f>
        <v>-</v>
      </c>
      <c r="AC299" s="126">
        <v>0</v>
      </c>
      <c r="AD299" s="124" t="str">
        <f>IFERROR(AC299/X299,"-")</f>
        <v>-</v>
      </c>
      <c r="AE299" s="127">
        <v>0</v>
      </c>
      <c r="AF299" s="125" t="str">
        <f>IFERROR(AE299/AC299,"-")</f>
        <v>-</v>
      </c>
      <c r="AG299" s="211">
        <v>0</v>
      </c>
      <c r="AH299" s="126">
        <v>0</v>
      </c>
      <c r="AI299" s="124" t="str">
        <f>IFERROR(AH299/AG299,"-")</f>
        <v>-</v>
      </c>
      <c r="AJ299" s="127">
        <v>0</v>
      </c>
      <c r="AK299" s="125" t="str">
        <f>IFERROR(AJ299/AH299,"-")</f>
        <v>-</v>
      </c>
      <c r="AL299" s="126">
        <v>0</v>
      </c>
      <c r="AM299" s="124" t="str">
        <f>IFERROR(AL299/AG299,"-")</f>
        <v>-</v>
      </c>
      <c r="AN299" s="127">
        <v>0</v>
      </c>
      <c r="AO299" s="125" t="str">
        <f>IFERROR(AN299/AL299,"-")</f>
        <v>-</v>
      </c>
      <c r="AP299" s="211">
        <v>0</v>
      </c>
      <c r="AQ299" s="126">
        <v>0</v>
      </c>
      <c r="AR299" s="124" t="str">
        <f>IFERROR(AQ299/AP299,"-")</f>
        <v>-</v>
      </c>
      <c r="AS299" s="127">
        <v>0</v>
      </c>
      <c r="AT299" s="125" t="str">
        <f>IFERROR(AS299/AQ299,"-")</f>
        <v>-</v>
      </c>
      <c r="AU299" s="126">
        <v>0</v>
      </c>
      <c r="AV299" s="124" t="str">
        <f>IFERROR(AU299/AP299,"-")</f>
        <v>-</v>
      </c>
      <c r="AW299" s="127">
        <v>0</v>
      </c>
      <c r="AX299" s="125" t="str">
        <f>IFERROR(AW299/AU299,"-")</f>
        <v>-</v>
      </c>
      <c r="AY299" s="211">
        <v>0</v>
      </c>
      <c r="AZ299" s="126">
        <v>0</v>
      </c>
      <c r="BA299" s="124" t="str">
        <f>IFERROR(AZ299/AY299,"-")</f>
        <v>-</v>
      </c>
      <c r="BB299" s="127">
        <v>0</v>
      </c>
      <c r="BC299" s="125" t="str">
        <f>IFERROR(BB299/AZ299,"-")</f>
        <v>-</v>
      </c>
      <c r="BD299" s="126">
        <v>0</v>
      </c>
      <c r="BE299" s="124" t="str">
        <f>IFERROR(BD299/AY299,"-")</f>
        <v>-</v>
      </c>
      <c r="BF299" s="127">
        <v>0</v>
      </c>
      <c r="BG299" s="125" t="str">
        <f>IFERROR(BF299/BD299,"-")</f>
        <v>-</v>
      </c>
      <c r="BH299" s="211">
        <v>0</v>
      </c>
      <c r="BI299" s="126">
        <v>0</v>
      </c>
      <c r="BJ299" s="124" t="str">
        <f>IFERROR(BI299/BH299,"-")</f>
        <v>-</v>
      </c>
      <c r="BK299" s="127">
        <v>0</v>
      </c>
      <c r="BL299" s="125" t="str">
        <f>IFERROR(BK299/BI299,"-")</f>
        <v>-</v>
      </c>
      <c r="BM299" s="126">
        <v>0</v>
      </c>
      <c r="BN299" s="124" t="str">
        <f>IFERROR(BM299/BH299,"-")</f>
        <v>-</v>
      </c>
      <c r="BO299" s="127">
        <v>0</v>
      </c>
      <c r="BP299" s="125" t="str">
        <f>IFERROR(BO299/BM299,"-")</f>
        <v>-</v>
      </c>
      <c r="BQ299" s="212">
        <f t="shared" si="336"/>
        <v>0</v>
      </c>
      <c r="BR299" s="126">
        <f t="shared" si="337"/>
        <v>0</v>
      </c>
      <c r="BS299" s="124" t="str">
        <f>IFERROR(BR299/BQ299,"-")</f>
        <v>-</v>
      </c>
      <c r="BT299" s="127">
        <f>SUM(I299,R299,AA299,AJ299,AS299,BB299,BK299)</f>
        <v>0</v>
      </c>
      <c r="BU299" s="125" t="str">
        <f>IFERROR(BT299/BR299,"-")</f>
        <v>-</v>
      </c>
      <c r="BV299" s="126">
        <f>SUM(K299,T299,AC299,AL299,AU299,BD299,BM299)</f>
        <v>0</v>
      </c>
      <c r="BW299" s="124" t="str">
        <f>IFERROR(BV299/BQ299,"-")</f>
        <v>-</v>
      </c>
      <c r="BX299" s="127">
        <f>SUM(M299,V299,AE299,AN299,AW299,BF299,BO299)</f>
        <v>0</v>
      </c>
      <c r="BY299" s="125" t="str">
        <f>IFERROR(BX299/BV299,"-")</f>
        <v>-</v>
      </c>
      <c r="BZ299" s="82"/>
      <c r="CA299" s="113">
        <v>0</v>
      </c>
      <c r="CB299" s="105">
        <v>0</v>
      </c>
      <c r="CC299" s="86" t="s">
        <v>240</v>
      </c>
      <c r="CD299" s="105">
        <v>0</v>
      </c>
      <c r="CE299" s="105" t="s">
        <v>240</v>
      </c>
      <c r="CF299" s="105">
        <v>0</v>
      </c>
      <c r="CG299" s="86" t="s">
        <v>240</v>
      </c>
      <c r="CH299" s="105">
        <v>0</v>
      </c>
      <c r="CI299" s="105" t="s">
        <v>240</v>
      </c>
      <c r="CK299" s="86" t="str">
        <f t="shared" si="345"/>
        <v>-</v>
      </c>
      <c r="CL299" s="86" t="str">
        <f t="shared" si="346"/>
        <v>-</v>
      </c>
      <c r="CM299" s="86" t="str">
        <f t="shared" si="347"/>
        <v>-</v>
      </c>
      <c r="CN299" s="86" t="str">
        <f t="shared" si="348"/>
        <v>-</v>
      </c>
    </row>
    <row r="300" spans="1:92" s="15" customFormat="1" ht="13.5" customHeight="1">
      <c r="A300" s="63"/>
      <c r="B300" s="347"/>
      <c r="C300" s="344"/>
      <c r="D300" s="338" t="s">
        <v>204</v>
      </c>
      <c r="E300" s="339"/>
      <c r="F300" s="144">
        <v>9</v>
      </c>
      <c r="G300" s="60">
        <v>8</v>
      </c>
      <c r="H300" s="80">
        <f t="shared" si="308"/>
        <v>0.88888888888888884</v>
      </c>
      <c r="I300" s="93">
        <v>21953120</v>
      </c>
      <c r="J300" s="100">
        <f t="shared" si="309"/>
        <v>2744140</v>
      </c>
      <c r="K300" s="60">
        <v>7</v>
      </c>
      <c r="L300" s="80">
        <f t="shared" si="310"/>
        <v>0.77777777777777779</v>
      </c>
      <c r="M300" s="93">
        <v>2327772</v>
      </c>
      <c r="N300" s="100">
        <f t="shared" si="311"/>
        <v>332538.85714285716</v>
      </c>
      <c r="O300" s="144">
        <v>44</v>
      </c>
      <c r="P300" s="60">
        <v>42</v>
      </c>
      <c r="Q300" s="80">
        <f t="shared" si="312"/>
        <v>0.95454545454545459</v>
      </c>
      <c r="R300" s="93">
        <v>128690630</v>
      </c>
      <c r="S300" s="100">
        <f t="shared" si="313"/>
        <v>3064062.6190476189</v>
      </c>
      <c r="T300" s="60">
        <v>36</v>
      </c>
      <c r="U300" s="80">
        <f t="shared" si="314"/>
        <v>0.81818181818181823</v>
      </c>
      <c r="V300" s="93">
        <v>12157122</v>
      </c>
      <c r="W300" s="100">
        <f t="shared" si="315"/>
        <v>337697.83333333331</v>
      </c>
      <c r="X300" s="144">
        <v>5807</v>
      </c>
      <c r="Y300" s="60">
        <v>5362</v>
      </c>
      <c r="Z300" s="80">
        <f t="shared" si="316"/>
        <v>0.92336834854485961</v>
      </c>
      <c r="AA300" s="93">
        <v>3775967580</v>
      </c>
      <c r="AB300" s="100">
        <f t="shared" si="317"/>
        <v>704208.79895561363</v>
      </c>
      <c r="AC300" s="60">
        <v>4694</v>
      </c>
      <c r="AD300" s="80">
        <f t="shared" si="318"/>
        <v>0.80833476838298601</v>
      </c>
      <c r="AE300" s="93">
        <v>837874771</v>
      </c>
      <c r="AF300" s="100">
        <f t="shared" si="319"/>
        <v>178499.09906263315</v>
      </c>
      <c r="AG300" s="144">
        <v>5569</v>
      </c>
      <c r="AH300" s="60">
        <v>5303</v>
      </c>
      <c r="AI300" s="80">
        <f t="shared" si="320"/>
        <v>0.95223558987250856</v>
      </c>
      <c r="AJ300" s="93">
        <v>4744129870</v>
      </c>
      <c r="AK300" s="100">
        <f t="shared" si="321"/>
        <v>894612.4589854799</v>
      </c>
      <c r="AL300" s="60">
        <v>4824</v>
      </c>
      <c r="AM300" s="80">
        <f t="shared" si="322"/>
        <v>0.8662237385527024</v>
      </c>
      <c r="AN300" s="93">
        <v>1011153627</v>
      </c>
      <c r="AO300" s="100">
        <f t="shared" si="323"/>
        <v>209608.96082089553</v>
      </c>
      <c r="AP300" s="144">
        <v>3264</v>
      </c>
      <c r="AQ300" s="60">
        <v>3104</v>
      </c>
      <c r="AR300" s="80">
        <f t="shared" si="324"/>
        <v>0.9509803921568627</v>
      </c>
      <c r="AS300" s="93">
        <v>2834609350</v>
      </c>
      <c r="AT300" s="100">
        <f t="shared" si="325"/>
        <v>913211.77512886596</v>
      </c>
      <c r="AU300" s="60">
        <v>2837</v>
      </c>
      <c r="AV300" s="80">
        <f t="shared" si="326"/>
        <v>0.86917892156862742</v>
      </c>
      <c r="AW300" s="93">
        <v>543821956</v>
      </c>
      <c r="AX300" s="100">
        <f t="shared" si="327"/>
        <v>191689.09270356011</v>
      </c>
      <c r="AY300" s="144">
        <v>1391</v>
      </c>
      <c r="AZ300" s="60">
        <v>1270</v>
      </c>
      <c r="BA300" s="80">
        <f t="shared" si="328"/>
        <v>0.91301222142343641</v>
      </c>
      <c r="BB300" s="93">
        <v>1167830190</v>
      </c>
      <c r="BC300" s="100">
        <f t="shared" si="329"/>
        <v>919551.33070866147</v>
      </c>
      <c r="BD300" s="60">
        <v>1151</v>
      </c>
      <c r="BE300" s="80">
        <f t="shared" si="330"/>
        <v>0.82746225736879941</v>
      </c>
      <c r="BF300" s="93">
        <v>188320037</v>
      </c>
      <c r="BG300" s="100">
        <f t="shared" si="331"/>
        <v>163614.280625543</v>
      </c>
      <c r="BH300" s="144">
        <v>466</v>
      </c>
      <c r="BI300" s="60">
        <v>393</v>
      </c>
      <c r="BJ300" s="80">
        <f t="shared" si="332"/>
        <v>0.8433476394849786</v>
      </c>
      <c r="BK300" s="93">
        <v>403098080</v>
      </c>
      <c r="BL300" s="100">
        <f t="shared" si="333"/>
        <v>1025694.8600508906</v>
      </c>
      <c r="BM300" s="60">
        <v>335</v>
      </c>
      <c r="BN300" s="80">
        <f t="shared" si="334"/>
        <v>0.7188841201716738</v>
      </c>
      <c r="BO300" s="93">
        <v>58830418</v>
      </c>
      <c r="BP300" s="100">
        <f t="shared" si="335"/>
        <v>175613.1880597015</v>
      </c>
      <c r="BQ300" s="98">
        <f t="shared" si="336"/>
        <v>16550</v>
      </c>
      <c r="BR300" s="60">
        <f t="shared" si="337"/>
        <v>15482</v>
      </c>
      <c r="BS300" s="80">
        <f t="shared" si="338"/>
        <v>0.93546827794561938</v>
      </c>
      <c r="BT300" s="93">
        <f t="shared" si="339"/>
        <v>13076278820</v>
      </c>
      <c r="BU300" s="100">
        <f t="shared" si="340"/>
        <v>844611.73104250093</v>
      </c>
      <c r="BV300" s="60">
        <f t="shared" si="341"/>
        <v>13884</v>
      </c>
      <c r="BW300" s="80">
        <f t="shared" si="342"/>
        <v>0.83891238670694868</v>
      </c>
      <c r="BX300" s="93">
        <f t="shared" si="343"/>
        <v>2654485703</v>
      </c>
      <c r="BY300" s="100">
        <f t="shared" si="344"/>
        <v>191190.269590896</v>
      </c>
      <c r="BZ300" s="82"/>
      <c r="CA300" s="113">
        <v>16315</v>
      </c>
      <c r="CB300" s="105">
        <v>15330</v>
      </c>
      <c r="CC300" s="86">
        <v>0.93962611094085202</v>
      </c>
      <c r="CD300" s="105">
        <v>12714755710</v>
      </c>
      <c r="CE300" s="105">
        <v>829403.50358773652</v>
      </c>
      <c r="CF300" s="105">
        <v>13808</v>
      </c>
      <c r="CG300" s="86">
        <v>0.84633772601900092</v>
      </c>
      <c r="CH300" s="105">
        <v>2721024519</v>
      </c>
      <c r="CI300" s="105">
        <v>197061.45126013906</v>
      </c>
      <c r="CK300" s="86">
        <f t="shared" si="345"/>
        <v>9.6555891238670699E-2</v>
      </c>
      <c r="CL300" s="86">
        <f t="shared" si="346"/>
        <v>6.4531722054380625E-2</v>
      </c>
      <c r="CM300" s="86">
        <f t="shared" si="347"/>
        <v>9.3288384921851097E-2</v>
      </c>
      <c r="CN300" s="86">
        <f t="shared" si="348"/>
        <v>6.0373889059147978E-2</v>
      </c>
    </row>
    <row r="301" spans="1:92" s="15" customFormat="1" ht="13.5" customHeight="1">
      <c r="A301" s="63"/>
      <c r="B301" s="345">
        <v>50</v>
      </c>
      <c r="C301" s="342" t="s">
        <v>16</v>
      </c>
      <c r="D301" s="331" t="s">
        <v>153</v>
      </c>
      <c r="E301" s="320"/>
      <c r="F301" s="144">
        <v>2</v>
      </c>
      <c r="G301" s="60">
        <v>2</v>
      </c>
      <c r="H301" s="80">
        <f t="shared" si="308"/>
        <v>1</v>
      </c>
      <c r="I301" s="93">
        <v>603770</v>
      </c>
      <c r="J301" s="100">
        <f t="shared" si="309"/>
        <v>301885</v>
      </c>
      <c r="K301" s="60">
        <v>2</v>
      </c>
      <c r="L301" s="80">
        <f t="shared" si="310"/>
        <v>1</v>
      </c>
      <c r="M301" s="93">
        <v>332751</v>
      </c>
      <c r="N301" s="100">
        <f t="shared" si="311"/>
        <v>166375.5</v>
      </c>
      <c r="O301" s="144">
        <v>20</v>
      </c>
      <c r="P301" s="60">
        <v>18</v>
      </c>
      <c r="Q301" s="80">
        <f t="shared" si="312"/>
        <v>0.9</v>
      </c>
      <c r="R301" s="93">
        <v>9577160</v>
      </c>
      <c r="S301" s="100">
        <f t="shared" si="313"/>
        <v>532064.4444444445</v>
      </c>
      <c r="T301" s="60">
        <v>14</v>
      </c>
      <c r="U301" s="80">
        <f t="shared" si="314"/>
        <v>0.7</v>
      </c>
      <c r="V301" s="93">
        <v>1555032</v>
      </c>
      <c r="W301" s="100">
        <f t="shared" si="315"/>
        <v>111073.71428571429</v>
      </c>
      <c r="X301" s="144">
        <v>1593</v>
      </c>
      <c r="Y301" s="60">
        <v>1567</v>
      </c>
      <c r="Z301" s="80">
        <f t="shared" si="316"/>
        <v>0.98367859384808543</v>
      </c>
      <c r="AA301" s="93">
        <v>674871550</v>
      </c>
      <c r="AB301" s="100">
        <f t="shared" si="317"/>
        <v>430677.4409700064</v>
      </c>
      <c r="AC301" s="60">
        <v>1348</v>
      </c>
      <c r="AD301" s="80">
        <f t="shared" si="318"/>
        <v>0.84620213433772751</v>
      </c>
      <c r="AE301" s="93">
        <v>151677911</v>
      </c>
      <c r="AF301" s="100">
        <f t="shared" si="319"/>
        <v>112520.70548961424</v>
      </c>
      <c r="AG301" s="144">
        <v>1279</v>
      </c>
      <c r="AH301" s="60">
        <v>1267</v>
      </c>
      <c r="AI301" s="80">
        <f t="shared" si="320"/>
        <v>0.99061767005473023</v>
      </c>
      <c r="AJ301" s="93">
        <v>655093100</v>
      </c>
      <c r="AK301" s="100">
        <f t="shared" si="321"/>
        <v>517042.69928966061</v>
      </c>
      <c r="AL301" s="60">
        <v>1121</v>
      </c>
      <c r="AM301" s="80">
        <f t="shared" si="322"/>
        <v>0.87646598905394835</v>
      </c>
      <c r="AN301" s="93">
        <v>154947879</v>
      </c>
      <c r="AO301" s="100">
        <f t="shared" si="323"/>
        <v>138222.90722569134</v>
      </c>
      <c r="AP301" s="144">
        <v>502</v>
      </c>
      <c r="AQ301" s="60">
        <v>497</v>
      </c>
      <c r="AR301" s="80">
        <f t="shared" si="324"/>
        <v>0.99003984063745021</v>
      </c>
      <c r="AS301" s="93">
        <v>301609480</v>
      </c>
      <c r="AT301" s="100">
        <f t="shared" si="325"/>
        <v>606860.12072434602</v>
      </c>
      <c r="AU301" s="60">
        <v>456</v>
      </c>
      <c r="AV301" s="80">
        <f t="shared" si="326"/>
        <v>0.9083665338645418</v>
      </c>
      <c r="AW301" s="93">
        <v>64656157</v>
      </c>
      <c r="AX301" s="100">
        <f t="shared" si="327"/>
        <v>141789.81798245615</v>
      </c>
      <c r="AY301" s="144">
        <v>148</v>
      </c>
      <c r="AZ301" s="60">
        <v>148</v>
      </c>
      <c r="BA301" s="80">
        <f t="shared" si="328"/>
        <v>1</v>
      </c>
      <c r="BB301" s="93">
        <v>72717200</v>
      </c>
      <c r="BC301" s="100">
        <f t="shared" si="329"/>
        <v>491332.43243243243</v>
      </c>
      <c r="BD301" s="60">
        <v>139</v>
      </c>
      <c r="BE301" s="80">
        <f t="shared" si="330"/>
        <v>0.93918918918918914</v>
      </c>
      <c r="BF301" s="93">
        <v>15112367</v>
      </c>
      <c r="BG301" s="100">
        <f t="shared" si="331"/>
        <v>108722.06474820143</v>
      </c>
      <c r="BH301" s="144">
        <v>21</v>
      </c>
      <c r="BI301" s="60">
        <v>21</v>
      </c>
      <c r="BJ301" s="80">
        <f t="shared" si="332"/>
        <v>1</v>
      </c>
      <c r="BK301" s="93">
        <v>9917600</v>
      </c>
      <c r="BL301" s="100">
        <f t="shared" si="333"/>
        <v>472266.66666666669</v>
      </c>
      <c r="BM301" s="60">
        <v>19</v>
      </c>
      <c r="BN301" s="80">
        <f t="shared" si="334"/>
        <v>0.90476190476190477</v>
      </c>
      <c r="BO301" s="93">
        <v>1351609</v>
      </c>
      <c r="BP301" s="100">
        <f t="shared" si="335"/>
        <v>71137.31578947368</v>
      </c>
      <c r="BQ301" s="98">
        <f t="shared" si="336"/>
        <v>3565</v>
      </c>
      <c r="BR301" s="60">
        <f t="shared" si="337"/>
        <v>3520</v>
      </c>
      <c r="BS301" s="80">
        <f t="shared" si="338"/>
        <v>0.98737727910238426</v>
      </c>
      <c r="BT301" s="93">
        <f t="shared" si="339"/>
        <v>1724389860</v>
      </c>
      <c r="BU301" s="100">
        <f t="shared" si="340"/>
        <v>489883.48295454547</v>
      </c>
      <c r="BV301" s="60">
        <f t="shared" si="341"/>
        <v>3099</v>
      </c>
      <c r="BW301" s="80">
        <f t="shared" si="342"/>
        <v>0.86928471248246841</v>
      </c>
      <c r="BX301" s="93">
        <f t="shared" si="343"/>
        <v>389633706</v>
      </c>
      <c r="BY301" s="100">
        <f t="shared" si="344"/>
        <v>125728.84995159729</v>
      </c>
      <c r="BZ301" s="82"/>
      <c r="CA301" s="113">
        <v>3377</v>
      </c>
      <c r="CB301" s="105">
        <v>3320</v>
      </c>
      <c r="CC301" s="86">
        <v>0.983121113414273</v>
      </c>
      <c r="CD301" s="105">
        <v>1685253960</v>
      </c>
      <c r="CE301" s="105">
        <v>507606.61445783131</v>
      </c>
      <c r="CF301" s="105">
        <v>2869</v>
      </c>
      <c r="CG301" s="86">
        <v>0.84957062481492451</v>
      </c>
      <c r="CH301" s="105">
        <v>343149400</v>
      </c>
      <c r="CI301" s="105">
        <v>119605.92540955037</v>
      </c>
      <c r="CK301" s="86">
        <f t="shared" si="345"/>
        <v>0.11809256661991585</v>
      </c>
      <c r="CL301" s="86">
        <f t="shared" si="346"/>
        <v>1.2622720897615736E-2</v>
      </c>
      <c r="CM301" s="86">
        <f t="shared" si="347"/>
        <v>0.13355048859934848</v>
      </c>
      <c r="CN301" s="86">
        <f t="shared" si="348"/>
        <v>1.6878886585727004E-2</v>
      </c>
    </row>
    <row r="302" spans="1:92" s="15" customFormat="1" ht="13.5" customHeight="1">
      <c r="A302" s="63"/>
      <c r="B302" s="346"/>
      <c r="C302" s="343"/>
      <c r="D302" s="319" t="s">
        <v>164</v>
      </c>
      <c r="E302" s="320"/>
      <c r="F302" s="144">
        <v>0</v>
      </c>
      <c r="G302" s="60">
        <v>0</v>
      </c>
      <c r="H302" s="80" t="str">
        <f t="shared" si="308"/>
        <v>-</v>
      </c>
      <c r="I302" s="93">
        <v>0</v>
      </c>
      <c r="J302" s="100" t="str">
        <f t="shared" si="309"/>
        <v>-</v>
      </c>
      <c r="K302" s="60">
        <v>0</v>
      </c>
      <c r="L302" s="80" t="str">
        <f t="shared" si="310"/>
        <v>-</v>
      </c>
      <c r="M302" s="93">
        <v>0</v>
      </c>
      <c r="N302" s="100" t="str">
        <f t="shared" si="311"/>
        <v>-</v>
      </c>
      <c r="O302" s="144">
        <v>1</v>
      </c>
      <c r="P302" s="60">
        <v>1</v>
      </c>
      <c r="Q302" s="80">
        <f t="shared" si="312"/>
        <v>1</v>
      </c>
      <c r="R302" s="93">
        <v>703100</v>
      </c>
      <c r="S302" s="100">
        <f t="shared" si="313"/>
        <v>703100</v>
      </c>
      <c r="T302" s="60">
        <v>1</v>
      </c>
      <c r="U302" s="80">
        <f t="shared" si="314"/>
        <v>1</v>
      </c>
      <c r="V302" s="93">
        <v>231219</v>
      </c>
      <c r="W302" s="100">
        <f t="shared" si="315"/>
        <v>231219</v>
      </c>
      <c r="X302" s="144">
        <v>75</v>
      </c>
      <c r="Y302" s="60">
        <v>74</v>
      </c>
      <c r="Z302" s="80">
        <f t="shared" si="316"/>
        <v>0.98666666666666669</v>
      </c>
      <c r="AA302" s="93">
        <v>26662390</v>
      </c>
      <c r="AB302" s="100">
        <f t="shared" si="317"/>
        <v>360302.56756756757</v>
      </c>
      <c r="AC302" s="60">
        <v>58</v>
      </c>
      <c r="AD302" s="80">
        <f t="shared" si="318"/>
        <v>0.77333333333333332</v>
      </c>
      <c r="AE302" s="93">
        <v>5095438</v>
      </c>
      <c r="AF302" s="100">
        <f t="shared" si="319"/>
        <v>87852.379310344826</v>
      </c>
      <c r="AG302" s="144">
        <v>79</v>
      </c>
      <c r="AH302" s="60">
        <v>79</v>
      </c>
      <c r="AI302" s="80">
        <f t="shared" si="320"/>
        <v>1</v>
      </c>
      <c r="AJ302" s="93">
        <v>34022470</v>
      </c>
      <c r="AK302" s="100">
        <f t="shared" si="321"/>
        <v>430664.17721518985</v>
      </c>
      <c r="AL302" s="60">
        <v>67</v>
      </c>
      <c r="AM302" s="80">
        <f t="shared" si="322"/>
        <v>0.84810126582278478</v>
      </c>
      <c r="AN302" s="93">
        <v>4884693</v>
      </c>
      <c r="AO302" s="100">
        <f t="shared" si="323"/>
        <v>72905.86567164179</v>
      </c>
      <c r="AP302" s="144">
        <v>21</v>
      </c>
      <c r="AQ302" s="60">
        <v>20</v>
      </c>
      <c r="AR302" s="80">
        <f t="shared" si="324"/>
        <v>0.95238095238095233</v>
      </c>
      <c r="AS302" s="93">
        <v>8370010</v>
      </c>
      <c r="AT302" s="100">
        <f t="shared" si="325"/>
        <v>418500.5</v>
      </c>
      <c r="AU302" s="60">
        <v>19</v>
      </c>
      <c r="AV302" s="80">
        <f t="shared" si="326"/>
        <v>0.90476190476190477</v>
      </c>
      <c r="AW302" s="93">
        <v>1495045</v>
      </c>
      <c r="AX302" s="100">
        <f t="shared" si="327"/>
        <v>78686.578947368427</v>
      </c>
      <c r="AY302" s="144">
        <v>4</v>
      </c>
      <c r="AZ302" s="60">
        <v>4</v>
      </c>
      <c r="BA302" s="80">
        <f t="shared" si="328"/>
        <v>1</v>
      </c>
      <c r="BB302" s="93">
        <v>989690</v>
      </c>
      <c r="BC302" s="100">
        <f t="shared" si="329"/>
        <v>247422.5</v>
      </c>
      <c r="BD302" s="60">
        <v>4</v>
      </c>
      <c r="BE302" s="80">
        <f t="shared" si="330"/>
        <v>1</v>
      </c>
      <c r="BF302" s="93">
        <v>220732</v>
      </c>
      <c r="BG302" s="100">
        <f t="shared" si="331"/>
        <v>55183</v>
      </c>
      <c r="BH302" s="144">
        <v>0</v>
      </c>
      <c r="BI302" s="60">
        <v>0</v>
      </c>
      <c r="BJ302" s="80" t="str">
        <f t="shared" si="332"/>
        <v>-</v>
      </c>
      <c r="BK302" s="93">
        <v>0</v>
      </c>
      <c r="BL302" s="100" t="str">
        <f t="shared" si="333"/>
        <v>-</v>
      </c>
      <c r="BM302" s="60">
        <v>0</v>
      </c>
      <c r="BN302" s="80" t="str">
        <f t="shared" si="334"/>
        <v>-</v>
      </c>
      <c r="BO302" s="93">
        <v>0</v>
      </c>
      <c r="BP302" s="100" t="str">
        <f t="shared" si="335"/>
        <v>-</v>
      </c>
      <c r="BQ302" s="98">
        <f t="shared" si="336"/>
        <v>180</v>
      </c>
      <c r="BR302" s="60">
        <f t="shared" si="337"/>
        <v>178</v>
      </c>
      <c r="BS302" s="80">
        <f t="shared" si="338"/>
        <v>0.98888888888888893</v>
      </c>
      <c r="BT302" s="93">
        <f t="shared" si="339"/>
        <v>70747660</v>
      </c>
      <c r="BU302" s="100">
        <f t="shared" si="340"/>
        <v>397458.76404494385</v>
      </c>
      <c r="BV302" s="60">
        <f t="shared" si="341"/>
        <v>149</v>
      </c>
      <c r="BW302" s="80">
        <f t="shared" si="342"/>
        <v>0.82777777777777772</v>
      </c>
      <c r="BX302" s="93">
        <f t="shared" si="343"/>
        <v>11927127</v>
      </c>
      <c r="BY302" s="100">
        <f t="shared" si="344"/>
        <v>80047.832214765105</v>
      </c>
      <c r="BZ302" s="82"/>
      <c r="CA302" s="113">
        <v>152</v>
      </c>
      <c r="CB302" s="105">
        <v>151</v>
      </c>
      <c r="CC302" s="86">
        <v>0.99342105263157898</v>
      </c>
      <c r="CD302" s="105">
        <v>66929830</v>
      </c>
      <c r="CE302" s="105">
        <v>443243.90728476824</v>
      </c>
      <c r="CF302" s="105">
        <v>126</v>
      </c>
      <c r="CG302" s="86">
        <v>0.82894736842105265</v>
      </c>
      <c r="CH302" s="105">
        <v>10872293</v>
      </c>
      <c r="CI302" s="105">
        <v>86288.039682539689</v>
      </c>
      <c r="CK302" s="86">
        <f t="shared" si="345"/>
        <v>0.1611111111111112</v>
      </c>
      <c r="CL302" s="86">
        <f t="shared" si="346"/>
        <v>1.1111111111111072E-2</v>
      </c>
      <c r="CM302" s="86">
        <f t="shared" si="347"/>
        <v>0.16447368421052633</v>
      </c>
      <c r="CN302" s="86">
        <f t="shared" si="348"/>
        <v>6.5789473684210176E-3</v>
      </c>
    </row>
    <row r="303" spans="1:92" s="15" customFormat="1" ht="13.5" customHeight="1">
      <c r="A303" s="63"/>
      <c r="B303" s="346"/>
      <c r="C303" s="343"/>
      <c r="D303" s="81"/>
      <c r="E303" s="71" t="s">
        <v>160</v>
      </c>
      <c r="F303" s="168">
        <v>0</v>
      </c>
      <c r="G303" s="62">
        <v>0</v>
      </c>
      <c r="H303" s="79" t="str">
        <f t="shared" si="308"/>
        <v>-</v>
      </c>
      <c r="I303" s="101">
        <v>0</v>
      </c>
      <c r="J303" s="102" t="str">
        <f t="shared" si="309"/>
        <v>-</v>
      </c>
      <c r="K303" s="62">
        <v>0</v>
      </c>
      <c r="L303" s="79" t="str">
        <f t="shared" si="310"/>
        <v>-</v>
      </c>
      <c r="M303" s="101">
        <v>0</v>
      </c>
      <c r="N303" s="102" t="str">
        <f t="shared" si="311"/>
        <v>-</v>
      </c>
      <c r="O303" s="168">
        <v>1</v>
      </c>
      <c r="P303" s="62">
        <v>1</v>
      </c>
      <c r="Q303" s="79">
        <f t="shared" si="312"/>
        <v>1</v>
      </c>
      <c r="R303" s="101">
        <v>703100</v>
      </c>
      <c r="S303" s="102">
        <f t="shared" si="313"/>
        <v>703100</v>
      </c>
      <c r="T303" s="62">
        <v>1</v>
      </c>
      <c r="U303" s="79">
        <f t="shared" si="314"/>
        <v>1</v>
      </c>
      <c r="V303" s="101">
        <v>231219</v>
      </c>
      <c r="W303" s="102">
        <f t="shared" si="315"/>
        <v>231219</v>
      </c>
      <c r="X303" s="168">
        <v>64</v>
      </c>
      <c r="Y303" s="62">
        <v>64</v>
      </c>
      <c r="Z303" s="79">
        <f t="shared" si="316"/>
        <v>1</v>
      </c>
      <c r="AA303" s="101">
        <v>23983840</v>
      </c>
      <c r="AB303" s="102">
        <f t="shared" si="317"/>
        <v>374747.5</v>
      </c>
      <c r="AC303" s="62">
        <v>49</v>
      </c>
      <c r="AD303" s="79">
        <f t="shared" si="318"/>
        <v>0.765625</v>
      </c>
      <c r="AE303" s="101">
        <v>4434960</v>
      </c>
      <c r="AF303" s="102">
        <f t="shared" si="319"/>
        <v>90509.387755102041</v>
      </c>
      <c r="AG303" s="168">
        <v>67</v>
      </c>
      <c r="AH303" s="62">
        <v>67</v>
      </c>
      <c r="AI303" s="79">
        <f t="shared" si="320"/>
        <v>1</v>
      </c>
      <c r="AJ303" s="101">
        <v>30061160</v>
      </c>
      <c r="AK303" s="102">
        <f t="shared" si="321"/>
        <v>448674.02985074627</v>
      </c>
      <c r="AL303" s="62">
        <v>56</v>
      </c>
      <c r="AM303" s="79">
        <f t="shared" si="322"/>
        <v>0.83582089552238803</v>
      </c>
      <c r="AN303" s="101">
        <v>4210187</v>
      </c>
      <c r="AO303" s="102">
        <f t="shared" si="323"/>
        <v>75181.91071428571</v>
      </c>
      <c r="AP303" s="168">
        <v>17</v>
      </c>
      <c r="AQ303" s="62">
        <v>16</v>
      </c>
      <c r="AR303" s="79">
        <f t="shared" si="324"/>
        <v>0.94117647058823528</v>
      </c>
      <c r="AS303" s="101">
        <v>7471420</v>
      </c>
      <c r="AT303" s="102">
        <f t="shared" si="325"/>
        <v>466963.75</v>
      </c>
      <c r="AU303" s="62">
        <v>15</v>
      </c>
      <c r="AV303" s="79">
        <f t="shared" si="326"/>
        <v>0.88235294117647056</v>
      </c>
      <c r="AW303" s="101">
        <v>1273823</v>
      </c>
      <c r="AX303" s="102">
        <f t="shared" si="327"/>
        <v>84921.53333333334</v>
      </c>
      <c r="AY303" s="168">
        <v>3</v>
      </c>
      <c r="AZ303" s="62">
        <v>3</v>
      </c>
      <c r="BA303" s="79">
        <f t="shared" si="328"/>
        <v>1</v>
      </c>
      <c r="BB303" s="101">
        <v>825600</v>
      </c>
      <c r="BC303" s="102">
        <f t="shared" si="329"/>
        <v>275200</v>
      </c>
      <c r="BD303" s="62">
        <v>3</v>
      </c>
      <c r="BE303" s="79">
        <f t="shared" si="330"/>
        <v>1</v>
      </c>
      <c r="BF303" s="101">
        <v>215565</v>
      </c>
      <c r="BG303" s="102">
        <f t="shared" si="331"/>
        <v>71855</v>
      </c>
      <c r="BH303" s="168">
        <v>0</v>
      </c>
      <c r="BI303" s="62">
        <v>0</v>
      </c>
      <c r="BJ303" s="79" t="str">
        <f t="shared" si="332"/>
        <v>-</v>
      </c>
      <c r="BK303" s="101">
        <v>0</v>
      </c>
      <c r="BL303" s="102" t="str">
        <f t="shared" si="333"/>
        <v>-</v>
      </c>
      <c r="BM303" s="62">
        <v>0</v>
      </c>
      <c r="BN303" s="79" t="str">
        <f t="shared" si="334"/>
        <v>-</v>
      </c>
      <c r="BO303" s="101">
        <v>0</v>
      </c>
      <c r="BP303" s="102" t="str">
        <f t="shared" si="335"/>
        <v>-</v>
      </c>
      <c r="BQ303" s="99">
        <f t="shared" si="336"/>
        <v>152</v>
      </c>
      <c r="BR303" s="62">
        <f t="shared" si="337"/>
        <v>151</v>
      </c>
      <c r="BS303" s="79">
        <f t="shared" si="338"/>
        <v>0.99342105263157898</v>
      </c>
      <c r="BT303" s="101">
        <f t="shared" si="339"/>
        <v>63045120</v>
      </c>
      <c r="BU303" s="102">
        <f t="shared" si="340"/>
        <v>417517.35099337751</v>
      </c>
      <c r="BV303" s="62">
        <f t="shared" si="341"/>
        <v>124</v>
      </c>
      <c r="BW303" s="79">
        <f t="shared" si="342"/>
        <v>0.81578947368421051</v>
      </c>
      <c r="BX303" s="101">
        <f t="shared" si="343"/>
        <v>10365754</v>
      </c>
      <c r="BY303" s="102">
        <f t="shared" si="344"/>
        <v>83594.790322580651</v>
      </c>
      <c r="BZ303" s="82"/>
      <c r="CA303" s="113">
        <v>132</v>
      </c>
      <c r="CB303" s="105">
        <v>132</v>
      </c>
      <c r="CC303" s="86">
        <v>1</v>
      </c>
      <c r="CD303" s="105">
        <v>56045740</v>
      </c>
      <c r="CE303" s="105">
        <v>424588.93939393939</v>
      </c>
      <c r="CF303" s="105">
        <v>113</v>
      </c>
      <c r="CG303" s="86">
        <v>0.85606060606060608</v>
      </c>
      <c r="CH303" s="105">
        <v>9153763</v>
      </c>
      <c r="CI303" s="105">
        <v>81006.752212389387</v>
      </c>
      <c r="CK303" s="86">
        <f t="shared" si="345"/>
        <v>0.17763157894736847</v>
      </c>
      <c r="CL303" s="86">
        <f t="shared" si="346"/>
        <v>6.5789473684210176E-3</v>
      </c>
      <c r="CM303" s="86">
        <f t="shared" si="347"/>
        <v>0.14393939393939392</v>
      </c>
      <c r="CN303" s="86">
        <f t="shared" si="348"/>
        <v>0</v>
      </c>
    </row>
    <row r="304" spans="1:92" s="15" customFormat="1" ht="13.5" customHeight="1">
      <c r="A304" s="63"/>
      <c r="B304" s="346"/>
      <c r="C304" s="343"/>
      <c r="D304" s="81"/>
      <c r="E304" s="198" t="s">
        <v>161</v>
      </c>
      <c r="F304" s="213">
        <v>0</v>
      </c>
      <c r="G304" s="214">
        <v>0</v>
      </c>
      <c r="H304" s="215" t="str">
        <f t="shared" si="308"/>
        <v>-</v>
      </c>
      <c r="I304" s="216">
        <v>0</v>
      </c>
      <c r="J304" s="217" t="str">
        <f t="shared" si="309"/>
        <v>-</v>
      </c>
      <c r="K304" s="214">
        <v>0</v>
      </c>
      <c r="L304" s="215" t="str">
        <f t="shared" si="310"/>
        <v>-</v>
      </c>
      <c r="M304" s="216">
        <v>0</v>
      </c>
      <c r="N304" s="217" t="str">
        <f t="shared" si="311"/>
        <v>-</v>
      </c>
      <c r="O304" s="213">
        <v>0</v>
      </c>
      <c r="P304" s="214">
        <v>0</v>
      </c>
      <c r="Q304" s="215" t="str">
        <f t="shared" si="312"/>
        <v>-</v>
      </c>
      <c r="R304" s="216">
        <v>0</v>
      </c>
      <c r="S304" s="217" t="str">
        <f t="shared" si="313"/>
        <v>-</v>
      </c>
      <c r="T304" s="214">
        <v>0</v>
      </c>
      <c r="U304" s="215" t="str">
        <f t="shared" si="314"/>
        <v>-</v>
      </c>
      <c r="V304" s="216">
        <v>0</v>
      </c>
      <c r="W304" s="217" t="str">
        <f t="shared" si="315"/>
        <v>-</v>
      </c>
      <c r="X304" s="213">
        <v>11</v>
      </c>
      <c r="Y304" s="214">
        <v>10</v>
      </c>
      <c r="Z304" s="215">
        <f t="shared" si="316"/>
        <v>0.90909090909090906</v>
      </c>
      <c r="AA304" s="216">
        <v>2678550</v>
      </c>
      <c r="AB304" s="217">
        <f t="shared" si="317"/>
        <v>267855</v>
      </c>
      <c r="AC304" s="214">
        <v>9</v>
      </c>
      <c r="AD304" s="215">
        <f t="shared" si="318"/>
        <v>0.81818181818181823</v>
      </c>
      <c r="AE304" s="216">
        <v>660478</v>
      </c>
      <c r="AF304" s="217">
        <f t="shared" si="319"/>
        <v>73386.444444444438</v>
      </c>
      <c r="AG304" s="213">
        <v>12</v>
      </c>
      <c r="AH304" s="214">
        <v>12</v>
      </c>
      <c r="AI304" s="215">
        <f t="shared" si="320"/>
        <v>1</v>
      </c>
      <c r="AJ304" s="216">
        <v>3961310</v>
      </c>
      <c r="AK304" s="217">
        <f t="shared" si="321"/>
        <v>330109.16666666669</v>
      </c>
      <c r="AL304" s="214">
        <v>11</v>
      </c>
      <c r="AM304" s="215">
        <f t="shared" si="322"/>
        <v>0.91666666666666663</v>
      </c>
      <c r="AN304" s="216">
        <v>674506</v>
      </c>
      <c r="AO304" s="217">
        <f t="shared" si="323"/>
        <v>61318.727272727272</v>
      </c>
      <c r="AP304" s="213">
        <v>4</v>
      </c>
      <c r="AQ304" s="214">
        <v>4</v>
      </c>
      <c r="AR304" s="215">
        <f t="shared" si="324"/>
        <v>1</v>
      </c>
      <c r="AS304" s="216">
        <v>898590</v>
      </c>
      <c r="AT304" s="217">
        <f t="shared" si="325"/>
        <v>224647.5</v>
      </c>
      <c r="AU304" s="214">
        <v>4</v>
      </c>
      <c r="AV304" s="215">
        <f t="shared" si="326"/>
        <v>1</v>
      </c>
      <c r="AW304" s="216">
        <v>221222</v>
      </c>
      <c r="AX304" s="217">
        <f t="shared" si="327"/>
        <v>55305.5</v>
      </c>
      <c r="AY304" s="213">
        <v>1</v>
      </c>
      <c r="AZ304" s="214">
        <v>1</v>
      </c>
      <c r="BA304" s="215">
        <f t="shared" si="328"/>
        <v>1</v>
      </c>
      <c r="BB304" s="216">
        <v>164090</v>
      </c>
      <c r="BC304" s="217">
        <f t="shared" si="329"/>
        <v>164090</v>
      </c>
      <c r="BD304" s="214">
        <v>1</v>
      </c>
      <c r="BE304" s="215">
        <f t="shared" si="330"/>
        <v>1</v>
      </c>
      <c r="BF304" s="216">
        <v>5167</v>
      </c>
      <c r="BG304" s="217">
        <f t="shared" si="331"/>
        <v>5167</v>
      </c>
      <c r="BH304" s="213">
        <v>0</v>
      </c>
      <c r="BI304" s="214">
        <v>0</v>
      </c>
      <c r="BJ304" s="215" t="str">
        <f t="shared" si="332"/>
        <v>-</v>
      </c>
      <c r="BK304" s="216">
        <v>0</v>
      </c>
      <c r="BL304" s="217" t="str">
        <f t="shared" si="333"/>
        <v>-</v>
      </c>
      <c r="BM304" s="214">
        <v>0</v>
      </c>
      <c r="BN304" s="215" t="str">
        <f t="shared" si="334"/>
        <v>-</v>
      </c>
      <c r="BO304" s="216">
        <v>0</v>
      </c>
      <c r="BP304" s="217" t="str">
        <f t="shared" si="335"/>
        <v>-</v>
      </c>
      <c r="BQ304" s="218">
        <f t="shared" si="336"/>
        <v>28</v>
      </c>
      <c r="BR304" s="214">
        <f t="shared" si="337"/>
        <v>27</v>
      </c>
      <c r="BS304" s="215">
        <f t="shared" si="338"/>
        <v>0.9642857142857143</v>
      </c>
      <c r="BT304" s="216">
        <f t="shared" si="339"/>
        <v>7702540</v>
      </c>
      <c r="BU304" s="217">
        <f t="shared" si="340"/>
        <v>285279.25925925927</v>
      </c>
      <c r="BV304" s="214">
        <f t="shared" si="341"/>
        <v>25</v>
      </c>
      <c r="BW304" s="215">
        <f t="shared" si="342"/>
        <v>0.8928571428571429</v>
      </c>
      <c r="BX304" s="216">
        <f t="shared" si="343"/>
        <v>1561373</v>
      </c>
      <c r="BY304" s="217">
        <f t="shared" si="344"/>
        <v>62454.92</v>
      </c>
      <c r="BZ304" s="82"/>
      <c r="CA304" s="113">
        <v>20</v>
      </c>
      <c r="CB304" s="105">
        <v>19</v>
      </c>
      <c r="CC304" s="86">
        <v>0.95</v>
      </c>
      <c r="CD304" s="105">
        <v>10884090</v>
      </c>
      <c r="CE304" s="105">
        <v>572846.84210526315</v>
      </c>
      <c r="CF304" s="105">
        <v>13</v>
      </c>
      <c r="CG304" s="86">
        <v>0.65</v>
      </c>
      <c r="CH304" s="105">
        <v>1718530</v>
      </c>
      <c r="CI304" s="105">
        <v>132194.61538461538</v>
      </c>
      <c r="CK304" s="86">
        <f t="shared" si="345"/>
        <v>7.1428571428571397E-2</v>
      </c>
      <c r="CL304" s="86">
        <f t="shared" si="346"/>
        <v>3.5714285714285698E-2</v>
      </c>
      <c r="CM304" s="86">
        <f t="shared" si="347"/>
        <v>0.29999999999999993</v>
      </c>
      <c r="CN304" s="86">
        <f t="shared" si="348"/>
        <v>5.0000000000000044E-2</v>
      </c>
    </row>
    <row r="305" spans="1:92" s="15" customFormat="1" ht="13.5" customHeight="1">
      <c r="A305" s="63"/>
      <c r="B305" s="346"/>
      <c r="C305" s="343"/>
      <c r="D305" s="210"/>
      <c r="E305" s="72" t="s">
        <v>211</v>
      </c>
      <c r="F305" s="211">
        <v>0</v>
      </c>
      <c r="G305" s="126">
        <v>0</v>
      </c>
      <c r="H305" s="124" t="str">
        <f>IFERROR(G305/F305,"-")</f>
        <v>-</v>
      </c>
      <c r="I305" s="127">
        <v>0</v>
      </c>
      <c r="J305" s="125" t="str">
        <f>IFERROR(I305/G305,"-")</f>
        <v>-</v>
      </c>
      <c r="K305" s="126">
        <v>0</v>
      </c>
      <c r="L305" s="124" t="str">
        <f>IFERROR(K305/F305,"-")</f>
        <v>-</v>
      </c>
      <c r="M305" s="127">
        <v>0</v>
      </c>
      <c r="N305" s="125" t="str">
        <f>IFERROR(M305/K305,"-")</f>
        <v>-</v>
      </c>
      <c r="O305" s="211">
        <v>0</v>
      </c>
      <c r="P305" s="126">
        <v>0</v>
      </c>
      <c r="Q305" s="124" t="str">
        <f>IFERROR(P305/O305,"-")</f>
        <v>-</v>
      </c>
      <c r="R305" s="127">
        <v>0</v>
      </c>
      <c r="S305" s="125" t="str">
        <f>IFERROR(R305/P305,"-")</f>
        <v>-</v>
      </c>
      <c r="T305" s="126">
        <v>0</v>
      </c>
      <c r="U305" s="124" t="str">
        <f>IFERROR(T305/O305,"-")</f>
        <v>-</v>
      </c>
      <c r="V305" s="127">
        <v>0</v>
      </c>
      <c r="W305" s="125" t="str">
        <f>IFERROR(V305/T305,"-")</f>
        <v>-</v>
      </c>
      <c r="X305" s="211">
        <v>0</v>
      </c>
      <c r="Y305" s="126">
        <v>0</v>
      </c>
      <c r="Z305" s="124" t="str">
        <f>IFERROR(Y305/X305,"-")</f>
        <v>-</v>
      </c>
      <c r="AA305" s="127">
        <v>0</v>
      </c>
      <c r="AB305" s="125" t="str">
        <f>IFERROR(AA305/Y305,"-")</f>
        <v>-</v>
      </c>
      <c r="AC305" s="126">
        <v>0</v>
      </c>
      <c r="AD305" s="124" t="str">
        <f>IFERROR(AC305/X305,"-")</f>
        <v>-</v>
      </c>
      <c r="AE305" s="127">
        <v>0</v>
      </c>
      <c r="AF305" s="125" t="str">
        <f>IFERROR(AE305/AC305,"-")</f>
        <v>-</v>
      </c>
      <c r="AG305" s="211">
        <v>0</v>
      </c>
      <c r="AH305" s="126">
        <v>0</v>
      </c>
      <c r="AI305" s="124" t="str">
        <f>IFERROR(AH305/AG305,"-")</f>
        <v>-</v>
      </c>
      <c r="AJ305" s="127">
        <v>0</v>
      </c>
      <c r="AK305" s="125" t="str">
        <f>IFERROR(AJ305/AH305,"-")</f>
        <v>-</v>
      </c>
      <c r="AL305" s="126">
        <v>0</v>
      </c>
      <c r="AM305" s="124" t="str">
        <f>IFERROR(AL305/AG305,"-")</f>
        <v>-</v>
      </c>
      <c r="AN305" s="127">
        <v>0</v>
      </c>
      <c r="AO305" s="125" t="str">
        <f>IFERROR(AN305/AL305,"-")</f>
        <v>-</v>
      </c>
      <c r="AP305" s="211">
        <v>0</v>
      </c>
      <c r="AQ305" s="126">
        <v>0</v>
      </c>
      <c r="AR305" s="124" t="str">
        <f>IFERROR(AQ305/AP305,"-")</f>
        <v>-</v>
      </c>
      <c r="AS305" s="127">
        <v>0</v>
      </c>
      <c r="AT305" s="125" t="str">
        <f>IFERROR(AS305/AQ305,"-")</f>
        <v>-</v>
      </c>
      <c r="AU305" s="126">
        <v>0</v>
      </c>
      <c r="AV305" s="124" t="str">
        <f>IFERROR(AU305/AP305,"-")</f>
        <v>-</v>
      </c>
      <c r="AW305" s="127">
        <v>0</v>
      </c>
      <c r="AX305" s="125" t="str">
        <f>IFERROR(AW305/AU305,"-")</f>
        <v>-</v>
      </c>
      <c r="AY305" s="211">
        <v>0</v>
      </c>
      <c r="AZ305" s="126">
        <v>0</v>
      </c>
      <c r="BA305" s="124" t="str">
        <f>IFERROR(AZ305/AY305,"-")</f>
        <v>-</v>
      </c>
      <c r="BB305" s="127">
        <v>0</v>
      </c>
      <c r="BC305" s="125" t="str">
        <f>IFERROR(BB305/AZ305,"-")</f>
        <v>-</v>
      </c>
      <c r="BD305" s="126">
        <v>0</v>
      </c>
      <c r="BE305" s="124" t="str">
        <f>IFERROR(BD305/AY305,"-")</f>
        <v>-</v>
      </c>
      <c r="BF305" s="127">
        <v>0</v>
      </c>
      <c r="BG305" s="125" t="str">
        <f>IFERROR(BF305/BD305,"-")</f>
        <v>-</v>
      </c>
      <c r="BH305" s="211">
        <v>0</v>
      </c>
      <c r="BI305" s="126">
        <v>0</v>
      </c>
      <c r="BJ305" s="124" t="str">
        <f>IFERROR(BI305/BH305,"-")</f>
        <v>-</v>
      </c>
      <c r="BK305" s="127">
        <v>0</v>
      </c>
      <c r="BL305" s="125" t="str">
        <f>IFERROR(BK305/BI305,"-")</f>
        <v>-</v>
      </c>
      <c r="BM305" s="126">
        <v>0</v>
      </c>
      <c r="BN305" s="124" t="str">
        <f>IFERROR(BM305/BH305,"-")</f>
        <v>-</v>
      </c>
      <c r="BO305" s="127">
        <v>0</v>
      </c>
      <c r="BP305" s="125" t="str">
        <f>IFERROR(BO305/BM305,"-")</f>
        <v>-</v>
      </c>
      <c r="BQ305" s="212">
        <f t="shared" si="336"/>
        <v>0</v>
      </c>
      <c r="BR305" s="126">
        <f t="shared" si="337"/>
        <v>0</v>
      </c>
      <c r="BS305" s="124" t="str">
        <f>IFERROR(BR305/BQ305,"-")</f>
        <v>-</v>
      </c>
      <c r="BT305" s="127">
        <f>SUM(I305,R305,AA305,AJ305,AS305,BB305,BK305)</f>
        <v>0</v>
      </c>
      <c r="BU305" s="125" t="str">
        <f>IFERROR(BT305/BR305,"-")</f>
        <v>-</v>
      </c>
      <c r="BV305" s="126">
        <f>SUM(K305,T305,AC305,AL305,AU305,BD305,BM305)</f>
        <v>0</v>
      </c>
      <c r="BW305" s="124" t="str">
        <f>IFERROR(BV305/BQ305,"-")</f>
        <v>-</v>
      </c>
      <c r="BX305" s="127">
        <f>SUM(M305,V305,AE305,AN305,AW305,BF305,BO305)</f>
        <v>0</v>
      </c>
      <c r="BY305" s="125" t="str">
        <f>IFERROR(BX305/BV305,"-")</f>
        <v>-</v>
      </c>
      <c r="BZ305" s="82"/>
      <c r="CA305" s="113">
        <v>0</v>
      </c>
      <c r="CB305" s="105">
        <v>0</v>
      </c>
      <c r="CC305" s="86" t="s">
        <v>240</v>
      </c>
      <c r="CD305" s="105">
        <v>0</v>
      </c>
      <c r="CE305" s="105" t="s">
        <v>240</v>
      </c>
      <c r="CF305" s="105">
        <v>0</v>
      </c>
      <c r="CG305" s="86" t="s">
        <v>240</v>
      </c>
      <c r="CH305" s="105">
        <v>0</v>
      </c>
      <c r="CI305" s="105" t="s">
        <v>240</v>
      </c>
      <c r="CK305" s="86" t="str">
        <f t="shared" si="345"/>
        <v>-</v>
      </c>
      <c r="CL305" s="86" t="str">
        <f t="shared" si="346"/>
        <v>-</v>
      </c>
      <c r="CM305" s="86" t="str">
        <f t="shared" si="347"/>
        <v>-</v>
      </c>
      <c r="CN305" s="86" t="str">
        <f t="shared" si="348"/>
        <v>-</v>
      </c>
    </row>
    <row r="306" spans="1:92" s="15" customFormat="1" ht="13.5" customHeight="1">
      <c r="A306" s="63"/>
      <c r="B306" s="347"/>
      <c r="C306" s="344"/>
      <c r="D306" s="338" t="s">
        <v>204</v>
      </c>
      <c r="E306" s="339"/>
      <c r="F306" s="144">
        <v>15</v>
      </c>
      <c r="G306" s="60">
        <v>15</v>
      </c>
      <c r="H306" s="80">
        <f t="shared" si="308"/>
        <v>1</v>
      </c>
      <c r="I306" s="93">
        <v>38769160</v>
      </c>
      <c r="J306" s="100">
        <f t="shared" si="309"/>
        <v>2584610.6666666665</v>
      </c>
      <c r="K306" s="60">
        <v>12</v>
      </c>
      <c r="L306" s="80">
        <f t="shared" si="310"/>
        <v>0.8</v>
      </c>
      <c r="M306" s="93">
        <v>14680322</v>
      </c>
      <c r="N306" s="100">
        <f t="shared" si="311"/>
        <v>1223360.1666666667</v>
      </c>
      <c r="O306" s="144">
        <v>107</v>
      </c>
      <c r="P306" s="60">
        <v>104</v>
      </c>
      <c r="Q306" s="80">
        <f t="shared" si="312"/>
        <v>0.9719626168224299</v>
      </c>
      <c r="R306" s="93">
        <v>231156060</v>
      </c>
      <c r="S306" s="100">
        <f t="shared" si="313"/>
        <v>2222654.423076923</v>
      </c>
      <c r="T306" s="60">
        <v>92</v>
      </c>
      <c r="U306" s="80">
        <f t="shared" si="314"/>
        <v>0.85981308411214952</v>
      </c>
      <c r="V306" s="93">
        <v>101771033</v>
      </c>
      <c r="W306" s="100">
        <f t="shared" si="315"/>
        <v>1106206.8804347827</v>
      </c>
      <c r="X306" s="144">
        <v>5151</v>
      </c>
      <c r="Y306" s="60">
        <v>4710</v>
      </c>
      <c r="Z306" s="80">
        <f t="shared" si="316"/>
        <v>0.91438555620267914</v>
      </c>
      <c r="AA306" s="93">
        <v>3401314310</v>
      </c>
      <c r="AB306" s="100">
        <f t="shared" si="317"/>
        <v>722147.41188959661</v>
      </c>
      <c r="AC306" s="60">
        <v>4061</v>
      </c>
      <c r="AD306" s="80">
        <f t="shared" si="318"/>
        <v>0.78839060376625902</v>
      </c>
      <c r="AE306" s="93">
        <v>838313436</v>
      </c>
      <c r="AF306" s="100">
        <f t="shared" si="319"/>
        <v>206430.29697118935</v>
      </c>
      <c r="AG306" s="144">
        <v>4542</v>
      </c>
      <c r="AH306" s="60">
        <v>4268</v>
      </c>
      <c r="AI306" s="80">
        <f t="shared" si="320"/>
        <v>0.93967415235579044</v>
      </c>
      <c r="AJ306" s="93">
        <v>3964718580</v>
      </c>
      <c r="AK306" s="100">
        <f t="shared" si="321"/>
        <v>928940.62324273668</v>
      </c>
      <c r="AL306" s="60">
        <v>3899</v>
      </c>
      <c r="AM306" s="80">
        <f t="shared" si="322"/>
        <v>0.85843240863055925</v>
      </c>
      <c r="AN306" s="93">
        <v>891910291</v>
      </c>
      <c r="AO306" s="100">
        <f t="shared" si="323"/>
        <v>228753.60117978969</v>
      </c>
      <c r="AP306" s="144">
        <v>2582</v>
      </c>
      <c r="AQ306" s="60">
        <v>2442</v>
      </c>
      <c r="AR306" s="80">
        <f t="shared" si="324"/>
        <v>0.9457784663051898</v>
      </c>
      <c r="AS306" s="93">
        <v>2379080940</v>
      </c>
      <c r="AT306" s="100">
        <f t="shared" si="325"/>
        <v>974234.61916461913</v>
      </c>
      <c r="AU306" s="60">
        <v>2251</v>
      </c>
      <c r="AV306" s="80">
        <f t="shared" si="326"/>
        <v>0.87180480247869874</v>
      </c>
      <c r="AW306" s="93">
        <v>511907953</v>
      </c>
      <c r="AX306" s="100">
        <f t="shared" si="327"/>
        <v>227413.57307863171</v>
      </c>
      <c r="AY306" s="144">
        <v>1087</v>
      </c>
      <c r="AZ306" s="60">
        <v>999</v>
      </c>
      <c r="BA306" s="80">
        <f t="shared" si="328"/>
        <v>0.91904323827046919</v>
      </c>
      <c r="BB306" s="93">
        <v>1023908800</v>
      </c>
      <c r="BC306" s="100">
        <f t="shared" si="329"/>
        <v>1024933.7337337338</v>
      </c>
      <c r="BD306" s="60">
        <v>908</v>
      </c>
      <c r="BE306" s="80">
        <f t="shared" si="330"/>
        <v>0.83532658693652251</v>
      </c>
      <c r="BF306" s="93">
        <v>176007084</v>
      </c>
      <c r="BG306" s="100">
        <f t="shared" si="331"/>
        <v>193840.40088105726</v>
      </c>
      <c r="BH306" s="144">
        <v>346</v>
      </c>
      <c r="BI306" s="60">
        <v>297</v>
      </c>
      <c r="BJ306" s="80">
        <f t="shared" si="332"/>
        <v>0.85838150289017345</v>
      </c>
      <c r="BK306" s="93">
        <v>331269640</v>
      </c>
      <c r="BL306" s="100">
        <f t="shared" si="333"/>
        <v>1115385.9932659932</v>
      </c>
      <c r="BM306" s="60">
        <v>267</v>
      </c>
      <c r="BN306" s="80">
        <f t="shared" si="334"/>
        <v>0.77167630057803471</v>
      </c>
      <c r="BO306" s="93">
        <v>47480954</v>
      </c>
      <c r="BP306" s="100">
        <f t="shared" si="335"/>
        <v>177831.28838951309</v>
      </c>
      <c r="BQ306" s="98">
        <f t="shared" si="336"/>
        <v>13830</v>
      </c>
      <c r="BR306" s="60">
        <f t="shared" si="337"/>
        <v>12835</v>
      </c>
      <c r="BS306" s="80">
        <f t="shared" si="338"/>
        <v>0.92805495300072305</v>
      </c>
      <c r="BT306" s="93">
        <f t="shared" si="339"/>
        <v>11370217490</v>
      </c>
      <c r="BU306" s="100">
        <f t="shared" si="340"/>
        <v>885875.92442539928</v>
      </c>
      <c r="BV306" s="60">
        <f t="shared" si="341"/>
        <v>11490</v>
      </c>
      <c r="BW306" s="80">
        <f t="shared" si="342"/>
        <v>0.83080260303687636</v>
      </c>
      <c r="BX306" s="93">
        <f t="shared" si="343"/>
        <v>2582071073</v>
      </c>
      <c r="BY306" s="100">
        <f t="shared" si="344"/>
        <v>224723.33098346388</v>
      </c>
      <c r="BZ306" s="82"/>
      <c r="CA306" s="113">
        <v>13320</v>
      </c>
      <c r="CB306" s="105">
        <v>12358</v>
      </c>
      <c r="CC306" s="86">
        <v>0.92777777777777781</v>
      </c>
      <c r="CD306" s="105">
        <v>10803778740</v>
      </c>
      <c r="CE306" s="105">
        <v>874233.59281437122</v>
      </c>
      <c r="CF306" s="105">
        <v>10944</v>
      </c>
      <c r="CG306" s="86">
        <v>0.82162162162162167</v>
      </c>
      <c r="CH306" s="105">
        <v>2570807095</v>
      </c>
      <c r="CI306" s="105">
        <v>234905.61906067253</v>
      </c>
      <c r="CK306" s="86">
        <f t="shared" si="345"/>
        <v>9.7252349963846685E-2</v>
      </c>
      <c r="CL306" s="86">
        <f t="shared" si="346"/>
        <v>7.1945046999276951E-2</v>
      </c>
      <c r="CM306" s="86">
        <f t="shared" si="347"/>
        <v>0.10615615615615615</v>
      </c>
      <c r="CN306" s="86">
        <f t="shared" si="348"/>
        <v>7.2222222222222188E-2</v>
      </c>
    </row>
    <row r="307" spans="1:92" s="15" customFormat="1" ht="13.5" customHeight="1">
      <c r="A307" s="63"/>
      <c r="B307" s="345">
        <v>51</v>
      </c>
      <c r="C307" s="342" t="s">
        <v>48</v>
      </c>
      <c r="D307" s="331" t="s">
        <v>153</v>
      </c>
      <c r="E307" s="320"/>
      <c r="F307" s="144">
        <v>8</v>
      </c>
      <c r="G307" s="60">
        <v>8</v>
      </c>
      <c r="H307" s="80">
        <f t="shared" si="308"/>
        <v>1</v>
      </c>
      <c r="I307" s="93">
        <v>5919390</v>
      </c>
      <c r="J307" s="100">
        <f t="shared" si="309"/>
        <v>739923.75</v>
      </c>
      <c r="K307" s="60">
        <v>7</v>
      </c>
      <c r="L307" s="80">
        <f t="shared" si="310"/>
        <v>0.875</v>
      </c>
      <c r="M307" s="93">
        <v>676399</v>
      </c>
      <c r="N307" s="100">
        <f t="shared" si="311"/>
        <v>96628.428571428565</v>
      </c>
      <c r="O307" s="144">
        <v>25</v>
      </c>
      <c r="P307" s="60">
        <v>25</v>
      </c>
      <c r="Q307" s="80">
        <f t="shared" si="312"/>
        <v>1</v>
      </c>
      <c r="R307" s="93">
        <v>18337880</v>
      </c>
      <c r="S307" s="100">
        <f t="shared" si="313"/>
        <v>733515.2</v>
      </c>
      <c r="T307" s="60">
        <v>21</v>
      </c>
      <c r="U307" s="80">
        <f t="shared" si="314"/>
        <v>0.84</v>
      </c>
      <c r="V307" s="93">
        <v>4633043</v>
      </c>
      <c r="W307" s="100">
        <f t="shared" si="315"/>
        <v>220621.09523809524</v>
      </c>
      <c r="X307" s="144">
        <v>2884</v>
      </c>
      <c r="Y307" s="60">
        <v>2843</v>
      </c>
      <c r="Z307" s="80">
        <f t="shared" si="316"/>
        <v>0.98578363384188628</v>
      </c>
      <c r="AA307" s="93">
        <v>1257459590</v>
      </c>
      <c r="AB307" s="100">
        <f t="shared" si="317"/>
        <v>442300.24270137178</v>
      </c>
      <c r="AC307" s="60">
        <v>2472</v>
      </c>
      <c r="AD307" s="80">
        <f t="shared" si="318"/>
        <v>0.8571428571428571</v>
      </c>
      <c r="AE307" s="93">
        <v>251624302</v>
      </c>
      <c r="AF307" s="100">
        <f t="shared" si="319"/>
        <v>101789.76618122977</v>
      </c>
      <c r="AG307" s="144">
        <v>2274</v>
      </c>
      <c r="AH307" s="60">
        <v>2264</v>
      </c>
      <c r="AI307" s="80">
        <f t="shared" si="320"/>
        <v>0.99560246262093233</v>
      </c>
      <c r="AJ307" s="93">
        <v>1222935860</v>
      </c>
      <c r="AK307" s="100">
        <f t="shared" si="321"/>
        <v>540166.01590106008</v>
      </c>
      <c r="AL307" s="60">
        <v>2032</v>
      </c>
      <c r="AM307" s="80">
        <f t="shared" si="322"/>
        <v>0.89357959542656118</v>
      </c>
      <c r="AN307" s="93">
        <v>251086714</v>
      </c>
      <c r="AO307" s="100">
        <f t="shared" si="323"/>
        <v>123566.29625984252</v>
      </c>
      <c r="AP307" s="144">
        <v>1078</v>
      </c>
      <c r="AQ307" s="60">
        <v>1074</v>
      </c>
      <c r="AR307" s="80">
        <f t="shared" si="324"/>
        <v>0.99628942486085348</v>
      </c>
      <c r="AS307" s="93">
        <v>676118160</v>
      </c>
      <c r="AT307" s="100">
        <f t="shared" si="325"/>
        <v>629532.73743016762</v>
      </c>
      <c r="AU307" s="60">
        <v>994</v>
      </c>
      <c r="AV307" s="80">
        <f t="shared" si="326"/>
        <v>0.92207792207792205</v>
      </c>
      <c r="AW307" s="93">
        <v>138159644</v>
      </c>
      <c r="AX307" s="100">
        <f t="shared" si="327"/>
        <v>138993.60563380283</v>
      </c>
      <c r="AY307" s="144">
        <v>309</v>
      </c>
      <c r="AZ307" s="60">
        <v>308</v>
      </c>
      <c r="BA307" s="80">
        <f t="shared" si="328"/>
        <v>0.99676375404530748</v>
      </c>
      <c r="BB307" s="93">
        <v>188268650</v>
      </c>
      <c r="BC307" s="100">
        <f t="shared" si="329"/>
        <v>611261.85064935067</v>
      </c>
      <c r="BD307" s="60">
        <v>281</v>
      </c>
      <c r="BE307" s="80">
        <f t="shared" si="330"/>
        <v>0.90938511326860838</v>
      </c>
      <c r="BF307" s="93">
        <v>30934903</v>
      </c>
      <c r="BG307" s="100">
        <f t="shared" si="331"/>
        <v>110088.62277580072</v>
      </c>
      <c r="BH307" s="144">
        <v>69</v>
      </c>
      <c r="BI307" s="60">
        <v>68</v>
      </c>
      <c r="BJ307" s="80">
        <f t="shared" si="332"/>
        <v>0.98550724637681164</v>
      </c>
      <c r="BK307" s="93">
        <v>50267980</v>
      </c>
      <c r="BL307" s="100">
        <f t="shared" si="333"/>
        <v>739235</v>
      </c>
      <c r="BM307" s="60">
        <v>61</v>
      </c>
      <c r="BN307" s="80">
        <f t="shared" si="334"/>
        <v>0.88405797101449279</v>
      </c>
      <c r="BO307" s="93">
        <v>10567216</v>
      </c>
      <c r="BP307" s="100">
        <f t="shared" si="335"/>
        <v>173233.04918032786</v>
      </c>
      <c r="BQ307" s="98">
        <f t="shared" si="336"/>
        <v>6647</v>
      </c>
      <c r="BR307" s="60">
        <f t="shared" si="337"/>
        <v>6590</v>
      </c>
      <c r="BS307" s="80">
        <f t="shared" si="338"/>
        <v>0.99142470287347673</v>
      </c>
      <c r="BT307" s="93">
        <f t="shared" si="339"/>
        <v>3419307510</v>
      </c>
      <c r="BU307" s="100">
        <f t="shared" si="340"/>
        <v>518863.05159332324</v>
      </c>
      <c r="BV307" s="60">
        <f t="shared" si="341"/>
        <v>5868</v>
      </c>
      <c r="BW307" s="80">
        <f t="shared" si="342"/>
        <v>0.88280427260418237</v>
      </c>
      <c r="BX307" s="93">
        <f t="shared" si="343"/>
        <v>687682221</v>
      </c>
      <c r="BY307" s="100">
        <f t="shared" si="344"/>
        <v>117191.92586912065</v>
      </c>
      <c r="BZ307" s="82"/>
      <c r="CA307" s="113">
        <v>6338</v>
      </c>
      <c r="CB307" s="105">
        <v>6288</v>
      </c>
      <c r="CC307" s="86">
        <v>0.99211107604922688</v>
      </c>
      <c r="CD307" s="105">
        <v>3190487600</v>
      </c>
      <c r="CE307" s="105">
        <v>507393.0661577608</v>
      </c>
      <c r="CF307" s="105">
        <v>5577</v>
      </c>
      <c r="CG307" s="86">
        <v>0.8799305774692332</v>
      </c>
      <c r="CH307" s="105">
        <v>645183832</v>
      </c>
      <c r="CI307" s="105">
        <v>115686.53971669356</v>
      </c>
      <c r="CK307" s="86">
        <f t="shared" si="345"/>
        <v>0.10862043026929435</v>
      </c>
      <c r="CL307" s="86">
        <f t="shared" si="346"/>
        <v>8.5752971265232736E-3</v>
      </c>
      <c r="CM307" s="86">
        <f t="shared" si="347"/>
        <v>0.11218049857999368</v>
      </c>
      <c r="CN307" s="86">
        <f t="shared" si="348"/>
        <v>7.888923950773119E-3</v>
      </c>
    </row>
    <row r="308" spans="1:92" s="15" customFormat="1" ht="13.5" customHeight="1">
      <c r="A308" s="63"/>
      <c r="B308" s="346"/>
      <c r="C308" s="343"/>
      <c r="D308" s="319" t="s">
        <v>164</v>
      </c>
      <c r="E308" s="320"/>
      <c r="F308" s="144">
        <v>2</v>
      </c>
      <c r="G308" s="60">
        <v>2</v>
      </c>
      <c r="H308" s="80">
        <f t="shared" si="308"/>
        <v>1</v>
      </c>
      <c r="I308" s="93">
        <v>1214890</v>
      </c>
      <c r="J308" s="100">
        <f t="shared" si="309"/>
        <v>607445</v>
      </c>
      <c r="K308" s="60">
        <v>2</v>
      </c>
      <c r="L308" s="80">
        <f t="shared" si="310"/>
        <v>1</v>
      </c>
      <c r="M308" s="93">
        <v>116967</v>
      </c>
      <c r="N308" s="100">
        <f t="shared" si="311"/>
        <v>58483.5</v>
      </c>
      <c r="O308" s="144">
        <v>2</v>
      </c>
      <c r="P308" s="60">
        <v>2</v>
      </c>
      <c r="Q308" s="80">
        <f t="shared" si="312"/>
        <v>1</v>
      </c>
      <c r="R308" s="93">
        <v>219980</v>
      </c>
      <c r="S308" s="100">
        <f t="shared" si="313"/>
        <v>109990</v>
      </c>
      <c r="T308" s="60">
        <v>1</v>
      </c>
      <c r="U308" s="80">
        <f t="shared" si="314"/>
        <v>0.5</v>
      </c>
      <c r="V308" s="93">
        <v>13160</v>
      </c>
      <c r="W308" s="100">
        <f t="shared" si="315"/>
        <v>13160</v>
      </c>
      <c r="X308" s="144">
        <v>194</v>
      </c>
      <c r="Y308" s="60">
        <v>189</v>
      </c>
      <c r="Z308" s="80">
        <f t="shared" si="316"/>
        <v>0.97422680412371132</v>
      </c>
      <c r="AA308" s="93">
        <v>81075980</v>
      </c>
      <c r="AB308" s="100">
        <f t="shared" si="317"/>
        <v>428973.43915343913</v>
      </c>
      <c r="AC308" s="60">
        <v>163</v>
      </c>
      <c r="AD308" s="80">
        <f t="shared" si="318"/>
        <v>0.84020618556701032</v>
      </c>
      <c r="AE308" s="93">
        <v>11958186</v>
      </c>
      <c r="AF308" s="100">
        <f t="shared" si="319"/>
        <v>73363.104294478529</v>
      </c>
      <c r="AG308" s="144">
        <v>72</v>
      </c>
      <c r="AH308" s="60">
        <v>72</v>
      </c>
      <c r="AI308" s="80">
        <f t="shared" si="320"/>
        <v>1</v>
      </c>
      <c r="AJ308" s="93">
        <v>53253080</v>
      </c>
      <c r="AK308" s="100">
        <f t="shared" si="321"/>
        <v>739626.11111111112</v>
      </c>
      <c r="AL308" s="60">
        <v>62</v>
      </c>
      <c r="AM308" s="80">
        <f t="shared" si="322"/>
        <v>0.86111111111111116</v>
      </c>
      <c r="AN308" s="93">
        <v>6859529</v>
      </c>
      <c r="AO308" s="100">
        <f t="shared" si="323"/>
        <v>110637.56451612903</v>
      </c>
      <c r="AP308" s="144">
        <v>16</v>
      </c>
      <c r="AQ308" s="60">
        <v>16</v>
      </c>
      <c r="AR308" s="80">
        <f t="shared" si="324"/>
        <v>1</v>
      </c>
      <c r="AS308" s="93">
        <v>7834210</v>
      </c>
      <c r="AT308" s="100">
        <f t="shared" si="325"/>
        <v>489638.125</v>
      </c>
      <c r="AU308" s="60">
        <v>16</v>
      </c>
      <c r="AV308" s="80">
        <f t="shared" si="326"/>
        <v>1</v>
      </c>
      <c r="AW308" s="93">
        <v>1479115</v>
      </c>
      <c r="AX308" s="100">
        <f t="shared" si="327"/>
        <v>92444.6875</v>
      </c>
      <c r="AY308" s="144">
        <v>0</v>
      </c>
      <c r="AZ308" s="60">
        <v>0</v>
      </c>
      <c r="BA308" s="80" t="str">
        <f t="shared" si="328"/>
        <v>-</v>
      </c>
      <c r="BB308" s="93">
        <v>0</v>
      </c>
      <c r="BC308" s="100" t="str">
        <f t="shared" si="329"/>
        <v>-</v>
      </c>
      <c r="BD308" s="60">
        <v>0</v>
      </c>
      <c r="BE308" s="80" t="str">
        <f t="shared" si="330"/>
        <v>-</v>
      </c>
      <c r="BF308" s="93">
        <v>0</v>
      </c>
      <c r="BG308" s="100" t="str">
        <f t="shared" si="331"/>
        <v>-</v>
      </c>
      <c r="BH308" s="144">
        <v>0</v>
      </c>
      <c r="BI308" s="60">
        <v>0</v>
      </c>
      <c r="BJ308" s="80" t="str">
        <f t="shared" si="332"/>
        <v>-</v>
      </c>
      <c r="BK308" s="93">
        <v>0</v>
      </c>
      <c r="BL308" s="100" t="str">
        <f t="shared" si="333"/>
        <v>-</v>
      </c>
      <c r="BM308" s="60">
        <v>0</v>
      </c>
      <c r="BN308" s="80" t="str">
        <f t="shared" si="334"/>
        <v>-</v>
      </c>
      <c r="BO308" s="93">
        <v>0</v>
      </c>
      <c r="BP308" s="100" t="str">
        <f t="shared" si="335"/>
        <v>-</v>
      </c>
      <c r="BQ308" s="98">
        <f t="shared" si="336"/>
        <v>286</v>
      </c>
      <c r="BR308" s="60">
        <f t="shared" si="337"/>
        <v>281</v>
      </c>
      <c r="BS308" s="80">
        <f t="shared" si="338"/>
        <v>0.9825174825174825</v>
      </c>
      <c r="BT308" s="93">
        <f t="shared" si="339"/>
        <v>143598140</v>
      </c>
      <c r="BU308" s="100">
        <f t="shared" si="340"/>
        <v>511025.40925266902</v>
      </c>
      <c r="BV308" s="60">
        <f t="shared" si="341"/>
        <v>244</v>
      </c>
      <c r="BW308" s="80">
        <f t="shared" si="342"/>
        <v>0.85314685314685312</v>
      </c>
      <c r="BX308" s="93">
        <f t="shared" si="343"/>
        <v>20426957</v>
      </c>
      <c r="BY308" s="100">
        <f t="shared" si="344"/>
        <v>83717.036885245907</v>
      </c>
      <c r="BZ308" s="82"/>
      <c r="CA308" s="113">
        <v>195</v>
      </c>
      <c r="CB308" s="105">
        <v>195</v>
      </c>
      <c r="CC308" s="86">
        <v>1</v>
      </c>
      <c r="CD308" s="105">
        <v>101598730</v>
      </c>
      <c r="CE308" s="105">
        <v>521019.12820512819</v>
      </c>
      <c r="CF308" s="105">
        <v>159</v>
      </c>
      <c r="CG308" s="86">
        <v>0.81538461538461537</v>
      </c>
      <c r="CH308" s="105">
        <v>14842533</v>
      </c>
      <c r="CI308" s="105">
        <v>93349.264150943403</v>
      </c>
      <c r="CK308" s="86">
        <f t="shared" si="345"/>
        <v>0.12937062937062938</v>
      </c>
      <c r="CL308" s="86">
        <f t="shared" si="346"/>
        <v>1.7482517482517501E-2</v>
      </c>
      <c r="CM308" s="86">
        <f t="shared" si="347"/>
        <v>0.18461538461538463</v>
      </c>
      <c r="CN308" s="86">
        <f t="shared" si="348"/>
        <v>0</v>
      </c>
    </row>
    <row r="309" spans="1:92" s="15" customFormat="1" ht="13.5" customHeight="1">
      <c r="A309" s="63"/>
      <c r="B309" s="346"/>
      <c r="C309" s="343"/>
      <c r="D309" s="81"/>
      <c r="E309" s="71" t="s">
        <v>160</v>
      </c>
      <c r="F309" s="168">
        <v>1</v>
      </c>
      <c r="G309" s="62">
        <v>1</v>
      </c>
      <c r="H309" s="79">
        <f t="shared" si="308"/>
        <v>1</v>
      </c>
      <c r="I309" s="101">
        <v>605840</v>
      </c>
      <c r="J309" s="102">
        <f t="shared" si="309"/>
        <v>605840</v>
      </c>
      <c r="K309" s="62">
        <v>1</v>
      </c>
      <c r="L309" s="79">
        <f t="shared" si="310"/>
        <v>1</v>
      </c>
      <c r="M309" s="101">
        <v>113365</v>
      </c>
      <c r="N309" s="102">
        <f t="shared" si="311"/>
        <v>113365</v>
      </c>
      <c r="O309" s="168">
        <v>2</v>
      </c>
      <c r="P309" s="62">
        <v>2</v>
      </c>
      <c r="Q309" s="79">
        <f t="shared" si="312"/>
        <v>1</v>
      </c>
      <c r="R309" s="101">
        <v>219980</v>
      </c>
      <c r="S309" s="102">
        <f t="shared" si="313"/>
        <v>109990</v>
      </c>
      <c r="T309" s="62">
        <v>1</v>
      </c>
      <c r="U309" s="79">
        <f t="shared" si="314"/>
        <v>0.5</v>
      </c>
      <c r="V309" s="101">
        <v>13160</v>
      </c>
      <c r="W309" s="102">
        <f t="shared" si="315"/>
        <v>13160</v>
      </c>
      <c r="X309" s="168">
        <v>157</v>
      </c>
      <c r="Y309" s="62">
        <v>154</v>
      </c>
      <c r="Z309" s="79">
        <f t="shared" si="316"/>
        <v>0.98089171974522293</v>
      </c>
      <c r="AA309" s="101">
        <v>65814500</v>
      </c>
      <c r="AB309" s="102">
        <f t="shared" si="317"/>
        <v>427366.88311688311</v>
      </c>
      <c r="AC309" s="62">
        <v>132</v>
      </c>
      <c r="AD309" s="79">
        <f t="shared" si="318"/>
        <v>0.84076433121019112</v>
      </c>
      <c r="AE309" s="101">
        <v>9632230</v>
      </c>
      <c r="AF309" s="102">
        <f t="shared" si="319"/>
        <v>72971.439393939392</v>
      </c>
      <c r="AG309" s="168">
        <v>52</v>
      </c>
      <c r="AH309" s="62">
        <v>52</v>
      </c>
      <c r="AI309" s="79">
        <f t="shared" si="320"/>
        <v>1</v>
      </c>
      <c r="AJ309" s="101">
        <v>31155010</v>
      </c>
      <c r="AK309" s="102">
        <f t="shared" si="321"/>
        <v>599134.80769230775</v>
      </c>
      <c r="AL309" s="62">
        <v>44</v>
      </c>
      <c r="AM309" s="79">
        <f t="shared" si="322"/>
        <v>0.84615384615384615</v>
      </c>
      <c r="AN309" s="101">
        <v>5537038</v>
      </c>
      <c r="AO309" s="102">
        <f t="shared" si="323"/>
        <v>125841.77272727272</v>
      </c>
      <c r="AP309" s="168">
        <v>12</v>
      </c>
      <c r="AQ309" s="62">
        <v>12</v>
      </c>
      <c r="AR309" s="79">
        <f t="shared" si="324"/>
        <v>1</v>
      </c>
      <c r="AS309" s="101">
        <v>6410780</v>
      </c>
      <c r="AT309" s="102">
        <f t="shared" si="325"/>
        <v>534231.66666666663</v>
      </c>
      <c r="AU309" s="62">
        <v>12</v>
      </c>
      <c r="AV309" s="79">
        <f t="shared" si="326"/>
        <v>1</v>
      </c>
      <c r="AW309" s="101">
        <v>1052459</v>
      </c>
      <c r="AX309" s="102">
        <f t="shared" si="327"/>
        <v>87704.916666666672</v>
      </c>
      <c r="AY309" s="168">
        <v>0</v>
      </c>
      <c r="AZ309" s="62">
        <v>0</v>
      </c>
      <c r="BA309" s="79" t="str">
        <f t="shared" si="328"/>
        <v>-</v>
      </c>
      <c r="BB309" s="101">
        <v>0</v>
      </c>
      <c r="BC309" s="102" t="str">
        <f t="shared" si="329"/>
        <v>-</v>
      </c>
      <c r="BD309" s="62">
        <v>0</v>
      </c>
      <c r="BE309" s="79" t="str">
        <f t="shared" si="330"/>
        <v>-</v>
      </c>
      <c r="BF309" s="101">
        <v>0</v>
      </c>
      <c r="BG309" s="102" t="str">
        <f t="shared" si="331"/>
        <v>-</v>
      </c>
      <c r="BH309" s="168">
        <v>0</v>
      </c>
      <c r="BI309" s="62">
        <v>0</v>
      </c>
      <c r="BJ309" s="79" t="str">
        <f t="shared" si="332"/>
        <v>-</v>
      </c>
      <c r="BK309" s="101">
        <v>0</v>
      </c>
      <c r="BL309" s="102" t="str">
        <f t="shared" si="333"/>
        <v>-</v>
      </c>
      <c r="BM309" s="62">
        <v>0</v>
      </c>
      <c r="BN309" s="79" t="str">
        <f t="shared" si="334"/>
        <v>-</v>
      </c>
      <c r="BO309" s="101">
        <v>0</v>
      </c>
      <c r="BP309" s="102" t="str">
        <f t="shared" si="335"/>
        <v>-</v>
      </c>
      <c r="BQ309" s="99">
        <f t="shared" si="336"/>
        <v>224</v>
      </c>
      <c r="BR309" s="62">
        <f t="shared" si="337"/>
        <v>221</v>
      </c>
      <c r="BS309" s="79">
        <f t="shared" si="338"/>
        <v>0.9866071428571429</v>
      </c>
      <c r="BT309" s="101">
        <f t="shared" si="339"/>
        <v>104206110</v>
      </c>
      <c r="BU309" s="102">
        <f t="shared" si="340"/>
        <v>471520.85972850677</v>
      </c>
      <c r="BV309" s="62">
        <f t="shared" si="341"/>
        <v>190</v>
      </c>
      <c r="BW309" s="79">
        <f t="shared" si="342"/>
        <v>0.8482142857142857</v>
      </c>
      <c r="BX309" s="101">
        <f t="shared" si="343"/>
        <v>16348252</v>
      </c>
      <c r="BY309" s="102">
        <f t="shared" si="344"/>
        <v>86043.431578947362</v>
      </c>
      <c r="BZ309" s="82"/>
      <c r="CA309" s="113">
        <v>159</v>
      </c>
      <c r="CB309" s="105">
        <v>159</v>
      </c>
      <c r="CC309" s="86">
        <v>1</v>
      </c>
      <c r="CD309" s="105">
        <v>77875490</v>
      </c>
      <c r="CE309" s="105">
        <v>489782.95597484277</v>
      </c>
      <c r="CF309" s="105">
        <v>129</v>
      </c>
      <c r="CG309" s="86">
        <v>0.81132075471698117</v>
      </c>
      <c r="CH309" s="105">
        <v>11778686</v>
      </c>
      <c r="CI309" s="105">
        <v>91307.643410852717</v>
      </c>
      <c r="CK309" s="86">
        <f t="shared" si="345"/>
        <v>0.13839285714285721</v>
      </c>
      <c r="CL309" s="86">
        <f t="shared" si="346"/>
        <v>1.3392857142857095E-2</v>
      </c>
      <c r="CM309" s="86">
        <f t="shared" si="347"/>
        <v>0.18867924528301883</v>
      </c>
      <c r="CN309" s="86">
        <f t="shared" si="348"/>
        <v>0</v>
      </c>
    </row>
    <row r="310" spans="1:92" s="15" customFormat="1" ht="13.5" customHeight="1">
      <c r="A310" s="63"/>
      <c r="B310" s="346"/>
      <c r="C310" s="343"/>
      <c r="D310" s="81"/>
      <c r="E310" s="198" t="s">
        <v>161</v>
      </c>
      <c r="F310" s="213">
        <v>1</v>
      </c>
      <c r="G310" s="214">
        <v>1</v>
      </c>
      <c r="H310" s="215">
        <f t="shared" si="308"/>
        <v>1</v>
      </c>
      <c r="I310" s="216">
        <v>609050</v>
      </c>
      <c r="J310" s="217">
        <f t="shared" si="309"/>
        <v>609050</v>
      </c>
      <c r="K310" s="214">
        <v>1</v>
      </c>
      <c r="L310" s="215">
        <f t="shared" si="310"/>
        <v>1</v>
      </c>
      <c r="M310" s="216">
        <v>3602</v>
      </c>
      <c r="N310" s="217">
        <f t="shared" si="311"/>
        <v>3602</v>
      </c>
      <c r="O310" s="213">
        <v>0</v>
      </c>
      <c r="P310" s="214">
        <v>0</v>
      </c>
      <c r="Q310" s="215" t="str">
        <f t="shared" si="312"/>
        <v>-</v>
      </c>
      <c r="R310" s="216">
        <v>0</v>
      </c>
      <c r="S310" s="217" t="str">
        <f t="shared" si="313"/>
        <v>-</v>
      </c>
      <c r="T310" s="214">
        <v>0</v>
      </c>
      <c r="U310" s="215" t="str">
        <f t="shared" si="314"/>
        <v>-</v>
      </c>
      <c r="V310" s="216">
        <v>0</v>
      </c>
      <c r="W310" s="217" t="str">
        <f t="shared" si="315"/>
        <v>-</v>
      </c>
      <c r="X310" s="213">
        <v>37</v>
      </c>
      <c r="Y310" s="214">
        <v>35</v>
      </c>
      <c r="Z310" s="215">
        <f t="shared" si="316"/>
        <v>0.94594594594594594</v>
      </c>
      <c r="AA310" s="216">
        <v>15261480</v>
      </c>
      <c r="AB310" s="217">
        <f t="shared" si="317"/>
        <v>436042.28571428574</v>
      </c>
      <c r="AC310" s="214">
        <v>31</v>
      </c>
      <c r="AD310" s="215">
        <f t="shared" si="318"/>
        <v>0.83783783783783783</v>
      </c>
      <c r="AE310" s="216">
        <v>2325956</v>
      </c>
      <c r="AF310" s="217">
        <f t="shared" si="319"/>
        <v>75030.838709677424</v>
      </c>
      <c r="AG310" s="213">
        <v>19</v>
      </c>
      <c r="AH310" s="214">
        <v>19</v>
      </c>
      <c r="AI310" s="215">
        <f t="shared" si="320"/>
        <v>1</v>
      </c>
      <c r="AJ310" s="216">
        <v>20730200</v>
      </c>
      <c r="AK310" s="217">
        <f t="shared" si="321"/>
        <v>1091063.1578947369</v>
      </c>
      <c r="AL310" s="214">
        <v>17</v>
      </c>
      <c r="AM310" s="215">
        <f t="shared" si="322"/>
        <v>0.89473684210526316</v>
      </c>
      <c r="AN310" s="216">
        <v>1318226</v>
      </c>
      <c r="AO310" s="217">
        <f t="shared" si="323"/>
        <v>77542.705882352937</v>
      </c>
      <c r="AP310" s="213">
        <v>4</v>
      </c>
      <c r="AQ310" s="214">
        <v>4</v>
      </c>
      <c r="AR310" s="215">
        <f t="shared" si="324"/>
        <v>1</v>
      </c>
      <c r="AS310" s="216">
        <v>1423430</v>
      </c>
      <c r="AT310" s="217">
        <f t="shared" si="325"/>
        <v>355857.5</v>
      </c>
      <c r="AU310" s="214">
        <v>4</v>
      </c>
      <c r="AV310" s="215">
        <f t="shared" si="326"/>
        <v>1</v>
      </c>
      <c r="AW310" s="216">
        <v>426656</v>
      </c>
      <c r="AX310" s="217">
        <f t="shared" si="327"/>
        <v>106664</v>
      </c>
      <c r="AY310" s="213">
        <v>0</v>
      </c>
      <c r="AZ310" s="214">
        <v>0</v>
      </c>
      <c r="BA310" s="215" t="str">
        <f t="shared" si="328"/>
        <v>-</v>
      </c>
      <c r="BB310" s="216">
        <v>0</v>
      </c>
      <c r="BC310" s="217" t="str">
        <f t="shared" si="329"/>
        <v>-</v>
      </c>
      <c r="BD310" s="214">
        <v>0</v>
      </c>
      <c r="BE310" s="215" t="str">
        <f t="shared" si="330"/>
        <v>-</v>
      </c>
      <c r="BF310" s="216">
        <v>0</v>
      </c>
      <c r="BG310" s="217" t="str">
        <f t="shared" si="331"/>
        <v>-</v>
      </c>
      <c r="BH310" s="213">
        <v>0</v>
      </c>
      <c r="BI310" s="214">
        <v>0</v>
      </c>
      <c r="BJ310" s="215" t="str">
        <f t="shared" si="332"/>
        <v>-</v>
      </c>
      <c r="BK310" s="216">
        <v>0</v>
      </c>
      <c r="BL310" s="217" t="str">
        <f t="shared" si="333"/>
        <v>-</v>
      </c>
      <c r="BM310" s="214">
        <v>0</v>
      </c>
      <c r="BN310" s="215" t="str">
        <f t="shared" si="334"/>
        <v>-</v>
      </c>
      <c r="BO310" s="216">
        <v>0</v>
      </c>
      <c r="BP310" s="217" t="str">
        <f t="shared" si="335"/>
        <v>-</v>
      </c>
      <c r="BQ310" s="218">
        <f t="shared" si="336"/>
        <v>61</v>
      </c>
      <c r="BR310" s="214">
        <f t="shared" si="337"/>
        <v>59</v>
      </c>
      <c r="BS310" s="215">
        <f t="shared" si="338"/>
        <v>0.96721311475409832</v>
      </c>
      <c r="BT310" s="216">
        <f t="shared" si="339"/>
        <v>38024160</v>
      </c>
      <c r="BU310" s="217">
        <f t="shared" si="340"/>
        <v>644477.28813559317</v>
      </c>
      <c r="BV310" s="214">
        <f t="shared" si="341"/>
        <v>53</v>
      </c>
      <c r="BW310" s="215">
        <f t="shared" si="342"/>
        <v>0.86885245901639341</v>
      </c>
      <c r="BX310" s="216">
        <f t="shared" si="343"/>
        <v>4074440</v>
      </c>
      <c r="BY310" s="217">
        <f t="shared" si="344"/>
        <v>76876.226415094337</v>
      </c>
      <c r="BZ310" s="82"/>
      <c r="CA310" s="113">
        <v>36</v>
      </c>
      <c r="CB310" s="105">
        <v>36</v>
      </c>
      <c r="CC310" s="86">
        <v>1</v>
      </c>
      <c r="CD310" s="105">
        <v>23723240</v>
      </c>
      <c r="CE310" s="105">
        <v>658978.88888888888</v>
      </c>
      <c r="CF310" s="105">
        <v>30</v>
      </c>
      <c r="CG310" s="86">
        <v>0.83333333333333337</v>
      </c>
      <c r="CH310" s="105">
        <v>3063847</v>
      </c>
      <c r="CI310" s="105">
        <v>102128.23333333334</v>
      </c>
      <c r="CK310" s="86">
        <f t="shared" si="345"/>
        <v>9.8360655737704916E-2</v>
      </c>
      <c r="CL310" s="86">
        <f t="shared" si="346"/>
        <v>3.2786885245901676E-2</v>
      </c>
      <c r="CM310" s="86">
        <f t="shared" si="347"/>
        <v>0.16666666666666663</v>
      </c>
      <c r="CN310" s="86">
        <f t="shared" si="348"/>
        <v>0</v>
      </c>
    </row>
    <row r="311" spans="1:92" s="15" customFormat="1" ht="13.5" customHeight="1">
      <c r="A311" s="63"/>
      <c r="B311" s="346"/>
      <c r="C311" s="343"/>
      <c r="D311" s="210"/>
      <c r="E311" s="72" t="s">
        <v>211</v>
      </c>
      <c r="F311" s="211">
        <v>0</v>
      </c>
      <c r="G311" s="126">
        <v>0</v>
      </c>
      <c r="H311" s="124" t="str">
        <f>IFERROR(G311/F311,"-")</f>
        <v>-</v>
      </c>
      <c r="I311" s="127">
        <v>0</v>
      </c>
      <c r="J311" s="125" t="str">
        <f>IFERROR(I311/G311,"-")</f>
        <v>-</v>
      </c>
      <c r="K311" s="126">
        <v>0</v>
      </c>
      <c r="L311" s="124" t="str">
        <f>IFERROR(K311/F311,"-")</f>
        <v>-</v>
      </c>
      <c r="M311" s="127">
        <v>0</v>
      </c>
      <c r="N311" s="125" t="str">
        <f>IFERROR(M311/K311,"-")</f>
        <v>-</v>
      </c>
      <c r="O311" s="211">
        <v>0</v>
      </c>
      <c r="P311" s="126">
        <v>0</v>
      </c>
      <c r="Q311" s="124" t="str">
        <f>IFERROR(P311/O311,"-")</f>
        <v>-</v>
      </c>
      <c r="R311" s="127">
        <v>0</v>
      </c>
      <c r="S311" s="125" t="str">
        <f>IFERROR(R311/P311,"-")</f>
        <v>-</v>
      </c>
      <c r="T311" s="126">
        <v>0</v>
      </c>
      <c r="U311" s="124" t="str">
        <f>IFERROR(T311/O311,"-")</f>
        <v>-</v>
      </c>
      <c r="V311" s="127">
        <v>0</v>
      </c>
      <c r="W311" s="125" t="str">
        <f>IFERROR(V311/T311,"-")</f>
        <v>-</v>
      </c>
      <c r="X311" s="211">
        <v>0</v>
      </c>
      <c r="Y311" s="126">
        <v>0</v>
      </c>
      <c r="Z311" s="124" t="str">
        <f>IFERROR(Y311/X311,"-")</f>
        <v>-</v>
      </c>
      <c r="AA311" s="127">
        <v>0</v>
      </c>
      <c r="AB311" s="125" t="str">
        <f>IFERROR(AA311/Y311,"-")</f>
        <v>-</v>
      </c>
      <c r="AC311" s="126">
        <v>0</v>
      </c>
      <c r="AD311" s="124" t="str">
        <f>IFERROR(AC311/X311,"-")</f>
        <v>-</v>
      </c>
      <c r="AE311" s="127">
        <v>0</v>
      </c>
      <c r="AF311" s="125" t="str">
        <f>IFERROR(AE311/AC311,"-")</f>
        <v>-</v>
      </c>
      <c r="AG311" s="211">
        <v>1</v>
      </c>
      <c r="AH311" s="126">
        <v>1</v>
      </c>
      <c r="AI311" s="124">
        <f>IFERROR(AH311/AG311,"-")</f>
        <v>1</v>
      </c>
      <c r="AJ311" s="127">
        <v>1367870</v>
      </c>
      <c r="AK311" s="125">
        <f>IFERROR(AJ311/AH311,"-")</f>
        <v>1367870</v>
      </c>
      <c r="AL311" s="126">
        <v>1</v>
      </c>
      <c r="AM311" s="124">
        <f>IFERROR(AL311/AG311,"-")</f>
        <v>1</v>
      </c>
      <c r="AN311" s="127">
        <v>4265</v>
      </c>
      <c r="AO311" s="125">
        <f>IFERROR(AN311/AL311,"-")</f>
        <v>4265</v>
      </c>
      <c r="AP311" s="211">
        <v>0</v>
      </c>
      <c r="AQ311" s="126">
        <v>0</v>
      </c>
      <c r="AR311" s="124" t="str">
        <f>IFERROR(AQ311/AP311,"-")</f>
        <v>-</v>
      </c>
      <c r="AS311" s="127">
        <v>0</v>
      </c>
      <c r="AT311" s="125" t="str">
        <f>IFERROR(AS311/AQ311,"-")</f>
        <v>-</v>
      </c>
      <c r="AU311" s="126">
        <v>0</v>
      </c>
      <c r="AV311" s="124" t="str">
        <f>IFERROR(AU311/AP311,"-")</f>
        <v>-</v>
      </c>
      <c r="AW311" s="127">
        <v>0</v>
      </c>
      <c r="AX311" s="125" t="str">
        <f>IFERROR(AW311/AU311,"-")</f>
        <v>-</v>
      </c>
      <c r="AY311" s="211">
        <v>0</v>
      </c>
      <c r="AZ311" s="126">
        <v>0</v>
      </c>
      <c r="BA311" s="124" t="str">
        <f>IFERROR(AZ311/AY311,"-")</f>
        <v>-</v>
      </c>
      <c r="BB311" s="127">
        <v>0</v>
      </c>
      <c r="BC311" s="125" t="str">
        <f>IFERROR(BB311/AZ311,"-")</f>
        <v>-</v>
      </c>
      <c r="BD311" s="126">
        <v>0</v>
      </c>
      <c r="BE311" s="124" t="str">
        <f>IFERROR(BD311/AY311,"-")</f>
        <v>-</v>
      </c>
      <c r="BF311" s="127">
        <v>0</v>
      </c>
      <c r="BG311" s="125" t="str">
        <f>IFERROR(BF311/BD311,"-")</f>
        <v>-</v>
      </c>
      <c r="BH311" s="211">
        <v>0</v>
      </c>
      <c r="BI311" s="126">
        <v>0</v>
      </c>
      <c r="BJ311" s="124" t="str">
        <f>IFERROR(BI311/BH311,"-")</f>
        <v>-</v>
      </c>
      <c r="BK311" s="127">
        <v>0</v>
      </c>
      <c r="BL311" s="125" t="str">
        <f>IFERROR(BK311/BI311,"-")</f>
        <v>-</v>
      </c>
      <c r="BM311" s="126">
        <v>0</v>
      </c>
      <c r="BN311" s="124" t="str">
        <f>IFERROR(BM311/BH311,"-")</f>
        <v>-</v>
      </c>
      <c r="BO311" s="127">
        <v>0</v>
      </c>
      <c r="BP311" s="125" t="str">
        <f>IFERROR(BO311/BM311,"-")</f>
        <v>-</v>
      </c>
      <c r="BQ311" s="212">
        <f t="shared" si="336"/>
        <v>1</v>
      </c>
      <c r="BR311" s="126">
        <f t="shared" si="337"/>
        <v>1</v>
      </c>
      <c r="BS311" s="124">
        <f>IFERROR(BR311/BQ311,"-")</f>
        <v>1</v>
      </c>
      <c r="BT311" s="127">
        <f>SUM(I311,R311,AA311,AJ311,AS311,BB311,BK311)</f>
        <v>1367870</v>
      </c>
      <c r="BU311" s="125">
        <f>IFERROR(BT311/BR311,"-")</f>
        <v>1367870</v>
      </c>
      <c r="BV311" s="126">
        <f>SUM(K311,T311,AC311,AL311,AU311,BD311,BM311)</f>
        <v>1</v>
      </c>
      <c r="BW311" s="124">
        <f>IFERROR(BV311/BQ311,"-")</f>
        <v>1</v>
      </c>
      <c r="BX311" s="127">
        <f>SUM(M311,V311,AE311,AN311,AW311,BF311,BO311)</f>
        <v>4265</v>
      </c>
      <c r="BY311" s="125">
        <f>IFERROR(BX311/BV311,"-")</f>
        <v>4265</v>
      </c>
      <c r="BZ311" s="82"/>
      <c r="CA311" s="113">
        <v>0</v>
      </c>
      <c r="CB311" s="105">
        <v>0</v>
      </c>
      <c r="CC311" s="86" t="s">
        <v>240</v>
      </c>
      <c r="CD311" s="105">
        <v>0</v>
      </c>
      <c r="CE311" s="105" t="s">
        <v>240</v>
      </c>
      <c r="CF311" s="105">
        <v>0</v>
      </c>
      <c r="CG311" s="86" t="s">
        <v>240</v>
      </c>
      <c r="CH311" s="105">
        <v>0</v>
      </c>
      <c r="CI311" s="105" t="s">
        <v>240</v>
      </c>
      <c r="CK311" s="86">
        <f t="shared" si="345"/>
        <v>0</v>
      </c>
      <c r="CL311" s="86">
        <f t="shared" si="346"/>
        <v>0</v>
      </c>
      <c r="CM311" s="86" t="str">
        <f t="shared" si="347"/>
        <v>-</v>
      </c>
      <c r="CN311" s="86" t="str">
        <f t="shared" si="348"/>
        <v>-</v>
      </c>
    </row>
    <row r="312" spans="1:92" s="15" customFormat="1" ht="13.5" customHeight="1">
      <c r="A312" s="63"/>
      <c r="B312" s="347"/>
      <c r="C312" s="344"/>
      <c r="D312" s="338" t="s">
        <v>204</v>
      </c>
      <c r="E312" s="339"/>
      <c r="F312" s="144">
        <v>40</v>
      </c>
      <c r="G312" s="60">
        <v>36</v>
      </c>
      <c r="H312" s="80">
        <f t="shared" si="308"/>
        <v>0.9</v>
      </c>
      <c r="I312" s="93">
        <v>58874070</v>
      </c>
      <c r="J312" s="100">
        <f t="shared" si="309"/>
        <v>1635390.8333333333</v>
      </c>
      <c r="K312" s="60">
        <v>30</v>
      </c>
      <c r="L312" s="80">
        <f t="shared" si="310"/>
        <v>0.75</v>
      </c>
      <c r="M312" s="93">
        <v>20576630</v>
      </c>
      <c r="N312" s="100">
        <f t="shared" si="311"/>
        <v>685887.66666666663</v>
      </c>
      <c r="O312" s="144">
        <v>141</v>
      </c>
      <c r="P312" s="60">
        <v>137</v>
      </c>
      <c r="Q312" s="80">
        <f t="shared" si="312"/>
        <v>0.97163120567375882</v>
      </c>
      <c r="R312" s="93">
        <v>296871760</v>
      </c>
      <c r="S312" s="100">
        <f t="shared" si="313"/>
        <v>2166947.1532846717</v>
      </c>
      <c r="T312" s="60">
        <v>117</v>
      </c>
      <c r="U312" s="80">
        <f t="shared" si="314"/>
        <v>0.82978723404255317</v>
      </c>
      <c r="V312" s="93">
        <v>123997003</v>
      </c>
      <c r="W312" s="100">
        <f t="shared" si="315"/>
        <v>1059803.4444444445</v>
      </c>
      <c r="X312" s="144">
        <v>6203</v>
      </c>
      <c r="Y312" s="60">
        <v>5650</v>
      </c>
      <c r="Z312" s="80">
        <f t="shared" si="316"/>
        <v>0.91084958890859258</v>
      </c>
      <c r="AA312" s="93">
        <v>4485989190</v>
      </c>
      <c r="AB312" s="100">
        <f t="shared" si="317"/>
        <v>793980.38761061942</v>
      </c>
      <c r="AC312" s="60">
        <v>4764</v>
      </c>
      <c r="AD312" s="80">
        <f t="shared" si="318"/>
        <v>0.76801547638239565</v>
      </c>
      <c r="AE312" s="93">
        <v>992186025</v>
      </c>
      <c r="AF312" s="100">
        <f t="shared" si="319"/>
        <v>208267.42758186397</v>
      </c>
      <c r="AG312" s="144">
        <v>4897</v>
      </c>
      <c r="AH312" s="60">
        <v>4621</v>
      </c>
      <c r="AI312" s="80">
        <f t="shared" si="320"/>
        <v>0.94363896263018177</v>
      </c>
      <c r="AJ312" s="93">
        <v>4633877800</v>
      </c>
      <c r="AK312" s="100">
        <f t="shared" si="321"/>
        <v>1002786.7993940705</v>
      </c>
      <c r="AL312" s="60">
        <v>4082</v>
      </c>
      <c r="AM312" s="80">
        <f t="shared" si="322"/>
        <v>0.83357157443332652</v>
      </c>
      <c r="AN312" s="93">
        <v>918695437</v>
      </c>
      <c r="AO312" s="100">
        <f t="shared" si="323"/>
        <v>225060.12665360118</v>
      </c>
      <c r="AP312" s="144">
        <v>3172</v>
      </c>
      <c r="AQ312" s="60">
        <v>2997</v>
      </c>
      <c r="AR312" s="80">
        <f t="shared" si="324"/>
        <v>0.94482976040353095</v>
      </c>
      <c r="AS312" s="93">
        <v>3486060560</v>
      </c>
      <c r="AT312" s="100">
        <f t="shared" si="325"/>
        <v>1163183.3700367033</v>
      </c>
      <c r="AU312" s="60">
        <v>2707</v>
      </c>
      <c r="AV312" s="80">
        <f t="shared" si="326"/>
        <v>0.85340479192938212</v>
      </c>
      <c r="AW312" s="93">
        <v>713627967</v>
      </c>
      <c r="AX312" s="100">
        <f t="shared" si="327"/>
        <v>263623.18692279275</v>
      </c>
      <c r="AY312" s="144">
        <v>1554</v>
      </c>
      <c r="AZ312" s="60">
        <v>1421</v>
      </c>
      <c r="BA312" s="80">
        <f t="shared" si="328"/>
        <v>0.9144144144144144</v>
      </c>
      <c r="BB312" s="93">
        <v>1868750290</v>
      </c>
      <c r="BC312" s="100">
        <f t="shared" si="329"/>
        <v>1315095.2076002816</v>
      </c>
      <c r="BD312" s="60">
        <v>1265</v>
      </c>
      <c r="BE312" s="80">
        <f t="shared" si="330"/>
        <v>0.81402831402831399</v>
      </c>
      <c r="BF312" s="93">
        <v>309392225</v>
      </c>
      <c r="BG312" s="100">
        <f t="shared" si="331"/>
        <v>244578.83399209485</v>
      </c>
      <c r="BH312" s="144">
        <v>614</v>
      </c>
      <c r="BI312" s="60">
        <v>542</v>
      </c>
      <c r="BJ312" s="80">
        <f t="shared" si="332"/>
        <v>0.88273615635179148</v>
      </c>
      <c r="BK312" s="93">
        <v>631366090</v>
      </c>
      <c r="BL312" s="100">
        <f t="shared" si="333"/>
        <v>1164882.0848708488</v>
      </c>
      <c r="BM312" s="60">
        <v>448</v>
      </c>
      <c r="BN312" s="80">
        <f t="shared" si="334"/>
        <v>0.72964169381107491</v>
      </c>
      <c r="BO312" s="93">
        <v>95604547</v>
      </c>
      <c r="BP312" s="100">
        <f t="shared" si="335"/>
        <v>213403.00669642858</v>
      </c>
      <c r="BQ312" s="98">
        <f t="shared" si="336"/>
        <v>16621</v>
      </c>
      <c r="BR312" s="60">
        <f t="shared" si="337"/>
        <v>15404</v>
      </c>
      <c r="BS312" s="80">
        <f t="shared" si="338"/>
        <v>0.92677937548883937</v>
      </c>
      <c r="BT312" s="93">
        <f t="shared" si="339"/>
        <v>15461789760</v>
      </c>
      <c r="BU312" s="100">
        <f t="shared" si="340"/>
        <v>1003751.6073747078</v>
      </c>
      <c r="BV312" s="60">
        <f t="shared" si="341"/>
        <v>13413</v>
      </c>
      <c r="BW312" s="80">
        <f t="shared" si="342"/>
        <v>0.80699115576680103</v>
      </c>
      <c r="BX312" s="93">
        <f t="shared" si="343"/>
        <v>3174079834</v>
      </c>
      <c r="BY312" s="100">
        <f t="shared" si="344"/>
        <v>236642.05129352122</v>
      </c>
      <c r="BZ312" s="82"/>
      <c r="CA312" s="113">
        <v>15899</v>
      </c>
      <c r="CB312" s="105">
        <v>14760</v>
      </c>
      <c r="CC312" s="86">
        <v>0.92836027423108369</v>
      </c>
      <c r="CD312" s="105">
        <v>15187137270</v>
      </c>
      <c r="CE312" s="105">
        <v>1028938.8394308944</v>
      </c>
      <c r="CF312" s="105">
        <v>12818</v>
      </c>
      <c r="CG312" s="86">
        <v>0.80621422730989367</v>
      </c>
      <c r="CH312" s="105">
        <v>3220103909</v>
      </c>
      <c r="CI312" s="105">
        <v>251217.34350132625</v>
      </c>
      <c r="CK312" s="86">
        <f t="shared" si="345"/>
        <v>0.11978821972203835</v>
      </c>
      <c r="CL312" s="86">
        <f t="shared" si="346"/>
        <v>7.3220624511160626E-2</v>
      </c>
      <c r="CM312" s="86">
        <f t="shared" si="347"/>
        <v>0.12214604692119002</v>
      </c>
      <c r="CN312" s="86">
        <f t="shared" si="348"/>
        <v>7.1639725768916307E-2</v>
      </c>
    </row>
    <row r="313" spans="1:92" s="15" customFormat="1" ht="13.5" customHeight="1">
      <c r="A313" s="63"/>
      <c r="B313" s="345">
        <v>52</v>
      </c>
      <c r="C313" s="342" t="s">
        <v>4</v>
      </c>
      <c r="D313" s="331" t="s">
        <v>153</v>
      </c>
      <c r="E313" s="320"/>
      <c r="F313" s="144">
        <v>0</v>
      </c>
      <c r="G313" s="60">
        <v>0</v>
      </c>
      <c r="H313" s="80" t="str">
        <f t="shared" si="308"/>
        <v>-</v>
      </c>
      <c r="I313" s="93">
        <v>0</v>
      </c>
      <c r="J313" s="100" t="str">
        <f t="shared" si="309"/>
        <v>-</v>
      </c>
      <c r="K313" s="60">
        <v>0</v>
      </c>
      <c r="L313" s="80" t="str">
        <f t="shared" si="310"/>
        <v>-</v>
      </c>
      <c r="M313" s="93">
        <v>0</v>
      </c>
      <c r="N313" s="100" t="str">
        <f t="shared" si="311"/>
        <v>-</v>
      </c>
      <c r="O313" s="144">
        <v>5</v>
      </c>
      <c r="P313" s="60">
        <v>5</v>
      </c>
      <c r="Q313" s="80">
        <f t="shared" si="312"/>
        <v>1</v>
      </c>
      <c r="R313" s="93">
        <v>3992800</v>
      </c>
      <c r="S313" s="100">
        <f t="shared" si="313"/>
        <v>798560</v>
      </c>
      <c r="T313" s="60">
        <v>5</v>
      </c>
      <c r="U313" s="80">
        <f t="shared" si="314"/>
        <v>1</v>
      </c>
      <c r="V313" s="93">
        <v>272086</v>
      </c>
      <c r="W313" s="100">
        <f t="shared" si="315"/>
        <v>54417.2</v>
      </c>
      <c r="X313" s="144">
        <v>2172</v>
      </c>
      <c r="Y313" s="60">
        <v>2131</v>
      </c>
      <c r="Z313" s="80">
        <f t="shared" si="316"/>
        <v>0.98112338858195214</v>
      </c>
      <c r="AA313" s="93">
        <v>914243900</v>
      </c>
      <c r="AB313" s="100">
        <f t="shared" si="317"/>
        <v>429021.06992022524</v>
      </c>
      <c r="AC313" s="60">
        <v>1817</v>
      </c>
      <c r="AD313" s="80">
        <f t="shared" si="318"/>
        <v>0.83655616942909761</v>
      </c>
      <c r="AE313" s="93">
        <v>199497345</v>
      </c>
      <c r="AF313" s="100">
        <f t="shared" si="319"/>
        <v>109794.90643918548</v>
      </c>
      <c r="AG313" s="144">
        <v>1662</v>
      </c>
      <c r="AH313" s="60">
        <v>1650</v>
      </c>
      <c r="AI313" s="80">
        <f t="shared" si="320"/>
        <v>0.99277978339350181</v>
      </c>
      <c r="AJ313" s="93">
        <v>843845630</v>
      </c>
      <c r="AK313" s="100">
        <f t="shared" si="321"/>
        <v>511421.59393939393</v>
      </c>
      <c r="AL313" s="60">
        <v>1478</v>
      </c>
      <c r="AM313" s="80">
        <f t="shared" si="322"/>
        <v>0.8892900120336944</v>
      </c>
      <c r="AN313" s="93">
        <v>165385520</v>
      </c>
      <c r="AO313" s="100">
        <f t="shared" si="323"/>
        <v>111898.18673883626</v>
      </c>
      <c r="AP313" s="144">
        <v>733</v>
      </c>
      <c r="AQ313" s="60">
        <v>730</v>
      </c>
      <c r="AR313" s="80">
        <f t="shared" si="324"/>
        <v>0.99590723055934516</v>
      </c>
      <c r="AS313" s="93">
        <v>362722950</v>
      </c>
      <c r="AT313" s="100">
        <f t="shared" si="325"/>
        <v>496880.75342465751</v>
      </c>
      <c r="AU313" s="60">
        <v>662</v>
      </c>
      <c r="AV313" s="80">
        <f t="shared" si="326"/>
        <v>0.903137789904502</v>
      </c>
      <c r="AW313" s="93">
        <v>77733850</v>
      </c>
      <c r="AX313" s="100">
        <f t="shared" si="327"/>
        <v>117422.73413897281</v>
      </c>
      <c r="AY313" s="144">
        <v>225</v>
      </c>
      <c r="AZ313" s="60">
        <v>223</v>
      </c>
      <c r="BA313" s="80">
        <f t="shared" si="328"/>
        <v>0.99111111111111116</v>
      </c>
      <c r="BB313" s="93">
        <v>130488330</v>
      </c>
      <c r="BC313" s="100">
        <f t="shared" si="329"/>
        <v>585149.46188340802</v>
      </c>
      <c r="BD313" s="60">
        <v>216</v>
      </c>
      <c r="BE313" s="80">
        <f t="shared" si="330"/>
        <v>0.96</v>
      </c>
      <c r="BF313" s="93">
        <v>21502259</v>
      </c>
      <c r="BG313" s="100">
        <f t="shared" si="331"/>
        <v>99547.495370370365</v>
      </c>
      <c r="BH313" s="144">
        <v>39</v>
      </c>
      <c r="BI313" s="60">
        <v>39</v>
      </c>
      <c r="BJ313" s="80">
        <f t="shared" si="332"/>
        <v>1</v>
      </c>
      <c r="BK313" s="93">
        <v>37079110</v>
      </c>
      <c r="BL313" s="100">
        <f t="shared" si="333"/>
        <v>950746.41025641025</v>
      </c>
      <c r="BM313" s="60">
        <v>36</v>
      </c>
      <c r="BN313" s="80">
        <f t="shared" si="334"/>
        <v>0.92307692307692313</v>
      </c>
      <c r="BO313" s="93">
        <v>3677693</v>
      </c>
      <c r="BP313" s="100">
        <f t="shared" si="335"/>
        <v>102158.13888888889</v>
      </c>
      <c r="BQ313" s="98">
        <f t="shared" si="336"/>
        <v>4836</v>
      </c>
      <c r="BR313" s="60">
        <f t="shared" si="337"/>
        <v>4778</v>
      </c>
      <c r="BS313" s="80">
        <f t="shared" si="338"/>
        <v>0.98800661703887516</v>
      </c>
      <c r="BT313" s="93">
        <f t="shared" si="339"/>
        <v>2292372720</v>
      </c>
      <c r="BU313" s="100">
        <f t="shared" si="340"/>
        <v>479776.62620343239</v>
      </c>
      <c r="BV313" s="60">
        <f t="shared" si="341"/>
        <v>4214</v>
      </c>
      <c r="BW313" s="80">
        <f t="shared" si="342"/>
        <v>0.87138130686517778</v>
      </c>
      <c r="BX313" s="93">
        <f t="shared" si="343"/>
        <v>468068753</v>
      </c>
      <c r="BY313" s="100">
        <f t="shared" si="344"/>
        <v>111074.69221642145</v>
      </c>
      <c r="BZ313" s="82"/>
      <c r="CA313" s="113">
        <v>4503</v>
      </c>
      <c r="CB313" s="105">
        <v>4450</v>
      </c>
      <c r="CC313" s="86">
        <v>0.98823006884299358</v>
      </c>
      <c r="CD313" s="105">
        <v>2037521420</v>
      </c>
      <c r="CE313" s="105">
        <v>457869.9820224719</v>
      </c>
      <c r="CF313" s="105">
        <v>3807</v>
      </c>
      <c r="CG313" s="86">
        <v>0.84543637574950037</v>
      </c>
      <c r="CH313" s="105">
        <v>401440634</v>
      </c>
      <c r="CI313" s="105">
        <v>105448.02574205412</v>
      </c>
      <c r="CK313" s="86">
        <f t="shared" si="345"/>
        <v>0.11662531017369737</v>
      </c>
      <c r="CL313" s="86">
        <f t="shared" si="346"/>
        <v>1.1993382961124843E-2</v>
      </c>
      <c r="CM313" s="86">
        <f t="shared" si="347"/>
        <v>0.14279369309349321</v>
      </c>
      <c r="CN313" s="86">
        <f t="shared" si="348"/>
        <v>1.1769931157006419E-2</v>
      </c>
    </row>
    <row r="314" spans="1:92" s="15" customFormat="1" ht="13.5" customHeight="1">
      <c r="A314" s="63"/>
      <c r="B314" s="346"/>
      <c r="C314" s="343"/>
      <c r="D314" s="319" t="s">
        <v>164</v>
      </c>
      <c r="E314" s="320"/>
      <c r="F314" s="144">
        <v>0</v>
      </c>
      <c r="G314" s="60">
        <v>0</v>
      </c>
      <c r="H314" s="80" t="str">
        <f t="shared" si="308"/>
        <v>-</v>
      </c>
      <c r="I314" s="93">
        <v>0</v>
      </c>
      <c r="J314" s="100" t="str">
        <f t="shared" si="309"/>
        <v>-</v>
      </c>
      <c r="K314" s="60">
        <v>0</v>
      </c>
      <c r="L314" s="80" t="str">
        <f t="shared" si="310"/>
        <v>-</v>
      </c>
      <c r="M314" s="93">
        <v>0</v>
      </c>
      <c r="N314" s="100" t="str">
        <f t="shared" si="311"/>
        <v>-</v>
      </c>
      <c r="O314" s="144">
        <v>0</v>
      </c>
      <c r="P314" s="60">
        <v>0</v>
      </c>
      <c r="Q314" s="80" t="str">
        <f t="shared" si="312"/>
        <v>-</v>
      </c>
      <c r="R314" s="93">
        <v>0</v>
      </c>
      <c r="S314" s="100" t="str">
        <f t="shared" si="313"/>
        <v>-</v>
      </c>
      <c r="T314" s="60">
        <v>0</v>
      </c>
      <c r="U314" s="80" t="str">
        <f t="shared" si="314"/>
        <v>-</v>
      </c>
      <c r="V314" s="93">
        <v>0</v>
      </c>
      <c r="W314" s="100" t="str">
        <f t="shared" si="315"/>
        <v>-</v>
      </c>
      <c r="X314" s="144">
        <v>264</v>
      </c>
      <c r="Y314" s="60">
        <v>256</v>
      </c>
      <c r="Z314" s="80">
        <f t="shared" si="316"/>
        <v>0.96969696969696972</v>
      </c>
      <c r="AA314" s="93">
        <v>134148660</v>
      </c>
      <c r="AB314" s="100">
        <f t="shared" si="317"/>
        <v>524018.203125</v>
      </c>
      <c r="AC314" s="60">
        <v>205</v>
      </c>
      <c r="AD314" s="80">
        <f t="shared" si="318"/>
        <v>0.77651515151515149</v>
      </c>
      <c r="AE314" s="93">
        <v>27690031</v>
      </c>
      <c r="AF314" s="100">
        <f t="shared" si="319"/>
        <v>135073.32195121952</v>
      </c>
      <c r="AG314" s="144">
        <v>155</v>
      </c>
      <c r="AH314" s="60">
        <v>154</v>
      </c>
      <c r="AI314" s="80">
        <f t="shared" si="320"/>
        <v>0.99354838709677418</v>
      </c>
      <c r="AJ314" s="93">
        <v>70323780</v>
      </c>
      <c r="AK314" s="100">
        <f t="shared" si="321"/>
        <v>456647.92207792209</v>
      </c>
      <c r="AL314" s="60">
        <v>131</v>
      </c>
      <c r="AM314" s="80">
        <f t="shared" si="322"/>
        <v>0.84516129032258069</v>
      </c>
      <c r="AN314" s="93">
        <v>13759458</v>
      </c>
      <c r="AO314" s="100">
        <f t="shared" si="323"/>
        <v>105034.03053435114</v>
      </c>
      <c r="AP314" s="144">
        <v>37</v>
      </c>
      <c r="AQ314" s="60">
        <v>37</v>
      </c>
      <c r="AR314" s="80">
        <f t="shared" si="324"/>
        <v>1</v>
      </c>
      <c r="AS314" s="93">
        <v>21734840</v>
      </c>
      <c r="AT314" s="100">
        <f t="shared" si="325"/>
        <v>587428.10810810816</v>
      </c>
      <c r="AU314" s="60">
        <v>33</v>
      </c>
      <c r="AV314" s="80">
        <f t="shared" si="326"/>
        <v>0.89189189189189189</v>
      </c>
      <c r="AW314" s="93">
        <v>4365356</v>
      </c>
      <c r="AX314" s="100">
        <f t="shared" si="327"/>
        <v>132283.51515151514</v>
      </c>
      <c r="AY314" s="144">
        <v>3</v>
      </c>
      <c r="AZ314" s="60">
        <v>3</v>
      </c>
      <c r="BA314" s="80">
        <f t="shared" si="328"/>
        <v>1</v>
      </c>
      <c r="BB314" s="93">
        <v>991420</v>
      </c>
      <c r="BC314" s="100">
        <f t="shared" si="329"/>
        <v>330473.33333333331</v>
      </c>
      <c r="BD314" s="60">
        <v>2</v>
      </c>
      <c r="BE314" s="80">
        <f t="shared" si="330"/>
        <v>0.66666666666666663</v>
      </c>
      <c r="BF314" s="93">
        <v>244796</v>
      </c>
      <c r="BG314" s="100">
        <f t="shared" si="331"/>
        <v>122398</v>
      </c>
      <c r="BH314" s="144">
        <v>1</v>
      </c>
      <c r="BI314" s="60">
        <v>1</v>
      </c>
      <c r="BJ314" s="80">
        <f t="shared" si="332"/>
        <v>1</v>
      </c>
      <c r="BK314" s="93">
        <v>121620</v>
      </c>
      <c r="BL314" s="100">
        <f t="shared" si="333"/>
        <v>121620</v>
      </c>
      <c r="BM314" s="60">
        <v>1</v>
      </c>
      <c r="BN314" s="80">
        <f t="shared" si="334"/>
        <v>1</v>
      </c>
      <c r="BO314" s="93">
        <v>121620</v>
      </c>
      <c r="BP314" s="100">
        <f t="shared" si="335"/>
        <v>121620</v>
      </c>
      <c r="BQ314" s="98">
        <f t="shared" si="336"/>
        <v>460</v>
      </c>
      <c r="BR314" s="60">
        <f t="shared" si="337"/>
        <v>451</v>
      </c>
      <c r="BS314" s="80">
        <f t="shared" si="338"/>
        <v>0.98043478260869565</v>
      </c>
      <c r="BT314" s="93">
        <f t="shared" si="339"/>
        <v>227320320</v>
      </c>
      <c r="BU314" s="100">
        <f t="shared" si="340"/>
        <v>504036.18625277164</v>
      </c>
      <c r="BV314" s="60">
        <f t="shared" si="341"/>
        <v>372</v>
      </c>
      <c r="BW314" s="80">
        <f t="shared" si="342"/>
        <v>0.80869565217391304</v>
      </c>
      <c r="BX314" s="93">
        <f t="shared" si="343"/>
        <v>46181261</v>
      </c>
      <c r="BY314" s="100">
        <f t="shared" si="344"/>
        <v>124143.17473118279</v>
      </c>
      <c r="BZ314" s="82"/>
      <c r="CA314" s="113">
        <v>428</v>
      </c>
      <c r="CB314" s="105">
        <v>417</v>
      </c>
      <c r="CC314" s="86">
        <v>0.97429906542056077</v>
      </c>
      <c r="CD314" s="105">
        <v>197030770</v>
      </c>
      <c r="CE314" s="105">
        <v>472495.85131894483</v>
      </c>
      <c r="CF314" s="105">
        <v>333</v>
      </c>
      <c r="CG314" s="86">
        <v>0.7780373831775701</v>
      </c>
      <c r="CH314" s="105">
        <v>31947758</v>
      </c>
      <c r="CI314" s="105">
        <v>95939.21321321321</v>
      </c>
      <c r="CK314" s="86">
        <f t="shared" si="345"/>
        <v>0.17173913043478262</v>
      </c>
      <c r="CL314" s="86">
        <f t="shared" si="346"/>
        <v>1.9565217391304346E-2</v>
      </c>
      <c r="CM314" s="86">
        <f t="shared" si="347"/>
        <v>0.19626168224299068</v>
      </c>
      <c r="CN314" s="86">
        <f t="shared" si="348"/>
        <v>2.5700934579439227E-2</v>
      </c>
    </row>
    <row r="315" spans="1:92" s="15" customFormat="1" ht="13.5" customHeight="1">
      <c r="A315" s="63"/>
      <c r="B315" s="346"/>
      <c r="C315" s="343"/>
      <c r="D315" s="81"/>
      <c r="E315" s="71" t="s">
        <v>160</v>
      </c>
      <c r="F315" s="168">
        <v>0</v>
      </c>
      <c r="G315" s="62">
        <v>0</v>
      </c>
      <c r="H315" s="79" t="str">
        <f t="shared" si="308"/>
        <v>-</v>
      </c>
      <c r="I315" s="101">
        <v>0</v>
      </c>
      <c r="J315" s="102" t="str">
        <f t="shared" si="309"/>
        <v>-</v>
      </c>
      <c r="K315" s="62">
        <v>0</v>
      </c>
      <c r="L315" s="79" t="str">
        <f t="shared" si="310"/>
        <v>-</v>
      </c>
      <c r="M315" s="101">
        <v>0</v>
      </c>
      <c r="N315" s="102" t="str">
        <f t="shared" si="311"/>
        <v>-</v>
      </c>
      <c r="O315" s="168">
        <v>0</v>
      </c>
      <c r="P315" s="62">
        <v>0</v>
      </c>
      <c r="Q315" s="79" t="str">
        <f t="shared" si="312"/>
        <v>-</v>
      </c>
      <c r="R315" s="101">
        <v>0</v>
      </c>
      <c r="S315" s="102" t="str">
        <f t="shared" si="313"/>
        <v>-</v>
      </c>
      <c r="T315" s="62">
        <v>0</v>
      </c>
      <c r="U315" s="79" t="str">
        <f t="shared" si="314"/>
        <v>-</v>
      </c>
      <c r="V315" s="101">
        <v>0</v>
      </c>
      <c r="W315" s="102" t="str">
        <f t="shared" si="315"/>
        <v>-</v>
      </c>
      <c r="X315" s="168">
        <v>198</v>
      </c>
      <c r="Y315" s="62">
        <v>191</v>
      </c>
      <c r="Z315" s="79">
        <f t="shared" si="316"/>
        <v>0.96464646464646464</v>
      </c>
      <c r="AA315" s="101">
        <v>102656190</v>
      </c>
      <c r="AB315" s="102">
        <f t="shared" si="317"/>
        <v>537466.96335078531</v>
      </c>
      <c r="AC315" s="62">
        <v>152</v>
      </c>
      <c r="AD315" s="79">
        <f t="shared" si="318"/>
        <v>0.76767676767676762</v>
      </c>
      <c r="AE315" s="101">
        <v>20370681</v>
      </c>
      <c r="AF315" s="102">
        <f t="shared" si="319"/>
        <v>134017.63815789475</v>
      </c>
      <c r="AG315" s="168">
        <v>103</v>
      </c>
      <c r="AH315" s="62">
        <v>102</v>
      </c>
      <c r="AI315" s="79">
        <f t="shared" si="320"/>
        <v>0.99029126213592233</v>
      </c>
      <c r="AJ315" s="101">
        <v>48830940</v>
      </c>
      <c r="AK315" s="102">
        <f t="shared" si="321"/>
        <v>478734.70588235295</v>
      </c>
      <c r="AL315" s="62">
        <v>88</v>
      </c>
      <c r="AM315" s="79">
        <f t="shared" si="322"/>
        <v>0.85436893203883491</v>
      </c>
      <c r="AN315" s="101">
        <v>7820839</v>
      </c>
      <c r="AO315" s="102">
        <f t="shared" si="323"/>
        <v>88873.170454545456</v>
      </c>
      <c r="AP315" s="168">
        <v>29</v>
      </c>
      <c r="AQ315" s="62">
        <v>29</v>
      </c>
      <c r="AR315" s="79">
        <f t="shared" si="324"/>
        <v>1</v>
      </c>
      <c r="AS315" s="101">
        <v>13827510</v>
      </c>
      <c r="AT315" s="102">
        <f t="shared" si="325"/>
        <v>476810.68965517241</v>
      </c>
      <c r="AU315" s="62">
        <v>26</v>
      </c>
      <c r="AV315" s="79">
        <f t="shared" si="326"/>
        <v>0.89655172413793105</v>
      </c>
      <c r="AW315" s="101">
        <v>2339023</v>
      </c>
      <c r="AX315" s="102">
        <f t="shared" si="327"/>
        <v>89962.423076923078</v>
      </c>
      <c r="AY315" s="168">
        <v>1</v>
      </c>
      <c r="AZ315" s="62">
        <v>1</v>
      </c>
      <c r="BA315" s="79">
        <f t="shared" si="328"/>
        <v>1</v>
      </c>
      <c r="BB315" s="101">
        <v>204180</v>
      </c>
      <c r="BC315" s="102">
        <f t="shared" si="329"/>
        <v>204180</v>
      </c>
      <c r="BD315" s="62">
        <v>0</v>
      </c>
      <c r="BE315" s="79">
        <f t="shared" si="330"/>
        <v>0</v>
      </c>
      <c r="BF315" s="101">
        <v>0</v>
      </c>
      <c r="BG315" s="102" t="str">
        <f t="shared" si="331"/>
        <v>-</v>
      </c>
      <c r="BH315" s="168">
        <v>1</v>
      </c>
      <c r="BI315" s="62">
        <v>1</v>
      </c>
      <c r="BJ315" s="79">
        <f t="shared" si="332"/>
        <v>1</v>
      </c>
      <c r="BK315" s="101">
        <v>121620</v>
      </c>
      <c r="BL315" s="102">
        <f t="shared" si="333"/>
        <v>121620</v>
      </c>
      <c r="BM315" s="62">
        <v>1</v>
      </c>
      <c r="BN315" s="79">
        <f t="shared" si="334"/>
        <v>1</v>
      </c>
      <c r="BO315" s="101">
        <v>121620</v>
      </c>
      <c r="BP315" s="102">
        <f t="shared" si="335"/>
        <v>121620</v>
      </c>
      <c r="BQ315" s="99">
        <f t="shared" si="336"/>
        <v>332</v>
      </c>
      <c r="BR315" s="62">
        <f t="shared" si="337"/>
        <v>324</v>
      </c>
      <c r="BS315" s="79">
        <f t="shared" si="338"/>
        <v>0.97590361445783136</v>
      </c>
      <c r="BT315" s="101">
        <f t="shared" si="339"/>
        <v>165640440</v>
      </c>
      <c r="BU315" s="102">
        <f t="shared" si="340"/>
        <v>511235.9259259259</v>
      </c>
      <c r="BV315" s="62">
        <f t="shared" si="341"/>
        <v>267</v>
      </c>
      <c r="BW315" s="79">
        <f t="shared" si="342"/>
        <v>0.80421686746987953</v>
      </c>
      <c r="BX315" s="101">
        <f t="shared" si="343"/>
        <v>30652163</v>
      </c>
      <c r="BY315" s="102">
        <f t="shared" si="344"/>
        <v>114802.10861423222</v>
      </c>
      <c r="BZ315" s="82"/>
      <c r="CA315" s="113">
        <v>323</v>
      </c>
      <c r="CB315" s="105">
        <v>313</v>
      </c>
      <c r="CC315" s="86">
        <v>0.96904024767801855</v>
      </c>
      <c r="CD315" s="105">
        <v>153297610</v>
      </c>
      <c r="CE315" s="105">
        <v>489768.72204472846</v>
      </c>
      <c r="CF315" s="105">
        <v>252</v>
      </c>
      <c r="CG315" s="86">
        <v>0.7801857585139319</v>
      </c>
      <c r="CH315" s="105">
        <v>25419454</v>
      </c>
      <c r="CI315" s="105">
        <v>100870.8492063492</v>
      </c>
      <c r="CK315" s="86">
        <f t="shared" si="345"/>
        <v>0.17168674698795183</v>
      </c>
      <c r="CL315" s="86">
        <f t="shared" si="346"/>
        <v>2.4096385542168641E-2</v>
      </c>
      <c r="CM315" s="86">
        <f t="shared" si="347"/>
        <v>0.18885448916408665</v>
      </c>
      <c r="CN315" s="86">
        <f t="shared" si="348"/>
        <v>3.0959752321981449E-2</v>
      </c>
    </row>
    <row r="316" spans="1:92" s="15" customFormat="1" ht="13.5" customHeight="1">
      <c r="A316" s="63"/>
      <c r="B316" s="346"/>
      <c r="C316" s="343"/>
      <c r="D316" s="81"/>
      <c r="E316" s="198" t="s">
        <v>161</v>
      </c>
      <c r="F316" s="213">
        <v>0</v>
      </c>
      <c r="G316" s="214">
        <v>0</v>
      </c>
      <c r="H316" s="215" t="str">
        <f t="shared" si="308"/>
        <v>-</v>
      </c>
      <c r="I316" s="216">
        <v>0</v>
      </c>
      <c r="J316" s="217" t="str">
        <f t="shared" si="309"/>
        <v>-</v>
      </c>
      <c r="K316" s="214">
        <v>0</v>
      </c>
      <c r="L316" s="215" t="str">
        <f t="shared" si="310"/>
        <v>-</v>
      </c>
      <c r="M316" s="216">
        <v>0</v>
      </c>
      <c r="N316" s="217" t="str">
        <f t="shared" si="311"/>
        <v>-</v>
      </c>
      <c r="O316" s="213">
        <v>0</v>
      </c>
      <c r="P316" s="214">
        <v>0</v>
      </c>
      <c r="Q316" s="215" t="str">
        <f t="shared" si="312"/>
        <v>-</v>
      </c>
      <c r="R316" s="216">
        <v>0</v>
      </c>
      <c r="S316" s="217" t="str">
        <f t="shared" si="313"/>
        <v>-</v>
      </c>
      <c r="T316" s="214">
        <v>0</v>
      </c>
      <c r="U316" s="215" t="str">
        <f t="shared" si="314"/>
        <v>-</v>
      </c>
      <c r="V316" s="216">
        <v>0</v>
      </c>
      <c r="W316" s="217" t="str">
        <f t="shared" si="315"/>
        <v>-</v>
      </c>
      <c r="X316" s="213">
        <v>66</v>
      </c>
      <c r="Y316" s="214">
        <v>65</v>
      </c>
      <c r="Z316" s="215">
        <f t="shared" si="316"/>
        <v>0.98484848484848486</v>
      </c>
      <c r="AA316" s="216">
        <v>31492470</v>
      </c>
      <c r="AB316" s="217">
        <f t="shared" si="317"/>
        <v>484499.53846153844</v>
      </c>
      <c r="AC316" s="214">
        <v>53</v>
      </c>
      <c r="AD316" s="215">
        <f t="shared" si="318"/>
        <v>0.80303030303030298</v>
      </c>
      <c r="AE316" s="216">
        <v>7319350</v>
      </c>
      <c r="AF316" s="217">
        <f t="shared" si="319"/>
        <v>138100.94339622642</v>
      </c>
      <c r="AG316" s="213">
        <v>52</v>
      </c>
      <c r="AH316" s="214">
        <v>52</v>
      </c>
      <c r="AI316" s="215">
        <f t="shared" si="320"/>
        <v>1</v>
      </c>
      <c r="AJ316" s="216">
        <v>21492840</v>
      </c>
      <c r="AK316" s="217">
        <f t="shared" si="321"/>
        <v>413323.84615384613</v>
      </c>
      <c r="AL316" s="214">
        <v>43</v>
      </c>
      <c r="AM316" s="215">
        <f t="shared" si="322"/>
        <v>0.82692307692307687</v>
      </c>
      <c r="AN316" s="216">
        <v>5938619</v>
      </c>
      <c r="AO316" s="217">
        <f t="shared" si="323"/>
        <v>138107.41860465117</v>
      </c>
      <c r="AP316" s="213">
        <v>8</v>
      </c>
      <c r="AQ316" s="214">
        <v>8</v>
      </c>
      <c r="AR316" s="215">
        <f t="shared" si="324"/>
        <v>1</v>
      </c>
      <c r="AS316" s="216">
        <v>7907330</v>
      </c>
      <c r="AT316" s="217">
        <f t="shared" si="325"/>
        <v>988416.25</v>
      </c>
      <c r="AU316" s="214">
        <v>7</v>
      </c>
      <c r="AV316" s="215">
        <f t="shared" si="326"/>
        <v>0.875</v>
      </c>
      <c r="AW316" s="216">
        <v>2026333</v>
      </c>
      <c r="AX316" s="217">
        <f t="shared" si="327"/>
        <v>289476.14285714284</v>
      </c>
      <c r="AY316" s="213">
        <v>2</v>
      </c>
      <c r="AZ316" s="214">
        <v>2</v>
      </c>
      <c r="BA316" s="215">
        <f t="shared" si="328"/>
        <v>1</v>
      </c>
      <c r="BB316" s="216">
        <v>787240</v>
      </c>
      <c r="BC316" s="217">
        <f t="shared" si="329"/>
        <v>393620</v>
      </c>
      <c r="BD316" s="214">
        <v>2</v>
      </c>
      <c r="BE316" s="215">
        <f t="shared" si="330"/>
        <v>1</v>
      </c>
      <c r="BF316" s="216">
        <v>244796</v>
      </c>
      <c r="BG316" s="217">
        <f t="shared" si="331"/>
        <v>122398</v>
      </c>
      <c r="BH316" s="213">
        <v>0</v>
      </c>
      <c r="BI316" s="214">
        <v>0</v>
      </c>
      <c r="BJ316" s="215" t="str">
        <f t="shared" si="332"/>
        <v>-</v>
      </c>
      <c r="BK316" s="216">
        <v>0</v>
      </c>
      <c r="BL316" s="217" t="str">
        <f t="shared" si="333"/>
        <v>-</v>
      </c>
      <c r="BM316" s="214">
        <v>0</v>
      </c>
      <c r="BN316" s="215" t="str">
        <f t="shared" si="334"/>
        <v>-</v>
      </c>
      <c r="BO316" s="216">
        <v>0</v>
      </c>
      <c r="BP316" s="217" t="str">
        <f t="shared" si="335"/>
        <v>-</v>
      </c>
      <c r="BQ316" s="218">
        <f t="shared" si="336"/>
        <v>128</v>
      </c>
      <c r="BR316" s="214">
        <f t="shared" si="337"/>
        <v>127</v>
      </c>
      <c r="BS316" s="215">
        <f t="shared" si="338"/>
        <v>0.9921875</v>
      </c>
      <c r="BT316" s="216">
        <f t="shared" si="339"/>
        <v>61679880</v>
      </c>
      <c r="BU316" s="217">
        <f t="shared" si="340"/>
        <v>485668.3464566929</v>
      </c>
      <c r="BV316" s="214">
        <f t="shared" si="341"/>
        <v>105</v>
      </c>
      <c r="BW316" s="215">
        <f t="shared" si="342"/>
        <v>0.8203125</v>
      </c>
      <c r="BX316" s="216">
        <f t="shared" si="343"/>
        <v>15529098</v>
      </c>
      <c r="BY316" s="217">
        <f t="shared" si="344"/>
        <v>147896.17142857143</v>
      </c>
      <c r="BZ316" s="82"/>
      <c r="CA316" s="113">
        <v>105</v>
      </c>
      <c r="CB316" s="105">
        <v>104</v>
      </c>
      <c r="CC316" s="86">
        <v>0.99047619047619051</v>
      </c>
      <c r="CD316" s="105">
        <v>43733160</v>
      </c>
      <c r="CE316" s="105">
        <v>420511.15384615387</v>
      </c>
      <c r="CF316" s="105">
        <v>81</v>
      </c>
      <c r="CG316" s="86">
        <v>0.77142857142857146</v>
      </c>
      <c r="CH316" s="105">
        <v>6528304</v>
      </c>
      <c r="CI316" s="105">
        <v>80596.345679012345</v>
      </c>
      <c r="CK316" s="86">
        <f t="shared" si="345"/>
        <v>0.171875</v>
      </c>
      <c r="CL316" s="86">
        <f t="shared" si="346"/>
        <v>7.8125E-3</v>
      </c>
      <c r="CM316" s="86">
        <f t="shared" si="347"/>
        <v>0.21904761904761905</v>
      </c>
      <c r="CN316" s="86">
        <f t="shared" si="348"/>
        <v>9.52380952380949E-3</v>
      </c>
    </row>
    <row r="317" spans="1:92" s="15" customFormat="1" ht="13.5" customHeight="1">
      <c r="A317" s="63"/>
      <c r="B317" s="346"/>
      <c r="C317" s="343"/>
      <c r="D317" s="210"/>
      <c r="E317" s="72" t="s">
        <v>211</v>
      </c>
      <c r="F317" s="211">
        <v>0</v>
      </c>
      <c r="G317" s="126">
        <v>0</v>
      </c>
      <c r="H317" s="124" t="str">
        <f>IFERROR(G317/F317,"-")</f>
        <v>-</v>
      </c>
      <c r="I317" s="127">
        <v>0</v>
      </c>
      <c r="J317" s="125" t="str">
        <f>IFERROR(I317/G317,"-")</f>
        <v>-</v>
      </c>
      <c r="K317" s="126">
        <v>0</v>
      </c>
      <c r="L317" s="124" t="str">
        <f>IFERROR(K317/F317,"-")</f>
        <v>-</v>
      </c>
      <c r="M317" s="127">
        <v>0</v>
      </c>
      <c r="N317" s="125" t="str">
        <f>IFERROR(M317/K317,"-")</f>
        <v>-</v>
      </c>
      <c r="O317" s="211">
        <v>0</v>
      </c>
      <c r="P317" s="126">
        <v>0</v>
      </c>
      <c r="Q317" s="124" t="str">
        <f>IFERROR(P317/O317,"-")</f>
        <v>-</v>
      </c>
      <c r="R317" s="127">
        <v>0</v>
      </c>
      <c r="S317" s="125" t="str">
        <f>IFERROR(R317/P317,"-")</f>
        <v>-</v>
      </c>
      <c r="T317" s="126">
        <v>0</v>
      </c>
      <c r="U317" s="124" t="str">
        <f>IFERROR(T317/O317,"-")</f>
        <v>-</v>
      </c>
      <c r="V317" s="127">
        <v>0</v>
      </c>
      <c r="W317" s="125" t="str">
        <f>IFERROR(V317/T317,"-")</f>
        <v>-</v>
      </c>
      <c r="X317" s="211">
        <v>0</v>
      </c>
      <c r="Y317" s="126">
        <v>0</v>
      </c>
      <c r="Z317" s="124" t="str">
        <f>IFERROR(Y317/X317,"-")</f>
        <v>-</v>
      </c>
      <c r="AA317" s="127">
        <v>0</v>
      </c>
      <c r="AB317" s="125" t="str">
        <f>IFERROR(AA317/Y317,"-")</f>
        <v>-</v>
      </c>
      <c r="AC317" s="126">
        <v>0</v>
      </c>
      <c r="AD317" s="124" t="str">
        <f>IFERROR(AC317/X317,"-")</f>
        <v>-</v>
      </c>
      <c r="AE317" s="127">
        <v>0</v>
      </c>
      <c r="AF317" s="125" t="str">
        <f>IFERROR(AE317/AC317,"-")</f>
        <v>-</v>
      </c>
      <c r="AG317" s="211">
        <v>0</v>
      </c>
      <c r="AH317" s="126">
        <v>0</v>
      </c>
      <c r="AI317" s="124" t="str">
        <f>IFERROR(AH317/AG317,"-")</f>
        <v>-</v>
      </c>
      <c r="AJ317" s="127">
        <v>0</v>
      </c>
      <c r="AK317" s="125" t="str">
        <f>IFERROR(AJ317/AH317,"-")</f>
        <v>-</v>
      </c>
      <c r="AL317" s="126">
        <v>0</v>
      </c>
      <c r="AM317" s="124" t="str">
        <f>IFERROR(AL317/AG317,"-")</f>
        <v>-</v>
      </c>
      <c r="AN317" s="127">
        <v>0</v>
      </c>
      <c r="AO317" s="125" t="str">
        <f>IFERROR(AN317/AL317,"-")</f>
        <v>-</v>
      </c>
      <c r="AP317" s="211">
        <v>0</v>
      </c>
      <c r="AQ317" s="126">
        <v>0</v>
      </c>
      <c r="AR317" s="124" t="str">
        <f>IFERROR(AQ317/AP317,"-")</f>
        <v>-</v>
      </c>
      <c r="AS317" s="127">
        <v>0</v>
      </c>
      <c r="AT317" s="125" t="str">
        <f>IFERROR(AS317/AQ317,"-")</f>
        <v>-</v>
      </c>
      <c r="AU317" s="126">
        <v>0</v>
      </c>
      <c r="AV317" s="124" t="str">
        <f>IFERROR(AU317/AP317,"-")</f>
        <v>-</v>
      </c>
      <c r="AW317" s="127">
        <v>0</v>
      </c>
      <c r="AX317" s="125" t="str">
        <f>IFERROR(AW317/AU317,"-")</f>
        <v>-</v>
      </c>
      <c r="AY317" s="211">
        <v>0</v>
      </c>
      <c r="AZ317" s="126">
        <v>0</v>
      </c>
      <c r="BA317" s="124" t="str">
        <f>IFERROR(AZ317/AY317,"-")</f>
        <v>-</v>
      </c>
      <c r="BB317" s="127">
        <v>0</v>
      </c>
      <c r="BC317" s="125" t="str">
        <f>IFERROR(BB317/AZ317,"-")</f>
        <v>-</v>
      </c>
      <c r="BD317" s="126">
        <v>0</v>
      </c>
      <c r="BE317" s="124" t="str">
        <f>IFERROR(BD317/AY317,"-")</f>
        <v>-</v>
      </c>
      <c r="BF317" s="127">
        <v>0</v>
      </c>
      <c r="BG317" s="125" t="str">
        <f>IFERROR(BF317/BD317,"-")</f>
        <v>-</v>
      </c>
      <c r="BH317" s="211">
        <v>0</v>
      </c>
      <c r="BI317" s="126">
        <v>0</v>
      </c>
      <c r="BJ317" s="124" t="str">
        <f>IFERROR(BI317/BH317,"-")</f>
        <v>-</v>
      </c>
      <c r="BK317" s="127">
        <v>0</v>
      </c>
      <c r="BL317" s="125" t="str">
        <f>IFERROR(BK317/BI317,"-")</f>
        <v>-</v>
      </c>
      <c r="BM317" s="126">
        <v>0</v>
      </c>
      <c r="BN317" s="124" t="str">
        <f>IFERROR(BM317/BH317,"-")</f>
        <v>-</v>
      </c>
      <c r="BO317" s="127">
        <v>0</v>
      </c>
      <c r="BP317" s="125" t="str">
        <f>IFERROR(BO317/BM317,"-")</f>
        <v>-</v>
      </c>
      <c r="BQ317" s="212">
        <f t="shared" si="336"/>
        <v>0</v>
      </c>
      <c r="BR317" s="126">
        <f t="shared" si="337"/>
        <v>0</v>
      </c>
      <c r="BS317" s="124" t="str">
        <f>IFERROR(BR317/BQ317,"-")</f>
        <v>-</v>
      </c>
      <c r="BT317" s="127">
        <f>SUM(I317,R317,AA317,AJ317,AS317,BB317,BK317)</f>
        <v>0</v>
      </c>
      <c r="BU317" s="125" t="str">
        <f>IFERROR(BT317/BR317,"-")</f>
        <v>-</v>
      </c>
      <c r="BV317" s="126">
        <f>SUM(K317,T317,AC317,AL317,AU317,BD317,BM317)</f>
        <v>0</v>
      </c>
      <c r="BW317" s="124" t="str">
        <f>IFERROR(BV317/BQ317,"-")</f>
        <v>-</v>
      </c>
      <c r="BX317" s="127">
        <f>SUM(M317,V317,AE317,AN317,AW317,BF317,BO317)</f>
        <v>0</v>
      </c>
      <c r="BY317" s="125" t="str">
        <f>IFERROR(BX317/BV317,"-")</f>
        <v>-</v>
      </c>
      <c r="BZ317" s="82"/>
      <c r="CA317" s="113">
        <v>0</v>
      </c>
      <c r="CB317" s="105">
        <v>0</v>
      </c>
      <c r="CC317" s="86" t="s">
        <v>240</v>
      </c>
      <c r="CD317" s="105">
        <v>0</v>
      </c>
      <c r="CE317" s="105" t="s">
        <v>240</v>
      </c>
      <c r="CF317" s="105">
        <v>0</v>
      </c>
      <c r="CG317" s="86" t="s">
        <v>240</v>
      </c>
      <c r="CH317" s="105">
        <v>0</v>
      </c>
      <c r="CI317" s="105" t="s">
        <v>240</v>
      </c>
      <c r="CK317" s="86" t="str">
        <f t="shared" si="345"/>
        <v>-</v>
      </c>
      <c r="CL317" s="86" t="str">
        <f t="shared" si="346"/>
        <v>-</v>
      </c>
      <c r="CM317" s="86" t="str">
        <f t="shared" si="347"/>
        <v>-</v>
      </c>
      <c r="CN317" s="86" t="str">
        <f t="shared" si="348"/>
        <v>-</v>
      </c>
    </row>
    <row r="318" spans="1:92" s="15" customFormat="1" ht="13.5" customHeight="1">
      <c r="A318" s="63"/>
      <c r="B318" s="347"/>
      <c r="C318" s="344"/>
      <c r="D318" s="338" t="s">
        <v>204</v>
      </c>
      <c r="E318" s="339"/>
      <c r="F318" s="144">
        <v>7</v>
      </c>
      <c r="G318" s="60">
        <v>7</v>
      </c>
      <c r="H318" s="80">
        <f t="shared" si="308"/>
        <v>1</v>
      </c>
      <c r="I318" s="93">
        <v>6843150</v>
      </c>
      <c r="J318" s="100">
        <f t="shared" si="309"/>
        <v>977592.85714285716</v>
      </c>
      <c r="K318" s="60">
        <v>7</v>
      </c>
      <c r="L318" s="80">
        <f t="shared" si="310"/>
        <v>1</v>
      </c>
      <c r="M318" s="93">
        <v>475340</v>
      </c>
      <c r="N318" s="100">
        <f t="shared" si="311"/>
        <v>67905.71428571429</v>
      </c>
      <c r="O318" s="144">
        <v>17</v>
      </c>
      <c r="P318" s="60">
        <v>15</v>
      </c>
      <c r="Q318" s="80">
        <f t="shared" si="312"/>
        <v>0.88235294117647056</v>
      </c>
      <c r="R318" s="93">
        <v>20612740</v>
      </c>
      <c r="S318" s="100">
        <f t="shared" si="313"/>
        <v>1374182.6666666667</v>
      </c>
      <c r="T318" s="60">
        <v>14</v>
      </c>
      <c r="U318" s="80">
        <f t="shared" si="314"/>
        <v>0.82352941176470584</v>
      </c>
      <c r="V318" s="93">
        <v>2145344</v>
      </c>
      <c r="W318" s="100">
        <f t="shared" si="315"/>
        <v>153238.85714285713</v>
      </c>
      <c r="X318" s="144">
        <v>4988</v>
      </c>
      <c r="Y318" s="60">
        <v>4561</v>
      </c>
      <c r="Z318" s="80">
        <f t="shared" si="316"/>
        <v>0.91439454691259026</v>
      </c>
      <c r="AA318" s="93">
        <v>3327238470</v>
      </c>
      <c r="AB318" s="100">
        <f t="shared" si="317"/>
        <v>729497.58167068625</v>
      </c>
      <c r="AC318" s="60">
        <v>3764</v>
      </c>
      <c r="AD318" s="80">
        <f t="shared" si="318"/>
        <v>0.75461106655974342</v>
      </c>
      <c r="AE318" s="93">
        <v>675107171</v>
      </c>
      <c r="AF318" s="100">
        <f t="shared" si="319"/>
        <v>179358.97210414452</v>
      </c>
      <c r="AG318" s="144">
        <v>4180</v>
      </c>
      <c r="AH318" s="60">
        <v>3983</v>
      </c>
      <c r="AI318" s="80">
        <f t="shared" si="320"/>
        <v>0.9528708133971292</v>
      </c>
      <c r="AJ318" s="93">
        <v>3661531780</v>
      </c>
      <c r="AK318" s="100">
        <f t="shared" si="321"/>
        <v>919289.92719055992</v>
      </c>
      <c r="AL318" s="60">
        <v>3500</v>
      </c>
      <c r="AM318" s="80">
        <f t="shared" si="322"/>
        <v>0.83732057416267947</v>
      </c>
      <c r="AN318" s="93">
        <v>755704470</v>
      </c>
      <c r="AO318" s="100">
        <f t="shared" si="323"/>
        <v>215915.56285714285</v>
      </c>
      <c r="AP318" s="144">
        <v>2819</v>
      </c>
      <c r="AQ318" s="60">
        <v>2689</v>
      </c>
      <c r="AR318" s="80">
        <f t="shared" si="324"/>
        <v>0.95388435615466483</v>
      </c>
      <c r="AS318" s="93">
        <v>2778578240</v>
      </c>
      <c r="AT318" s="100">
        <f t="shared" si="325"/>
        <v>1033312.8449237635</v>
      </c>
      <c r="AU318" s="60">
        <v>2427</v>
      </c>
      <c r="AV318" s="80">
        <f t="shared" si="326"/>
        <v>0.86094359702021994</v>
      </c>
      <c r="AW318" s="93">
        <v>560804160</v>
      </c>
      <c r="AX318" s="100">
        <f t="shared" si="327"/>
        <v>231068.87515451174</v>
      </c>
      <c r="AY318" s="144">
        <v>1560</v>
      </c>
      <c r="AZ318" s="60">
        <v>1476</v>
      </c>
      <c r="BA318" s="80">
        <f t="shared" si="328"/>
        <v>0.94615384615384612</v>
      </c>
      <c r="BB318" s="93">
        <v>1697728650</v>
      </c>
      <c r="BC318" s="100">
        <f t="shared" si="329"/>
        <v>1150222.662601626</v>
      </c>
      <c r="BD318" s="60">
        <v>1327</v>
      </c>
      <c r="BE318" s="80">
        <f t="shared" si="330"/>
        <v>0.85064102564102562</v>
      </c>
      <c r="BF318" s="93">
        <v>263800773</v>
      </c>
      <c r="BG318" s="100">
        <f t="shared" si="331"/>
        <v>198794.85531273548</v>
      </c>
      <c r="BH318" s="144">
        <v>594</v>
      </c>
      <c r="BI318" s="60">
        <v>523</v>
      </c>
      <c r="BJ318" s="80">
        <f t="shared" si="332"/>
        <v>0.88047138047138052</v>
      </c>
      <c r="BK318" s="93">
        <v>557504510</v>
      </c>
      <c r="BL318" s="100">
        <f t="shared" si="333"/>
        <v>1065974.2065009561</v>
      </c>
      <c r="BM318" s="60">
        <v>467</v>
      </c>
      <c r="BN318" s="80">
        <f t="shared" si="334"/>
        <v>0.78619528619528622</v>
      </c>
      <c r="BO318" s="93">
        <v>94733170</v>
      </c>
      <c r="BP318" s="100">
        <f t="shared" si="335"/>
        <v>202854.75374732335</v>
      </c>
      <c r="BQ318" s="98">
        <f t="shared" si="336"/>
        <v>14165</v>
      </c>
      <c r="BR318" s="60">
        <f t="shared" si="337"/>
        <v>13254</v>
      </c>
      <c r="BS318" s="80">
        <f t="shared" si="338"/>
        <v>0.93568655135898338</v>
      </c>
      <c r="BT318" s="93">
        <f t="shared" si="339"/>
        <v>12050037540</v>
      </c>
      <c r="BU318" s="100">
        <f t="shared" si="340"/>
        <v>909162.33137166139</v>
      </c>
      <c r="BV318" s="60">
        <f t="shared" si="341"/>
        <v>11506</v>
      </c>
      <c r="BW318" s="80">
        <f t="shared" si="342"/>
        <v>0.81228379809389339</v>
      </c>
      <c r="BX318" s="93">
        <f t="shared" si="343"/>
        <v>2352770428</v>
      </c>
      <c r="BY318" s="100">
        <f t="shared" si="344"/>
        <v>204482.04658439074</v>
      </c>
      <c r="BZ318" s="82"/>
      <c r="CA318" s="113">
        <v>13806</v>
      </c>
      <c r="CB318" s="105">
        <v>12928</v>
      </c>
      <c r="CC318" s="86">
        <v>0.93640446182819059</v>
      </c>
      <c r="CD318" s="105">
        <v>11572928330</v>
      </c>
      <c r="CE318" s="105">
        <v>895183.19384282175</v>
      </c>
      <c r="CF318" s="105">
        <v>11197</v>
      </c>
      <c r="CG318" s="86">
        <v>0.81102419238012458</v>
      </c>
      <c r="CH318" s="105">
        <v>2427229320</v>
      </c>
      <c r="CI318" s="105">
        <v>216774.96829507904</v>
      </c>
      <c r="CK318" s="86">
        <f t="shared" si="345"/>
        <v>0.12340275326508998</v>
      </c>
      <c r="CL318" s="86">
        <f t="shared" si="346"/>
        <v>6.4313448641016624E-2</v>
      </c>
      <c r="CM318" s="86">
        <f t="shared" si="347"/>
        <v>0.12538026944806602</v>
      </c>
      <c r="CN318" s="86">
        <f t="shared" si="348"/>
        <v>6.3595538171809407E-2</v>
      </c>
    </row>
    <row r="319" spans="1:92" s="15" customFormat="1" ht="13.5" customHeight="1">
      <c r="A319" s="63"/>
      <c r="B319" s="345">
        <v>53</v>
      </c>
      <c r="C319" s="342" t="s">
        <v>22</v>
      </c>
      <c r="D319" s="331" t="s">
        <v>153</v>
      </c>
      <c r="E319" s="320"/>
      <c r="F319" s="144">
        <v>5</v>
      </c>
      <c r="G319" s="60">
        <v>5</v>
      </c>
      <c r="H319" s="80">
        <f t="shared" si="308"/>
        <v>1</v>
      </c>
      <c r="I319" s="93">
        <v>8046220</v>
      </c>
      <c r="J319" s="100">
        <f t="shared" si="309"/>
        <v>1609244</v>
      </c>
      <c r="K319" s="60">
        <v>5</v>
      </c>
      <c r="L319" s="80">
        <f t="shared" si="310"/>
        <v>1</v>
      </c>
      <c r="M319" s="93">
        <v>658677</v>
      </c>
      <c r="N319" s="100">
        <f t="shared" si="311"/>
        <v>131735.4</v>
      </c>
      <c r="O319" s="144">
        <v>5</v>
      </c>
      <c r="P319" s="60">
        <v>5</v>
      </c>
      <c r="Q319" s="80">
        <f t="shared" si="312"/>
        <v>1</v>
      </c>
      <c r="R319" s="93">
        <v>7418040</v>
      </c>
      <c r="S319" s="100">
        <f t="shared" si="313"/>
        <v>1483608</v>
      </c>
      <c r="T319" s="60">
        <v>5</v>
      </c>
      <c r="U319" s="80">
        <f t="shared" si="314"/>
        <v>1</v>
      </c>
      <c r="V319" s="93">
        <v>5966272</v>
      </c>
      <c r="W319" s="100">
        <f t="shared" si="315"/>
        <v>1193254.3999999999</v>
      </c>
      <c r="X319" s="144">
        <v>946</v>
      </c>
      <c r="Y319" s="60">
        <v>924</v>
      </c>
      <c r="Z319" s="80">
        <f t="shared" si="316"/>
        <v>0.97674418604651159</v>
      </c>
      <c r="AA319" s="93">
        <v>377885020</v>
      </c>
      <c r="AB319" s="100">
        <f t="shared" si="317"/>
        <v>408966.47186147189</v>
      </c>
      <c r="AC319" s="60">
        <v>812</v>
      </c>
      <c r="AD319" s="80">
        <f t="shared" si="318"/>
        <v>0.85835095137420714</v>
      </c>
      <c r="AE319" s="93">
        <v>75030653</v>
      </c>
      <c r="AF319" s="100">
        <f t="shared" si="319"/>
        <v>92402.282019704435</v>
      </c>
      <c r="AG319" s="144">
        <v>740</v>
      </c>
      <c r="AH319" s="60">
        <v>737</v>
      </c>
      <c r="AI319" s="80">
        <f t="shared" si="320"/>
        <v>0.99594594594594599</v>
      </c>
      <c r="AJ319" s="93">
        <v>391560260</v>
      </c>
      <c r="AK319" s="100">
        <f t="shared" si="321"/>
        <v>531289.36227951152</v>
      </c>
      <c r="AL319" s="60">
        <v>667</v>
      </c>
      <c r="AM319" s="80">
        <f t="shared" si="322"/>
        <v>0.90135135135135136</v>
      </c>
      <c r="AN319" s="93">
        <v>69690184</v>
      </c>
      <c r="AO319" s="100">
        <f t="shared" si="323"/>
        <v>104483.03448275862</v>
      </c>
      <c r="AP319" s="144">
        <v>286</v>
      </c>
      <c r="AQ319" s="60">
        <v>283</v>
      </c>
      <c r="AR319" s="80">
        <f t="shared" si="324"/>
        <v>0.98951048951048948</v>
      </c>
      <c r="AS319" s="93">
        <v>145924600</v>
      </c>
      <c r="AT319" s="100">
        <f t="shared" si="325"/>
        <v>515634.62897526502</v>
      </c>
      <c r="AU319" s="60">
        <v>264</v>
      </c>
      <c r="AV319" s="80">
        <f t="shared" si="326"/>
        <v>0.92307692307692313</v>
      </c>
      <c r="AW319" s="93">
        <v>27098976</v>
      </c>
      <c r="AX319" s="100">
        <f t="shared" si="327"/>
        <v>102647.63636363637</v>
      </c>
      <c r="AY319" s="144">
        <v>103</v>
      </c>
      <c r="AZ319" s="60">
        <v>103</v>
      </c>
      <c r="BA319" s="80">
        <f t="shared" si="328"/>
        <v>1</v>
      </c>
      <c r="BB319" s="93">
        <v>74372360</v>
      </c>
      <c r="BC319" s="100">
        <f t="shared" si="329"/>
        <v>722061.74757281551</v>
      </c>
      <c r="BD319" s="60">
        <v>96</v>
      </c>
      <c r="BE319" s="80">
        <f t="shared" si="330"/>
        <v>0.93203883495145634</v>
      </c>
      <c r="BF319" s="93">
        <v>12466702</v>
      </c>
      <c r="BG319" s="100">
        <f t="shared" si="331"/>
        <v>129861.47916666667</v>
      </c>
      <c r="BH319" s="144">
        <v>25</v>
      </c>
      <c r="BI319" s="60">
        <v>25</v>
      </c>
      <c r="BJ319" s="80">
        <f t="shared" si="332"/>
        <v>1</v>
      </c>
      <c r="BK319" s="93">
        <v>18390230</v>
      </c>
      <c r="BL319" s="100">
        <f t="shared" si="333"/>
        <v>735609.2</v>
      </c>
      <c r="BM319" s="60">
        <v>21</v>
      </c>
      <c r="BN319" s="80">
        <f t="shared" si="334"/>
        <v>0.84</v>
      </c>
      <c r="BO319" s="93">
        <v>2291305</v>
      </c>
      <c r="BP319" s="100">
        <f t="shared" si="335"/>
        <v>109109.76190476191</v>
      </c>
      <c r="BQ319" s="98">
        <f t="shared" si="336"/>
        <v>2110</v>
      </c>
      <c r="BR319" s="60">
        <f t="shared" si="337"/>
        <v>2082</v>
      </c>
      <c r="BS319" s="80">
        <f t="shared" si="338"/>
        <v>0.98672985781990519</v>
      </c>
      <c r="BT319" s="93">
        <f t="shared" si="339"/>
        <v>1023596730</v>
      </c>
      <c r="BU319" s="100">
        <f t="shared" si="340"/>
        <v>491641.08069164265</v>
      </c>
      <c r="BV319" s="60">
        <f t="shared" si="341"/>
        <v>1870</v>
      </c>
      <c r="BW319" s="80">
        <f t="shared" si="342"/>
        <v>0.88625592417061616</v>
      </c>
      <c r="BX319" s="93">
        <f t="shared" si="343"/>
        <v>193202769</v>
      </c>
      <c r="BY319" s="100">
        <f t="shared" si="344"/>
        <v>103316.98877005347</v>
      </c>
      <c r="BZ319" s="82"/>
      <c r="CA319" s="113">
        <v>2125</v>
      </c>
      <c r="CB319" s="105">
        <v>2108</v>
      </c>
      <c r="CC319" s="86">
        <v>0.99199999999999999</v>
      </c>
      <c r="CD319" s="105">
        <v>980368770</v>
      </c>
      <c r="CE319" s="105">
        <v>465070.57400379505</v>
      </c>
      <c r="CF319" s="105">
        <v>1873</v>
      </c>
      <c r="CG319" s="86">
        <v>0.88141176470588234</v>
      </c>
      <c r="CH319" s="105">
        <v>198890614</v>
      </c>
      <c r="CI319" s="105">
        <v>106188.26161238654</v>
      </c>
      <c r="CK319" s="86">
        <f t="shared" si="345"/>
        <v>0.10047393364928903</v>
      </c>
      <c r="CL319" s="86">
        <f t="shared" si="346"/>
        <v>1.3270142180094813E-2</v>
      </c>
      <c r="CM319" s="86">
        <f t="shared" si="347"/>
        <v>0.11058823529411765</v>
      </c>
      <c r="CN319" s="86">
        <f t="shared" si="348"/>
        <v>8.0000000000000071E-3</v>
      </c>
    </row>
    <row r="320" spans="1:92" s="15" customFormat="1" ht="13.5" customHeight="1">
      <c r="A320" s="63"/>
      <c r="B320" s="346"/>
      <c r="C320" s="343"/>
      <c r="D320" s="319" t="s">
        <v>164</v>
      </c>
      <c r="E320" s="320"/>
      <c r="F320" s="144">
        <v>0</v>
      </c>
      <c r="G320" s="60">
        <v>0</v>
      </c>
      <c r="H320" s="80" t="str">
        <f t="shared" ref="H320:H396" si="349">IFERROR(G320/F320,"-")</f>
        <v>-</v>
      </c>
      <c r="I320" s="93">
        <v>0</v>
      </c>
      <c r="J320" s="100" t="str">
        <f t="shared" ref="J320:J396" si="350">IFERROR(I320/G320,"-")</f>
        <v>-</v>
      </c>
      <c r="K320" s="60">
        <v>0</v>
      </c>
      <c r="L320" s="80" t="str">
        <f t="shared" ref="L320:L396" si="351">IFERROR(K320/F320,"-")</f>
        <v>-</v>
      </c>
      <c r="M320" s="93">
        <v>0</v>
      </c>
      <c r="N320" s="100" t="str">
        <f t="shared" ref="N320:N396" si="352">IFERROR(M320/K320,"-")</f>
        <v>-</v>
      </c>
      <c r="O320" s="144">
        <v>0</v>
      </c>
      <c r="P320" s="60">
        <v>0</v>
      </c>
      <c r="Q320" s="80" t="str">
        <f t="shared" ref="Q320:Q396" si="353">IFERROR(P320/O320,"-")</f>
        <v>-</v>
      </c>
      <c r="R320" s="93">
        <v>0</v>
      </c>
      <c r="S320" s="100" t="str">
        <f t="shared" ref="S320:S396" si="354">IFERROR(R320/P320,"-")</f>
        <v>-</v>
      </c>
      <c r="T320" s="60">
        <v>0</v>
      </c>
      <c r="U320" s="80" t="str">
        <f t="shared" ref="U320:U396" si="355">IFERROR(T320/O320,"-")</f>
        <v>-</v>
      </c>
      <c r="V320" s="93">
        <v>0</v>
      </c>
      <c r="W320" s="100" t="str">
        <f t="shared" ref="W320:W396" si="356">IFERROR(V320/T320,"-")</f>
        <v>-</v>
      </c>
      <c r="X320" s="144">
        <v>23</v>
      </c>
      <c r="Y320" s="60">
        <v>23</v>
      </c>
      <c r="Z320" s="80">
        <f t="shared" ref="Z320:Z396" si="357">IFERROR(Y320/X320,"-")</f>
        <v>1</v>
      </c>
      <c r="AA320" s="93">
        <v>10899830</v>
      </c>
      <c r="AB320" s="100">
        <f t="shared" ref="AB320:AB396" si="358">IFERROR(AA320/Y320,"-")</f>
        <v>473905.65217391303</v>
      </c>
      <c r="AC320" s="60">
        <v>21</v>
      </c>
      <c r="AD320" s="80">
        <f t="shared" ref="AD320:AD396" si="359">IFERROR(AC320/X320,"-")</f>
        <v>0.91304347826086951</v>
      </c>
      <c r="AE320" s="93">
        <v>1727999</v>
      </c>
      <c r="AF320" s="100">
        <f t="shared" ref="AF320:AF396" si="360">IFERROR(AE320/AC320,"-")</f>
        <v>82285.666666666672</v>
      </c>
      <c r="AG320" s="144">
        <v>9</v>
      </c>
      <c r="AH320" s="60">
        <v>9</v>
      </c>
      <c r="AI320" s="80">
        <f t="shared" ref="AI320:AI396" si="361">IFERROR(AH320/AG320,"-")</f>
        <v>1</v>
      </c>
      <c r="AJ320" s="93">
        <v>1755660</v>
      </c>
      <c r="AK320" s="100">
        <f t="shared" ref="AK320:AK396" si="362">IFERROR(AJ320/AH320,"-")</f>
        <v>195073.33333333334</v>
      </c>
      <c r="AL320" s="60">
        <v>6</v>
      </c>
      <c r="AM320" s="80">
        <f t="shared" ref="AM320:AM396" si="363">IFERROR(AL320/AG320,"-")</f>
        <v>0.66666666666666663</v>
      </c>
      <c r="AN320" s="93">
        <v>194229</v>
      </c>
      <c r="AO320" s="100">
        <f t="shared" ref="AO320:AO396" si="364">IFERROR(AN320/AL320,"-")</f>
        <v>32371.5</v>
      </c>
      <c r="AP320" s="144">
        <v>4</v>
      </c>
      <c r="AQ320" s="60">
        <v>4</v>
      </c>
      <c r="AR320" s="80">
        <f t="shared" ref="AR320:AR396" si="365">IFERROR(AQ320/AP320,"-")</f>
        <v>1</v>
      </c>
      <c r="AS320" s="93">
        <v>3220840</v>
      </c>
      <c r="AT320" s="100">
        <f t="shared" ref="AT320:AT396" si="366">IFERROR(AS320/AQ320,"-")</f>
        <v>805210</v>
      </c>
      <c r="AU320" s="60">
        <v>4</v>
      </c>
      <c r="AV320" s="80">
        <f t="shared" ref="AV320:AV396" si="367">IFERROR(AU320/AP320,"-")</f>
        <v>1</v>
      </c>
      <c r="AW320" s="93">
        <v>893197</v>
      </c>
      <c r="AX320" s="100">
        <f t="shared" ref="AX320:AX396" si="368">IFERROR(AW320/AU320,"-")</f>
        <v>223299.25</v>
      </c>
      <c r="AY320" s="144">
        <v>0</v>
      </c>
      <c r="AZ320" s="60">
        <v>0</v>
      </c>
      <c r="BA320" s="80" t="str">
        <f t="shared" ref="BA320:BA396" si="369">IFERROR(AZ320/AY320,"-")</f>
        <v>-</v>
      </c>
      <c r="BB320" s="93">
        <v>0</v>
      </c>
      <c r="BC320" s="100" t="str">
        <f t="shared" ref="BC320:BC396" si="370">IFERROR(BB320/AZ320,"-")</f>
        <v>-</v>
      </c>
      <c r="BD320" s="60">
        <v>0</v>
      </c>
      <c r="BE320" s="80" t="str">
        <f t="shared" ref="BE320:BE396" si="371">IFERROR(BD320/AY320,"-")</f>
        <v>-</v>
      </c>
      <c r="BF320" s="93">
        <v>0</v>
      </c>
      <c r="BG320" s="100" t="str">
        <f t="shared" ref="BG320:BG396" si="372">IFERROR(BF320/BD320,"-")</f>
        <v>-</v>
      </c>
      <c r="BH320" s="144">
        <v>0</v>
      </c>
      <c r="BI320" s="60">
        <v>0</v>
      </c>
      <c r="BJ320" s="80" t="str">
        <f t="shared" ref="BJ320:BJ396" si="373">IFERROR(BI320/BH320,"-")</f>
        <v>-</v>
      </c>
      <c r="BK320" s="93">
        <v>0</v>
      </c>
      <c r="BL320" s="100" t="str">
        <f t="shared" ref="BL320:BL396" si="374">IFERROR(BK320/BI320,"-")</f>
        <v>-</v>
      </c>
      <c r="BM320" s="60">
        <v>0</v>
      </c>
      <c r="BN320" s="80" t="str">
        <f t="shared" ref="BN320:BN396" si="375">IFERROR(BM320/BH320,"-")</f>
        <v>-</v>
      </c>
      <c r="BO320" s="93">
        <v>0</v>
      </c>
      <c r="BP320" s="100" t="str">
        <f t="shared" ref="BP320:BP396" si="376">IFERROR(BO320/BM320,"-")</f>
        <v>-</v>
      </c>
      <c r="BQ320" s="98">
        <f t="shared" ref="BQ320:BQ396" si="377">SUM(F320,O320,X320,AG320,AP320,AY320,BH320)</f>
        <v>36</v>
      </c>
      <c r="BR320" s="60">
        <f t="shared" ref="BR320:BR396" si="378">SUM(G320,P320,Y320,AH320,AQ320,AZ320,BI320)</f>
        <v>36</v>
      </c>
      <c r="BS320" s="80">
        <f t="shared" ref="BS320:BS396" si="379">IFERROR(BR320/BQ320,"-")</f>
        <v>1</v>
      </c>
      <c r="BT320" s="93">
        <f t="shared" ref="BT320:BT396" si="380">SUM(I320,R320,AA320,AJ320,AS320,BB320,BK320)</f>
        <v>15876330</v>
      </c>
      <c r="BU320" s="100">
        <f t="shared" ref="BU320:BU396" si="381">IFERROR(BT320/BR320,"-")</f>
        <v>441009.16666666669</v>
      </c>
      <c r="BV320" s="60">
        <f t="shared" ref="BV320:BV396" si="382">SUM(K320,T320,AC320,AL320,AU320,BD320,BM320)</f>
        <v>31</v>
      </c>
      <c r="BW320" s="80">
        <f t="shared" ref="BW320:BW396" si="383">IFERROR(BV320/BQ320,"-")</f>
        <v>0.86111111111111116</v>
      </c>
      <c r="BX320" s="93">
        <f t="shared" ref="BX320:BX396" si="384">SUM(M320,V320,AE320,AN320,AW320,BF320,BO320)</f>
        <v>2815425</v>
      </c>
      <c r="BY320" s="100">
        <f t="shared" ref="BY320:BY396" si="385">IFERROR(BX320/BV320,"-")</f>
        <v>90820.161290322576</v>
      </c>
      <c r="BZ320" s="82"/>
      <c r="CA320" s="113">
        <v>88</v>
      </c>
      <c r="CB320" s="105">
        <v>87</v>
      </c>
      <c r="CC320" s="86">
        <v>0.98863636363636365</v>
      </c>
      <c r="CD320" s="105">
        <v>36456240</v>
      </c>
      <c r="CE320" s="105">
        <v>419037.24137931032</v>
      </c>
      <c r="CF320" s="105">
        <v>75</v>
      </c>
      <c r="CG320" s="86">
        <v>0.85227272727272729</v>
      </c>
      <c r="CH320" s="105">
        <v>8562725</v>
      </c>
      <c r="CI320" s="105">
        <v>114169.66666666667</v>
      </c>
      <c r="CK320" s="86">
        <f t="shared" si="345"/>
        <v>0.13888888888888884</v>
      </c>
      <c r="CL320" s="86">
        <f t="shared" si="346"/>
        <v>0</v>
      </c>
      <c r="CM320" s="86">
        <f t="shared" si="347"/>
        <v>0.13636363636363635</v>
      </c>
      <c r="CN320" s="86">
        <f t="shared" si="348"/>
        <v>1.1363636363636354E-2</v>
      </c>
    </row>
    <row r="321" spans="1:92" s="15" customFormat="1" ht="13.5" customHeight="1">
      <c r="A321" s="63"/>
      <c r="B321" s="346"/>
      <c r="C321" s="343"/>
      <c r="D321" s="81"/>
      <c r="E321" s="71" t="s">
        <v>160</v>
      </c>
      <c r="F321" s="168">
        <v>0</v>
      </c>
      <c r="G321" s="62">
        <v>0</v>
      </c>
      <c r="H321" s="79" t="str">
        <f t="shared" si="349"/>
        <v>-</v>
      </c>
      <c r="I321" s="101">
        <v>0</v>
      </c>
      <c r="J321" s="102" t="str">
        <f t="shared" si="350"/>
        <v>-</v>
      </c>
      <c r="K321" s="62">
        <v>0</v>
      </c>
      <c r="L321" s="79" t="str">
        <f t="shared" si="351"/>
        <v>-</v>
      </c>
      <c r="M321" s="101">
        <v>0</v>
      </c>
      <c r="N321" s="102" t="str">
        <f t="shared" si="352"/>
        <v>-</v>
      </c>
      <c r="O321" s="168">
        <v>0</v>
      </c>
      <c r="P321" s="62">
        <v>0</v>
      </c>
      <c r="Q321" s="79" t="str">
        <f t="shared" si="353"/>
        <v>-</v>
      </c>
      <c r="R321" s="101">
        <v>0</v>
      </c>
      <c r="S321" s="102" t="str">
        <f t="shared" si="354"/>
        <v>-</v>
      </c>
      <c r="T321" s="62">
        <v>0</v>
      </c>
      <c r="U321" s="79" t="str">
        <f t="shared" si="355"/>
        <v>-</v>
      </c>
      <c r="V321" s="101">
        <v>0</v>
      </c>
      <c r="W321" s="102" t="str">
        <f t="shared" si="356"/>
        <v>-</v>
      </c>
      <c r="X321" s="168">
        <v>16</v>
      </c>
      <c r="Y321" s="62">
        <v>16</v>
      </c>
      <c r="Z321" s="79">
        <f t="shared" si="357"/>
        <v>1</v>
      </c>
      <c r="AA321" s="101">
        <v>6317110</v>
      </c>
      <c r="AB321" s="102">
        <f t="shared" si="358"/>
        <v>394819.375</v>
      </c>
      <c r="AC321" s="62">
        <v>15</v>
      </c>
      <c r="AD321" s="79">
        <f t="shared" si="359"/>
        <v>0.9375</v>
      </c>
      <c r="AE321" s="101">
        <v>1440838</v>
      </c>
      <c r="AF321" s="102">
        <f t="shared" si="360"/>
        <v>96055.866666666669</v>
      </c>
      <c r="AG321" s="168">
        <v>4</v>
      </c>
      <c r="AH321" s="62">
        <v>4</v>
      </c>
      <c r="AI321" s="79">
        <f t="shared" si="361"/>
        <v>1</v>
      </c>
      <c r="AJ321" s="101">
        <v>938410</v>
      </c>
      <c r="AK321" s="102">
        <f t="shared" si="362"/>
        <v>234602.5</v>
      </c>
      <c r="AL321" s="62">
        <v>2</v>
      </c>
      <c r="AM321" s="79">
        <f t="shared" si="363"/>
        <v>0.5</v>
      </c>
      <c r="AN321" s="101">
        <v>117960</v>
      </c>
      <c r="AO321" s="102">
        <f t="shared" si="364"/>
        <v>58980</v>
      </c>
      <c r="AP321" s="168">
        <v>2</v>
      </c>
      <c r="AQ321" s="62">
        <v>2</v>
      </c>
      <c r="AR321" s="79">
        <f t="shared" si="365"/>
        <v>1</v>
      </c>
      <c r="AS321" s="101">
        <v>1989080</v>
      </c>
      <c r="AT321" s="102">
        <f t="shared" si="366"/>
        <v>994540</v>
      </c>
      <c r="AU321" s="62">
        <v>2</v>
      </c>
      <c r="AV321" s="79">
        <f t="shared" si="367"/>
        <v>1</v>
      </c>
      <c r="AW321" s="101">
        <v>592446</v>
      </c>
      <c r="AX321" s="102">
        <f t="shared" si="368"/>
        <v>296223</v>
      </c>
      <c r="AY321" s="168">
        <v>0</v>
      </c>
      <c r="AZ321" s="62">
        <v>0</v>
      </c>
      <c r="BA321" s="79" t="str">
        <f t="shared" si="369"/>
        <v>-</v>
      </c>
      <c r="BB321" s="101">
        <v>0</v>
      </c>
      <c r="BC321" s="102" t="str">
        <f t="shared" si="370"/>
        <v>-</v>
      </c>
      <c r="BD321" s="62">
        <v>0</v>
      </c>
      <c r="BE321" s="79" t="str">
        <f t="shared" si="371"/>
        <v>-</v>
      </c>
      <c r="BF321" s="101">
        <v>0</v>
      </c>
      <c r="BG321" s="102" t="str">
        <f t="shared" si="372"/>
        <v>-</v>
      </c>
      <c r="BH321" s="168">
        <v>0</v>
      </c>
      <c r="BI321" s="62">
        <v>0</v>
      </c>
      <c r="BJ321" s="79" t="str">
        <f t="shared" si="373"/>
        <v>-</v>
      </c>
      <c r="BK321" s="101">
        <v>0</v>
      </c>
      <c r="BL321" s="102" t="str">
        <f t="shared" si="374"/>
        <v>-</v>
      </c>
      <c r="BM321" s="62">
        <v>0</v>
      </c>
      <c r="BN321" s="79" t="str">
        <f t="shared" si="375"/>
        <v>-</v>
      </c>
      <c r="BO321" s="101">
        <v>0</v>
      </c>
      <c r="BP321" s="102" t="str">
        <f t="shared" si="376"/>
        <v>-</v>
      </c>
      <c r="BQ321" s="99">
        <f t="shared" si="377"/>
        <v>22</v>
      </c>
      <c r="BR321" s="62">
        <f t="shared" si="378"/>
        <v>22</v>
      </c>
      <c r="BS321" s="79">
        <f t="shared" si="379"/>
        <v>1</v>
      </c>
      <c r="BT321" s="101">
        <f t="shared" si="380"/>
        <v>9244600</v>
      </c>
      <c r="BU321" s="102">
        <f t="shared" si="381"/>
        <v>420209.09090909088</v>
      </c>
      <c r="BV321" s="62">
        <f t="shared" si="382"/>
        <v>19</v>
      </c>
      <c r="BW321" s="79">
        <f t="shared" si="383"/>
        <v>0.86363636363636365</v>
      </c>
      <c r="BX321" s="101">
        <f t="shared" si="384"/>
        <v>2151244</v>
      </c>
      <c r="BY321" s="102">
        <f t="shared" si="385"/>
        <v>113223.36842105263</v>
      </c>
      <c r="BZ321" s="82"/>
      <c r="CA321" s="113">
        <v>63</v>
      </c>
      <c r="CB321" s="105">
        <v>62</v>
      </c>
      <c r="CC321" s="86">
        <v>0.98412698412698407</v>
      </c>
      <c r="CD321" s="105">
        <v>27279670</v>
      </c>
      <c r="CE321" s="105">
        <v>439994.67741935485</v>
      </c>
      <c r="CF321" s="105">
        <v>55</v>
      </c>
      <c r="CG321" s="86">
        <v>0.87301587301587302</v>
      </c>
      <c r="CH321" s="105">
        <v>7058334</v>
      </c>
      <c r="CI321" s="105">
        <v>128333.34545454546</v>
      </c>
      <c r="CK321" s="86">
        <f t="shared" si="345"/>
        <v>0.13636363636363635</v>
      </c>
      <c r="CL321" s="86">
        <f t="shared" si="346"/>
        <v>0</v>
      </c>
      <c r="CM321" s="86">
        <f t="shared" si="347"/>
        <v>0.11111111111111105</v>
      </c>
      <c r="CN321" s="86">
        <f t="shared" si="348"/>
        <v>1.5873015873015928E-2</v>
      </c>
    </row>
    <row r="322" spans="1:92" s="15" customFormat="1" ht="13.5" customHeight="1">
      <c r="A322" s="63"/>
      <c r="B322" s="346"/>
      <c r="C322" s="343"/>
      <c r="D322" s="81"/>
      <c r="E322" s="198" t="s">
        <v>161</v>
      </c>
      <c r="F322" s="213">
        <v>0</v>
      </c>
      <c r="G322" s="214">
        <v>0</v>
      </c>
      <c r="H322" s="215" t="str">
        <f t="shared" si="349"/>
        <v>-</v>
      </c>
      <c r="I322" s="216">
        <v>0</v>
      </c>
      <c r="J322" s="217" t="str">
        <f t="shared" si="350"/>
        <v>-</v>
      </c>
      <c r="K322" s="214">
        <v>0</v>
      </c>
      <c r="L322" s="215" t="str">
        <f t="shared" si="351"/>
        <v>-</v>
      </c>
      <c r="M322" s="216">
        <v>0</v>
      </c>
      <c r="N322" s="217" t="str">
        <f t="shared" si="352"/>
        <v>-</v>
      </c>
      <c r="O322" s="213">
        <v>0</v>
      </c>
      <c r="P322" s="214">
        <v>0</v>
      </c>
      <c r="Q322" s="215" t="str">
        <f t="shared" si="353"/>
        <v>-</v>
      </c>
      <c r="R322" s="216">
        <v>0</v>
      </c>
      <c r="S322" s="217" t="str">
        <f t="shared" si="354"/>
        <v>-</v>
      </c>
      <c r="T322" s="214">
        <v>0</v>
      </c>
      <c r="U322" s="215" t="str">
        <f t="shared" si="355"/>
        <v>-</v>
      </c>
      <c r="V322" s="216">
        <v>0</v>
      </c>
      <c r="W322" s="217" t="str">
        <f t="shared" si="356"/>
        <v>-</v>
      </c>
      <c r="X322" s="213">
        <v>7</v>
      </c>
      <c r="Y322" s="214">
        <v>7</v>
      </c>
      <c r="Z322" s="215">
        <f t="shared" si="357"/>
        <v>1</v>
      </c>
      <c r="AA322" s="216">
        <v>4582720</v>
      </c>
      <c r="AB322" s="217">
        <f t="shared" si="358"/>
        <v>654674.28571428568</v>
      </c>
      <c r="AC322" s="214">
        <v>6</v>
      </c>
      <c r="AD322" s="215">
        <f t="shared" si="359"/>
        <v>0.8571428571428571</v>
      </c>
      <c r="AE322" s="216">
        <v>287161</v>
      </c>
      <c r="AF322" s="217">
        <f t="shared" si="360"/>
        <v>47860.166666666664</v>
      </c>
      <c r="AG322" s="213">
        <v>5</v>
      </c>
      <c r="AH322" s="214">
        <v>5</v>
      </c>
      <c r="AI322" s="215">
        <f t="shared" si="361"/>
        <v>1</v>
      </c>
      <c r="AJ322" s="216">
        <v>817250</v>
      </c>
      <c r="AK322" s="217">
        <f t="shared" si="362"/>
        <v>163450</v>
      </c>
      <c r="AL322" s="214">
        <v>4</v>
      </c>
      <c r="AM322" s="215">
        <f t="shared" si="363"/>
        <v>0.8</v>
      </c>
      <c r="AN322" s="216">
        <v>76269</v>
      </c>
      <c r="AO322" s="217">
        <f t="shared" si="364"/>
        <v>19067.25</v>
      </c>
      <c r="AP322" s="213">
        <v>2</v>
      </c>
      <c r="AQ322" s="214">
        <v>2</v>
      </c>
      <c r="AR322" s="215">
        <f t="shared" si="365"/>
        <v>1</v>
      </c>
      <c r="AS322" s="216">
        <v>1231760</v>
      </c>
      <c r="AT322" s="217">
        <f t="shared" si="366"/>
        <v>615880</v>
      </c>
      <c r="AU322" s="214">
        <v>2</v>
      </c>
      <c r="AV322" s="215">
        <f t="shared" si="367"/>
        <v>1</v>
      </c>
      <c r="AW322" s="216">
        <v>300751</v>
      </c>
      <c r="AX322" s="217">
        <f t="shared" si="368"/>
        <v>150375.5</v>
      </c>
      <c r="AY322" s="213">
        <v>0</v>
      </c>
      <c r="AZ322" s="214">
        <v>0</v>
      </c>
      <c r="BA322" s="215" t="str">
        <f t="shared" si="369"/>
        <v>-</v>
      </c>
      <c r="BB322" s="216">
        <v>0</v>
      </c>
      <c r="BC322" s="217" t="str">
        <f t="shared" si="370"/>
        <v>-</v>
      </c>
      <c r="BD322" s="214">
        <v>0</v>
      </c>
      <c r="BE322" s="215" t="str">
        <f t="shared" si="371"/>
        <v>-</v>
      </c>
      <c r="BF322" s="216">
        <v>0</v>
      </c>
      <c r="BG322" s="217" t="str">
        <f t="shared" si="372"/>
        <v>-</v>
      </c>
      <c r="BH322" s="213">
        <v>0</v>
      </c>
      <c r="BI322" s="214">
        <v>0</v>
      </c>
      <c r="BJ322" s="215" t="str">
        <f t="shared" si="373"/>
        <v>-</v>
      </c>
      <c r="BK322" s="216">
        <v>0</v>
      </c>
      <c r="BL322" s="217" t="str">
        <f t="shared" si="374"/>
        <v>-</v>
      </c>
      <c r="BM322" s="214">
        <v>0</v>
      </c>
      <c r="BN322" s="215" t="str">
        <f t="shared" si="375"/>
        <v>-</v>
      </c>
      <c r="BO322" s="216">
        <v>0</v>
      </c>
      <c r="BP322" s="217" t="str">
        <f t="shared" si="376"/>
        <v>-</v>
      </c>
      <c r="BQ322" s="218">
        <f t="shared" si="377"/>
        <v>14</v>
      </c>
      <c r="BR322" s="214">
        <f t="shared" si="378"/>
        <v>14</v>
      </c>
      <c r="BS322" s="215">
        <f t="shared" si="379"/>
        <v>1</v>
      </c>
      <c r="BT322" s="216">
        <f t="shared" si="380"/>
        <v>6631730</v>
      </c>
      <c r="BU322" s="217">
        <f t="shared" si="381"/>
        <v>473695</v>
      </c>
      <c r="BV322" s="214">
        <f t="shared" si="382"/>
        <v>12</v>
      </c>
      <c r="BW322" s="215">
        <f t="shared" si="383"/>
        <v>0.8571428571428571</v>
      </c>
      <c r="BX322" s="216">
        <f t="shared" si="384"/>
        <v>664181</v>
      </c>
      <c r="BY322" s="217">
        <f t="shared" si="385"/>
        <v>55348.416666666664</v>
      </c>
      <c r="BZ322" s="82"/>
      <c r="CA322" s="113">
        <v>25</v>
      </c>
      <c r="CB322" s="105">
        <v>25</v>
      </c>
      <c r="CC322" s="86">
        <v>1</v>
      </c>
      <c r="CD322" s="105">
        <v>9176570</v>
      </c>
      <c r="CE322" s="105">
        <v>367062.8</v>
      </c>
      <c r="CF322" s="105">
        <v>20</v>
      </c>
      <c r="CG322" s="86">
        <v>0.8</v>
      </c>
      <c r="CH322" s="105">
        <v>1504391</v>
      </c>
      <c r="CI322" s="105">
        <v>75219.55</v>
      </c>
      <c r="CK322" s="86">
        <f t="shared" si="345"/>
        <v>0.1428571428571429</v>
      </c>
      <c r="CL322" s="86">
        <f t="shared" si="346"/>
        <v>0</v>
      </c>
      <c r="CM322" s="86">
        <f t="shared" si="347"/>
        <v>0.19999999999999996</v>
      </c>
      <c r="CN322" s="86">
        <f t="shared" si="348"/>
        <v>0</v>
      </c>
    </row>
    <row r="323" spans="1:92" s="15" customFormat="1" ht="13.5" customHeight="1">
      <c r="A323" s="63"/>
      <c r="B323" s="346"/>
      <c r="C323" s="343"/>
      <c r="D323" s="210"/>
      <c r="E323" s="72" t="s">
        <v>211</v>
      </c>
      <c r="F323" s="211">
        <v>0</v>
      </c>
      <c r="G323" s="126">
        <v>0</v>
      </c>
      <c r="H323" s="124" t="str">
        <f>IFERROR(G323/F323,"-")</f>
        <v>-</v>
      </c>
      <c r="I323" s="127">
        <v>0</v>
      </c>
      <c r="J323" s="125" t="str">
        <f>IFERROR(I323/G323,"-")</f>
        <v>-</v>
      </c>
      <c r="K323" s="126">
        <v>0</v>
      </c>
      <c r="L323" s="124" t="str">
        <f>IFERROR(K323/F323,"-")</f>
        <v>-</v>
      </c>
      <c r="M323" s="127">
        <v>0</v>
      </c>
      <c r="N323" s="125" t="str">
        <f>IFERROR(M323/K323,"-")</f>
        <v>-</v>
      </c>
      <c r="O323" s="211">
        <v>0</v>
      </c>
      <c r="P323" s="126">
        <v>0</v>
      </c>
      <c r="Q323" s="124" t="str">
        <f>IFERROR(P323/O323,"-")</f>
        <v>-</v>
      </c>
      <c r="R323" s="127">
        <v>0</v>
      </c>
      <c r="S323" s="125" t="str">
        <f>IFERROR(R323/P323,"-")</f>
        <v>-</v>
      </c>
      <c r="T323" s="126">
        <v>0</v>
      </c>
      <c r="U323" s="124" t="str">
        <f>IFERROR(T323/O323,"-")</f>
        <v>-</v>
      </c>
      <c r="V323" s="127">
        <v>0</v>
      </c>
      <c r="W323" s="125" t="str">
        <f>IFERROR(V323/T323,"-")</f>
        <v>-</v>
      </c>
      <c r="X323" s="211">
        <v>0</v>
      </c>
      <c r="Y323" s="126">
        <v>0</v>
      </c>
      <c r="Z323" s="124" t="str">
        <f>IFERROR(Y323/X323,"-")</f>
        <v>-</v>
      </c>
      <c r="AA323" s="127">
        <v>0</v>
      </c>
      <c r="AB323" s="125" t="str">
        <f>IFERROR(AA323/Y323,"-")</f>
        <v>-</v>
      </c>
      <c r="AC323" s="126">
        <v>0</v>
      </c>
      <c r="AD323" s="124" t="str">
        <f>IFERROR(AC323/X323,"-")</f>
        <v>-</v>
      </c>
      <c r="AE323" s="127">
        <v>0</v>
      </c>
      <c r="AF323" s="125" t="str">
        <f>IFERROR(AE323/AC323,"-")</f>
        <v>-</v>
      </c>
      <c r="AG323" s="211">
        <v>0</v>
      </c>
      <c r="AH323" s="126">
        <v>0</v>
      </c>
      <c r="AI323" s="124" t="str">
        <f>IFERROR(AH323/AG323,"-")</f>
        <v>-</v>
      </c>
      <c r="AJ323" s="127">
        <v>0</v>
      </c>
      <c r="AK323" s="125" t="str">
        <f>IFERROR(AJ323/AH323,"-")</f>
        <v>-</v>
      </c>
      <c r="AL323" s="126">
        <v>0</v>
      </c>
      <c r="AM323" s="124" t="str">
        <f>IFERROR(AL323/AG323,"-")</f>
        <v>-</v>
      </c>
      <c r="AN323" s="127">
        <v>0</v>
      </c>
      <c r="AO323" s="125" t="str">
        <f>IFERROR(AN323/AL323,"-")</f>
        <v>-</v>
      </c>
      <c r="AP323" s="211">
        <v>0</v>
      </c>
      <c r="AQ323" s="126">
        <v>0</v>
      </c>
      <c r="AR323" s="124" t="str">
        <f>IFERROR(AQ323/AP323,"-")</f>
        <v>-</v>
      </c>
      <c r="AS323" s="127">
        <v>0</v>
      </c>
      <c r="AT323" s="125" t="str">
        <f>IFERROR(AS323/AQ323,"-")</f>
        <v>-</v>
      </c>
      <c r="AU323" s="126">
        <v>0</v>
      </c>
      <c r="AV323" s="124" t="str">
        <f>IFERROR(AU323/AP323,"-")</f>
        <v>-</v>
      </c>
      <c r="AW323" s="127">
        <v>0</v>
      </c>
      <c r="AX323" s="125" t="str">
        <f>IFERROR(AW323/AU323,"-")</f>
        <v>-</v>
      </c>
      <c r="AY323" s="211">
        <v>0</v>
      </c>
      <c r="AZ323" s="126">
        <v>0</v>
      </c>
      <c r="BA323" s="124" t="str">
        <f>IFERROR(AZ323/AY323,"-")</f>
        <v>-</v>
      </c>
      <c r="BB323" s="127">
        <v>0</v>
      </c>
      <c r="BC323" s="125" t="str">
        <f>IFERROR(BB323/AZ323,"-")</f>
        <v>-</v>
      </c>
      <c r="BD323" s="126">
        <v>0</v>
      </c>
      <c r="BE323" s="124" t="str">
        <f>IFERROR(BD323/AY323,"-")</f>
        <v>-</v>
      </c>
      <c r="BF323" s="127">
        <v>0</v>
      </c>
      <c r="BG323" s="125" t="str">
        <f>IFERROR(BF323/BD323,"-")</f>
        <v>-</v>
      </c>
      <c r="BH323" s="211">
        <v>0</v>
      </c>
      <c r="BI323" s="126">
        <v>0</v>
      </c>
      <c r="BJ323" s="124" t="str">
        <f>IFERROR(BI323/BH323,"-")</f>
        <v>-</v>
      </c>
      <c r="BK323" s="127">
        <v>0</v>
      </c>
      <c r="BL323" s="125" t="str">
        <f>IFERROR(BK323/BI323,"-")</f>
        <v>-</v>
      </c>
      <c r="BM323" s="126">
        <v>0</v>
      </c>
      <c r="BN323" s="124" t="str">
        <f>IFERROR(BM323/BH323,"-")</f>
        <v>-</v>
      </c>
      <c r="BO323" s="127">
        <v>0</v>
      </c>
      <c r="BP323" s="125" t="str">
        <f>IFERROR(BO323/BM323,"-")</f>
        <v>-</v>
      </c>
      <c r="BQ323" s="212">
        <f t="shared" si="377"/>
        <v>0</v>
      </c>
      <c r="BR323" s="126">
        <f t="shared" si="378"/>
        <v>0</v>
      </c>
      <c r="BS323" s="124" t="str">
        <f>IFERROR(BR323/BQ323,"-")</f>
        <v>-</v>
      </c>
      <c r="BT323" s="127">
        <f>SUM(I323,R323,AA323,AJ323,AS323,BB323,BK323)</f>
        <v>0</v>
      </c>
      <c r="BU323" s="125" t="str">
        <f>IFERROR(BT323/BR323,"-")</f>
        <v>-</v>
      </c>
      <c r="BV323" s="126">
        <f>SUM(K323,T323,AC323,AL323,AU323,BD323,BM323)</f>
        <v>0</v>
      </c>
      <c r="BW323" s="124" t="str">
        <f>IFERROR(BV323/BQ323,"-")</f>
        <v>-</v>
      </c>
      <c r="BX323" s="127">
        <f>SUM(M323,V323,AE323,AN323,AW323,BF323,BO323)</f>
        <v>0</v>
      </c>
      <c r="BY323" s="125" t="str">
        <f>IFERROR(BX323/BV323,"-")</f>
        <v>-</v>
      </c>
      <c r="BZ323" s="82"/>
      <c r="CA323" s="113">
        <v>0</v>
      </c>
      <c r="CB323" s="105">
        <v>0</v>
      </c>
      <c r="CC323" s="86" t="s">
        <v>240</v>
      </c>
      <c r="CD323" s="105">
        <v>0</v>
      </c>
      <c r="CE323" s="105" t="s">
        <v>240</v>
      </c>
      <c r="CF323" s="105">
        <v>0</v>
      </c>
      <c r="CG323" s="86" t="s">
        <v>240</v>
      </c>
      <c r="CH323" s="105">
        <v>0</v>
      </c>
      <c r="CI323" s="105" t="s">
        <v>240</v>
      </c>
      <c r="CK323" s="86" t="str">
        <f t="shared" si="345"/>
        <v>-</v>
      </c>
      <c r="CL323" s="86" t="str">
        <f t="shared" si="346"/>
        <v>-</v>
      </c>
      <c r="CM323" s="86" t="str">
        <f t="shared" si="347"/>
        <v>-</v>
      </c>
      <c r="CN323" s="86" t="str">
        <f t="shared" si="348"/>
        <v>-</v>
      </c>
    </row>
    <row r="324" spans="1:92" s="15" customFormat="1" ht="13.5" customHeight="1">
      <c r="A324" s="63"/>
      <c r="B324" s="347"/>
      <c r="C324" s="344"/>
      <c r="D324" s="338" t="s">
        <v>204</v>
      </c>
      <c r="E324" s="339"/>
      <c r="F324" s="144">
        <v>26</v>
      </c>
      <c r="G324" s="60">
        <v>26</v>
      </c>
      <c r="H324" s="80">
        <f t="shared" si="349"/>
        <v>1</v>
      </c>
      <c r="I324" s="93">
        <v>58813490</v>
      </c>
      <c r="J324" s="100">
        <f t="shared" si="350"/>
        <v>2262057.3076923075</v>
      </c>
      <c r="K324" s="60">
        <v>21</v>
      </c>
      <c r="L324" s="80">
        <f t="shared" si="351"/>
        <v>0.80769230769230771</v>
      </c>
      <c r="M324" s="93">
        <v>20433817</v>
      </c>
      <c r="N324" s="100">
        <f t="shared" si="352"/>
        <v>973038.90476190473</v>
      </c>
      <c r="O324" s="144">
        <v>65</v>
      </c>
      <c r="P324" s="60">
        <v>61</v>
      </c>
      <c r="Q324" s="80">
        <f t="shared" si="353"/>
        <v>0.93846153846153846</v>
      </c>
      <c r="R324" s="93">
        <v>98433470</v>
      </c>
      <c r="S324" s="100">
        <f t="shared" si="354"/>
        <v>1613663.4426229508</v>
      </c>
      <c r="T324" s="60">
        <v>55</v>
      </c>
      <c r="U324" s="80">
        <f t="shared" si="355"/>
        <v>0.84615384615384615</v>
      </c>
      <c r="V324" s="93">
        <v>44571216</v>
      </c>
      <c r="W324" s="100">
        <f t="shared" si="356"/>
        <v>810385.74545454548</v>
      </c>
      <c r="X324" s="144">
        <v>3004</v>
      </c>
      <c r="Y324" s="60">
        <v>2783</v>
      </c>
      <c r="Z324" s="80">
        <f t="shared" si="357"/>
        <v>0.92643142476697737</v>
      </c>
      <c r="AA324" s="93">
        <v>1890700160</v>
      </c>
      <c r="AB324" s="100">
        <f t="shared" si="358"/>
        <v>679374.83291412145</v>
      </c>
      <c r="AC324" s="60">
        <v>2419</v>
      </c>
      <c r="AD324" s="80">
        <f t="shared" si="359"/>
        <v>0.80525965379494013</v>
      </c>
      <c r="AE324" s="93">
        <v>451796141</v>
      </c>
      <c r="AF324" s="100">
        <f t="shared" si="360"/>
        <v>186769.79785035137</v>
      </c>
      <c r="AG324" s="144">
        <v>2651</v>
      </c>
      <c r="AH324" s="60">
        <v>2562</v>
      </c>
      <c r="AI324" s="80">
        <f t="shared" si="361"/>
        <v>0.96642776310826106</v>
      </c>
      <c r="AJ324" s="93">
        <v>2311663020</v>
      </c>
      <c r="AK324" s="100">
        <f t="shared" si="362"/>
        <v>902288.45433255273</v>
      </c>
      <c r="AL324" s="60">
        <v>2333</v>
      </c>
      <c r="AM324" s="80">
        <f t="shared" si="363"/>
        <v>0.88004526593738208</v>
      </c>
      <c r="AN324" s="93">
        <v>531557349</v>
      </c>
      <c r="AO324" s="100">
        <f t="shared" si="364"/>
        <v>227842.84140591513</v>
      </c>
      <c r="AP324" s="144">
        <v>1709</v>
      </c>
      <c r="AQ324" s="60">
        <v>1649</v>
      </c>
      <c r="AR324" s="80">
        <f t="shared" si="365"/>
        <v>0.96489174956114687</v>
      </c>
      <c r="AS324" s="93">
        <v>1613501000</v>
      </c>
      <c r="AT324" s="100">
        <f t="shared" si="366"/>
        <v>978472.40751970897</v>
      </c>
      <c r="AU324" s="60">
        <v>1515</v>
      </c>
      <c r="AV324" s="80">
        <f t="shared" si="367"/>
        <v>0.88648332358104154</v>
      </c>
      <c r="AW324" s="93">
        <v>312504525</v>
      </c>
      <c r="AX324" s="100">
        <f t="shared" si="368"/>
        <v>206273.61386138614</v>
      </c>
      <c r="AY324" s="144">
        <v>722</v>
      </c>
      <c r="AZ324" s="60">
        <v>660</v>
      </c>
      <c r="BA324" s="80">
        <f t="shared" si="369"/>
        <v>0.91412742382271472</v>
      </c>
      <c r="BB324" s="93">
        <v>616406460</v>
      </c>
      <c r="BC324" s="100">
        <f t="shared" si="370"/>
        <v>933949.18181818177</v>
      </c>
      <c r="BD324" s="60">
        <v>601</v>
      </c>
      <c r="BE324" s="80">
        <f t="shared" si="371"/>
        <v>0.83240997229916902</v>
      </c>
      <c r="BF324" s="93">
        <v>115101286</v>
      </c>
      <c r="BG324" s="100">
        <f t="shared" si="372"/>
        <v>191516.28286189685</v>
      </c>
      <c r="BH324" s="144">
        <v>266</v>
      </c>
      <c r="BI324" s="60">
        <v>232</v>
      </c>
      <c r="BJ324" s="80">
        <f t="shared" si="373"/>
        <v>0.8721804511278195</v>
      </c>
      <c r="BK324" s="93">
        <v>214046860</v>
      </c>
      <c r="BL324" s="100">
        <f t="shared" si="374"/>
        <v>922615.77586206899</v>
      </c>
      <c r="BM324" s="60">
        <v>202</v>
      </c>
      <c r="BN324" s="80">
        <f t="shared" si="375"/>
        <v>0.75939849624060152</v>
      </c>
      <c r="BO324" s="93">
        <v>31001113</v>
      </c>
      <c r="BP324" s="100">
        <f t="shared" si="376"/>
        <v>153470.85643564357</v>
      </c>
      <c r="BQ324" s="98">
        <f t="shared" si="377"/>
        <v>8443</v>
      </c>
      <c r="BR324" s="60">
        <f t="shared" si="378"/>
        <v>7973</v>
      </c>
      <c r="BS324" s="80">
        <f t="shared" si="379"/>
        <v>0.94433258320502189</v>
      </c>
      <c r="BT324" s="93">
        <f t="shared" si="380"/>
        <v>6803564460</v>
      </c>
      <c r="BU324" s="100">
        <f t="shared" si="381"/>
        <v>853325.53116769099</v>
      </c>
      <c r="BV324" s="60">
        <f t="shared" si="382"/>
        <v>7146</v>
      </c>
      <c r="BW324" s="80">
        <f t="shared" si="383"/>
        <v>0.84638161790832644</v>
      </c>
      <c r="BX324" s="93">
        <f t="shared" si="384"/>
        <v>1506965447</v>
      </c>
      <c r="BY324" s="100">
        <f t="shared" si="385"/>
        <v>210882.37433529246</v>
      </c>
      <c r="BZ324" s="82"/>
      <c r="CA324" s="113">
        <v>8110</v>
      </c>
      <c r="CB324" s="105">
        <v>7672</v>
      </c>
      <c r="CC324" s="86">
        <v>0.94599260172626387</v>
      </c>
      <c r="CD324" s="105">
        <v>6467096360</v>
      </c>
      <c r="CE324" s="105">
        <v>842947.90928050049</v>
      </c>
      <c r="CF324" s="105">
        <v>6818</v>
      </c>
      <c r="CG324" s="86">
        <v>0.84069050554870528</v>
      </c>
      <c r="CH324" s="105">
        <v>1450963940</v>
      </c>
      <c r="CI324" s="105">
        <v>212813.71956585508</v>
      </c>
      <c r="CK324" s="86">
        <f t="shared" si="345"/>
        <v>9.7950965296695447E-2</v>
      </c>
      <c r="CL324" s="86">
        <f t="shared" si="346"/>
        <v>5.5667416794978108E-2</v>
      </c>
      <c r="CM324" s="86">
        <f t="shared" si="347"/>
        <v>0.10530209617755859</v>
      </c>
      <c r="CN324" s="86">
        <f t="shared" si="348"/>
        <v>5.4007398273736129E-2</v>
      </c>
    </row>
    <row r="325" spans="1:92" s="15" customFormat="1" ht="13.5" customHeight="1">
      <c r="A325" s="63"/>
      <c r="B325" s="345">
        <v>54</v>
      </c>
      <c r="C325" s="342" t="s">
        <v>28</v>
      </c>
      <c r="D325" s="331" t="s">
        <v>153</v>
      </c>
      <c r="E325" s="320"/>
      <c r="F325" s="144">
        <v>5</v>
      </c>
      <c r="G325" s="60">
        <v>5</v>
      </c>
      <c r="H325" s="80">
        <f t="shared" si="349"/>
        <v>1</v>
      </c>
      <c r="I325" s="93">
        <v>4325430</v>
      </c>
      <c r="J325" s="100">
        <f t="shared" si="350"/>
        <v>865086</v>
      </c>
      <c r="K325" s="60">
        <v>4</v>
      </c>
      <c r="L325" s="80">
        <f t="shared" si="351"/>
        <v>0.8</v>
      </c>
      <c r="M325" s="93">
        <v>566847</v>
      </c>
      <c r="N325" s="100">
        <f t="shared" si="352"/>
        <v>141711.75</v>
      </c>
      <c r="O325" s="144">
        <v>20</v>
      </c>
      <c r="P325" s="60">
        <v>20</v>
      </c>
      <c r="Q325" s="80">
        <f t="shared" si="353"/>
        <v>1</v>
      </c>
      <c r="R325" s="93">
        <v>16994310</v>
      </c>
      <c r="S325" s="100">
        <f t="shared" si="354"/>
        <v>849715.5</v>
      </c>
      <c r="T325" s="60">
        <v>17</v>
      </c>
      <c r="U325" s="80">
        <f t="shared" si="355"/>
        <v>0.85</v>
      </c>
      <c r="V325" s="93">
        <v>2575122</v>
      </c>
      <c r="W325" s="100">
        <f t="shared" si="356"/>
        <v>151477.76470588235</v>
      </c>
      <c r="X325" s="144">
        <v>2147</v>
      </c>
      <c r="Y325" s="60">
        <v>2107</v>
      </c>
      <c r="Z325" s="80">
        <f t="shared" si="357"/>
        <v>0.98136935258500235</v>
      </c>
      <c r="AA325" s="93">
        <v>938421260</v>
      </c>
      <c r="AB325" s="100">
        <f t="shared" si="358"/>
        <v>445382.65780730895</v>
      </c>
      <c r="AC325" s="60">
        <v>1838</v>
      </c>
      <c r="AD325" s="80">
        <f t="shared" si="359"/>
        <v>0.85607824871914295</v>
      </c>
      <c r="AE325" s="93">
        <v>184404496</v>
      </c>
      <c r="AF325" s="100">
        <f t="shared" si="360"/>
        <v>100328.88792165396</v>
      </c>
      <c r="AG325" s="144">
        <v>1731</v>
      </c>
      <c r="AH325" s="60">
        <v>1708</v>
      </c>
      <c r="AI325" s="80">
        <f t="shared" si="361"/>
        <v>0.98671288272674751</v>
      </c>
      <c r="AJ325" s="93">
        <v>965227280</v>
      </c>
      <c r="AK325" s="100">
        <f t="shared" si="362"/>
        <v>565121.3583138173</v>
      </c>
      <c r="AL325" s="60">
        <v>1542</v>
      </c>
      <c r="AM325" s="80">
        <f t="shared" si="363"/>
        <v>0.89081455805892551</v>
      </c>
      <c r="AN325" s="93">
        <v>180699932</v>
      </c>
      <c r="AO325" s="100">
        <f t="shared" si="364"/>
        <v>117185.42931258107</v>
      </c>
      <c r="AP325" s="144">
        <v>721</v>
      </c>
      <c r="AQ325" s="60">
        <v>717</v>
      </c>
      <c r="AR325" s="80">
        <f t="shared" si="365"/>
        <v>0.99445214979195562</v>
      </c>
      <c r="AS325" s="93">
        <v>418191540</v>
      </c>
      <c r="AT325" s="100">
        <f t="shared" si="366"/>
        <v>583251.79916317994</v>
      </c>
      <c r="AU325" s="60">
        <v>669</v>
      </c>
      <c r="AV325" s="80">
        <f t="shared" si="367"/>
        <v>0.92787794729542306</v>
      </c>
      <c r="AW325" s="93">
        <v>83021748</v>
      </c>
      <c r="AX325" s="100">
        <f t="shared" si="368"/>
        <v>124098.27802690583</v>
      </c>
      <c r="AY325" s="144">
        <v>202</v>
      </c>
      <c r="AZ325" s="60">
        <v>201</v>
      </c>
      <c r="BA325" s="80">
        <f t="shared" si="369"/>
        <v>0.99504950495049505</v>
      </c>
      <c r="BB325" s="93">
        <v>105307990</v>
      </c>
      <c r="BC325" s="100">
        <f t="shared" si="370"/>
        <v>523920.34825870645</v>
      </c>
      <c r="BD325" s="60">
        <v>187</v>
      </c>
      <c r="BE325" s="80">
        <f t="shared" si="371"/>
        <v>0.92574257425742579</v>
      </c>
      <c r="BF325" s="93">
        <v>18606120</v>
      </c>
      <c r="BG325" s="100">
        <f t="shared" si="372"/>
        <v>99497.967914438501</v>
      </c>
      <c r="BH325" s="144">
        <v>35</v>
      </c>
      <c r="BI325" s="60">
        <v>35</v>
      </c>
      <c r="BJ325" s="80">
        <f t="shared" si="373"/>
        <v>1</v>
      </c>
      <c r="BK325" s="93">
        <v>18424520</v>
      </c>
      <c r="BL325" s="100">
        <f t="shared" si="374"/>
        <v>526414.85714285716</v>
      </c>
      <c r="BM325" s="60">
        <v>31</v>
      </c>
      <c r="BN325" s="80">
        <f t="shared" si="375"/>
        <v>0.88571428571428568</v>
      </c>
      <c r="BO325" s="93">
        <v>5216741</v>
      </c>
      <c r="BP325" s="100">
        <f t="shared" si="376"/>
        <v>168281.96774193548</v>
      </c>
      <c r="BQ325" s="98">
        <f t="shared" si="377"/>
        <v>4861</v>
      </c>
      <c r="BR325" s="60">
        <f t="shared" si="378"/>
        <v>4793</v>
      </c>
      <c r="BS325" s="80">
        <f t="shared" si="379"/>
        <v>0.9860111088253446</v>
      </c>
      <c r="BT325" s="93">
        <f t="shared" si="380"/>
        <v>2466892330</v>
      </c>
      <c r="BU325" s="100">
        <f t="shared" si="381"/>
        <v>514686.48654287501</v>
      </c>
      <c r="BV325" s="60">
        <f t="shared" si="382"/>
        <v>4288</v>
      </c>
      <c r="BW325" s="80">
        <f t="shared" si="383"/>
        <v>0.88212301995474185</v>
      </c>
      <c r="BX325" s="93">
        <f t="shared" si="384"/>
        <v>475091006</v>
      </c>
      <c r="BY325" s="100">
        <f t="shared" si="385"/>
        <v>110795.47714552238</v>
      </c>
      <c r="BZ325" s="82"/>
      <c r="CA325" s="113">
        <v>4712</v>
      </c>
      <c r="CB325" s="105">
        <v>4656</v>
      </c>
      <c r="CC325" s="86">
        <v>0.98811544991511036</v>
      </c>
      <c r="CD325" s="105">
        <v>2253013440</v>
      </c>
      <c r="CE325" s="105">
        <v>483894.6391752577</v>
      </c>
      <c r="CF325" s="105">
        <v>4110</v>
      </c>
      <c r="CG325" s="86">
        <v>0.87224108658743638</v>
      </c>
      <c r="CH325" s="105">
        <v>433940899</v>
      </c>
      <c r="CI325" s="105">
        <v>105581.72725060827</v>
      </c>
      <c r="CK325" s="86">
        <f t="shared" si="345"/>
        <v>0.10388808887060275</v>
      </c>
      <c r="CL325" s="86">
        <f t="shared" si="346"/>
        <v>1.3988891174655405E-2</v>
      </c>
      <c r="CM325" s="86">
        <f t="shared" si="347"/>
        <v>0.11587436332767398</v>
      </c>
      <c r="CN325" s="86">
        <f t="shared" si="348"/>
        <v>1.1884550084889645E-2</v>
      </c>
    </row>
    <row r="326" spans="1:92" s="15" customFormat="1" ht="13.5" customHeight="1">
      <c r="A326" s="63"/>
      <c r="B326" s="346"/>
      <c r="C326" s="343"/>
      <c r="D326" s="319" t="s">
        <v>164</v>
      </c>
      <c r="E326" s="320"/>
      <c r="F326" s="144">
        <v>0</v>
      </c>
      <c r="G326" s="60">
        <v>0</v>
      </c>
      <c r="H326" s="80" t="str">
        <f t="shared" si="349"/>
        <v>-</v>
      </c>
      <c r="I326" s="93">
        <v>0</v>
      </c>
      <c r="J326" s="100" t="str">
        <f t="shared" si="350"/>
        <v>-</v>
      </c>
      <c r="K326" s="60">
        <v>0</v>
      </c>
      <c r="L326" s="80" t="str">
        <f t="shared" si="351"/>
        <v>-</v>
      </c>
      <c r="M326" s="93">
        <v>0</v>
      </c>
      <c r="N326" s="100" t="str">
        <f t="shared" si="352"/>
        <v>-</v>
      </c>
      <c r="O326" s="144">
        <v>0</v>
      </c>
      <c r="P326" s="60">
        <v>0</v>
      </c>
      <c r="Q326" s="80" t="str">
        <f t="shared" si="353"/>
        <v>-</v>
      </c>
      <c r="R326" s="93">
        <v>0</v>
      </c>
      <c r="S326" s="100" t="str">
        <f t="shared" si="354"/>
        <v>-</v>
      </c>
      <c r="T326" s="60">
        <v>0</v>
      </c>
      <c r="U326" s="80" t="str">
        <f t="shared" si="355"/>
        <v>-</v>
      </c>
      <c r="V326" s="93">
        <v>0</v>
      </c>
      <c r="W326" s="100" t="str">
        <f t="shared" si="356"/>
        <v>-</v>
      </c>
      <c r="X326" s="144">
        <v>91</v>
      </c>
      <c r="Y326" s="60">
        <v>91</v>
      </c>
      <c r="Z326" s="80">
        <f t="shared" si="357"/>
        <v>1</v>
      </c>
      <c r="AA326" s="93">
        <v>54225480</v>
      </c>
      <c r="AB326" s="100">
        <f t="shared" si="358"/>
        <v>595884.39560439566</v>
      </c>
      <c r="AC326" s="60">
        <v>79</v>
      </c>
      <c r="AD326" s="80">
        <f t="shared" si="359"/>
        <v>0.86813186813186816</v>
      </c>
      <c r="AE326" s="93">
        <v>8313661</v>
      </c>
      <c r="AF326" s="100">
        <f t="shared" si="360"/>
        <v>105236.21518987342</v>
      </c>
      <c r="AG326" s="144">
        <v>58</v>
      </c>
      <c r="AH326" s="60">
        <v>57</v>
      </c>
      <c r="AI326" s="80">
        <f t="shared" si="361"/>
        <v>0.98275862068965514</v>
      </c>
      <c r="AJ326" s="93">
        <v>39842210</v>
      </c>
      <c r="AK326" s="100">
        <f t="shared" si="362"/>
        <v>698986.14035087719</v>
      </c>
      <c r="AL326" s="60">
        <v>53</v>
      </c>
      <c r="AM326" s="80">
        <f t="shared" si="363"/>
        <v>0.91379310344827591</v>
      </c>
      <c r="AN326" s="93">
        <v>12375329</v>
      </c>
      <c r="AO326" s="100">
        <f t="shared" si="364"/>
        <v>233496.77358490566</v>
      </c>
      <c r="AP326" s="144">
        <v>12</v>
      </c>
      <c r="AQ326" s="60">
        <v>12</v>
      </c>
      <c r="AR326" s="80">
        <f t="shared" si="365"/>
        <v>1</v>
      </c>
      <c r="AS326" s="93">
        <v>10406500</v>
      </c>
      <c r="AT326" s="100">
        <f t="shared" si="366"/>
        <v>867208.33333333337</v>
      </c>
      <c r="AU326" s="60">
        <v>10</v>
      </c>
      <c r="AV326" s="80">
        <f t="shared" si="367"/>
        <v>0.83333333333333337</v>
      </c>
      <c r="AW326" s="93">
        <v>972773</v>
      </c>
      <c r="AX326" s="100">
        <f t="shared" si="368"/>
        <v>97277.3</v>
      </c>
      <c r="AY326" s="144">
        <v>1</v>
      </c>
      <c r="AZ326" s="60">
        <v>1</v>
      </c>
      <c r="BA326" s="80">
        <f t="shared" si="369"/>
        <v>1</v>
      </c>
      <c r="BB326" s="93">
        <v>282380</v>
      </c>
      <c r="BC326" s="100">
        <f t="shared" si="370"/>
        <v>282380</v>
      </c>
      <c r="BD326" s="60">
        <v>1</v>
      </c>
      <c r="BE326" s="80">
        <f t="shared" si="371"/>
        <v>1</v>
      </c>
      <c r="BF326" s="93">
        <v>5320</v>
      </c>
      <c r="BG326" s="100">
        <f t="shared" si="372"/>
        <v>5320</v>
      </c>
      <c r="BH326" s="144">
        <v>0</v>
      </c>
      <c r="BI326" s="60">
        <v>0</v>
      </c>
      <c r="BJ326" s="80" t="str">
        <f t="shared" si="373"/>
        <v>-</v>
      </c>
      <c r="BK326" s="93">
        <v>0</v>
      </c>
      <c r="BL326" s="100" t="str">
        <f t="shared" si="374"/>
        <v>-</v>
      </c>
      <c r="BM326" s="60">
        <v>0</v>
      </c>
      <c r="BN326" s="80" t="str">
        <f t="shared" si="375"/>
        <v>-</v>
      </c>
      <c r="BO326" s="93">
        <v>0</v>
      </c>
      <c r="BP326" s="100" t="str">
        <f t="shared" si="376"/>
        <v>-</v>
      </c>
      <c r="BQ326" s="98">
        <f t="shared" si="377"/>
        <v>162</v>
      </c>
      <c r="BR326" s="60">
        <f t="shared" si="378"/>
        <v>161</v>
      </c>
      <c r="BS326" s="80">
        <f t="shared" si="379"/>
        <v>0.99382716049382713</v>
      </c>
      <c r="BT326" s="93">
        <f t="shared" si="380"/>
        <v>104756570</v>
      </c>
      <c r="BU326" s="100">
        <f t="shared" si="381"/>
        <v>650661.92546583852</v>
      </c>
      <c r="BV326" s="60">
        <f t="shared" si="382"/>
        <v>143</v>
      </c>
      <c r="BW326" s="80">
        <f t="shared" si="383"/>
        <v>0.88271604938271608</v>
      </c>
      <c r="BX326" s="93">
        <f t="shared" si="384"/>
        <v>21667083</v>
      </c>
      <c r="BY326" s="100">
        <f t="shared" si="385"/>
        <v>151518.06293706293</v>
      </c>
      <c r="BZ326" s="82"/>
      <c r="CA326" s="113">
        <v>148</v>
      </c>
      <c r="CB326" s="105">
        <v>147</v>
      </c>
      <c r="CC326" s="86">
        <v>0.9932432432432432</v>
      </c>
      <c r="CD326" s="105">
        <v>71870630</v>
      </c>
      <c r="CE326" s="105">
        <v>488915.85034013604</v>
      </c>
      <c r="CF326" s="105">
        <v>122</v>
      </c>
      <c r="CG326" s="86">
        <v>0.82432432432432434</v>
      </c>
      <c r="CH326" s="105">
        <v>13506708</v>
      </c>
      <c r="CI326" s="105">
        <v>110710.72131147541</v>
      </c>
      <c r="CK326" s="86">
        <f t="shared" si="345"/>
        <v>0.11111111111111105</v>
      </c>
      <c r="CL326" s="86">
        <f t="shared" si="346"/>
        <v>6.1728395061728669E-3</v>
      </c>
      <c r="CM326" s="86">
        <f t="shared" si="347"/>
        <v>0.16891891891891886</v>
      </c>
      <c r="CN326" s="86">
        <f t="shared" si="348"/>
        <v>6.7567567567567988E-3</v>
      </c>
    </row>
    <row r="327" spans="1:92" s="15" customFormat="1" ht="13.5" customHeight="1">
      <c r="A327" s="63"/>
      <c r="B327" s="346"/>
      <c r="C327" s="343"/>
      <c r="D327" s="81"/>
      <c r="E327" s="71" t="s">
        <v>160</v>
      </c>
      <c r="F327" s="168">
        <v>0</v>
      </c>
      <c r="G327" s="62">
        <v>0</v>
      </c>
      <c r="H327" s="79" t="str">
        <f t="shared" si="349"/>
        <v>-</v>
      </c>
      <c r="I327" s="101">
        <v>0</v>
      </c>
      <c r="J327" s="102" t="str">
        <f t="shared" si="350"/>
        <v>-</v>
      </c>
      <c r="K327" s="62">
        <v>0</v>
      </c>
      <c r="L327" s="79" t="str">
        <f t="shared" si="351"/>
        <v>-</v>
      </c>
      <c r="M327" s="101">
        <v>0</v>
      </c>
      <c r="N327" s="102" t="str">
        <f t="shared" si="352"/>
        <v>-</v>
      </c>
      <c r="O327" s="168">
        <v>0</v>
      </c>
      <c r="P327" s="62">
        <v>0</v>
      </c>
      <c r="Q327" s="79" t="str">
        <f t="shared" si="353"/>
        <v>-</v>
      </c>
      <c r="R327" s="101">
        <v>0</v>
      </c>
      <c r="S327" s="102" t="str">
        <f t="shared" si="354"/>
        <v>-</v>
      </c>
      <c r="T327" s="62">
        <v>0</v>
      </c>
      <c r="U327" s="79" t="str">
        <f t="shared" si="355"/>
        <v>-</v>
      </c>
      <c r="V327" s="101">
        <v>0</v>
      </c>
      <c r="W327" s="102" t="str">
        <f t="shared" si="356"/>
        <v>-</v>
      </c>
      <c r="X327" s="168">
        <v>69</v>
      </c>
      <c r="Y327" s="62">
        <v>69</v>
      </c>
      <c r="Z327" s="79">
        <f t="shared" si="357"/>
        <v>1</v>
      </c>
      <c r="AA327" s="101">
        <v>40703010</v>
      </c>
      <c r="AB327" s="102">
        <f t="shared" si="358"/>
        <v>589898.69565217395</v>
      </c>
      <c r="AC327" s="62">
        <v>58</v>
      </c>
      <c r="AD327" s="79">
        <f t="shared" si="359"/>
        <v>0.84057971014492749</v>
      </c>
      <c r="AE327" s="101">
        <v>6358978</v>
      </c>
      <c r="AF327" s="102">
        <f t="shared" si="360"/>
        <v>109637.55172413793</v>
      </c>
      <c r="AG327" s="168">
        <v>42</v>
      </c>
      <c r="AH327" s="62">
        <v>41</v>
      </c>
      <c r="AI327" s="79">
        <f t="shared" si="361"/>
        <v>0.97619047619047616</v>
      </c>
      <c r="AJ327" s="101">
        <v>34260870</v>
      </c>
      <c r="AK327" s="102">
        <f t="shared" si="362"/>
        <v>835630.97560975607</v>
      </c>
      <c r="AL327" s="62">
        <v>38</v>
      </c>
      <c r="AM327" s="79">
        <f t="shared" si="363"/>
        <v>0.90476190476190477</v>
      </c>
      <c r="AN327" s="101">
        <v>11314793</v>
      </c>
      <c r="AO327" s="102">
        <f t="shared" si="364"/>
        <v>297757.71052631579</v>
      </c>
      <c r="AP327" s="168">
        <v>10</v>
      </c>
      <c r="AQ327" s="62">
        <v>10</v>
      </c>
      <c r="AR327" s="79">
        <f t="shared" si="365"/>
        <v>1</v>
      </c>
      <c r="AS327" s="101">
        <v>9241370</v>
      </c>
      <c r="AT327" s="102">
        <f t="shared" si="366"/>
        <v>924137</v>
      </c>
      <c r="AU327" s="62">
        <v>9</v>
      </c>
      <c r="AV327" s="79">
        <f t="shared" si="367"/>
        <v>0.9</v>
      </c>
      <c r="AW327" s="101">
        <v>967015</v>
      </c>
      <c r="AX327" s="102">
        <f t="shared" si="368"/>
        <v>107446.11111111111</v>
      </c>
      <c r="AY327" s="168">
        <v>1</v>
      </c>
      <c r="AZ327" s="62">
        <v>1</v>
      </c>
      <c r="BA327" s="79">
        <f t="shared" si="369"/>
        <v>1</v>
      </c>
      <c r="BB327" s="101">
        <v>282380</v>
      </c>
      <c r="BC327" s="102">
        <f t="shared" si="370"/>
        <v>282380</v>
      </c>
      <c r="BD327" s="62">
        <v>1</v>
      </c>
      <c r="BE327" s="79">
        <f t="shared" si="371"/>
        <v>1</v>
      </c>
      <c r="BF327" s="101">
        <v>5320</v>
      </c>
      <c r="BG327" s="102">
        <f t="shared" si="372"/>
        <v>5320</v>
      </c>
      <c r="BH327" s="168">
        <v>0</v>
      </c>
      <c r="BI327" s="62">
        <v>0</v>
      </c>
      <c r="BJ327" s="79" t="str">
        <f t="shared" si="373"/>
        <v>-</v>
      </c>
      <c r="BK327" s="101">
        <v>0</v>
      </c>
      <c r="BL327" s="102" t="str">
        <f t="shared" si="374"/>
        <v>-</v>
      </c>
      <c r="BM327" s="62">
        <v>0</v>
      </c>
      <c r="BN327" s="79" t="str">
        <f t="shared" si="375"/>
        <v>-</v>
      </c>
      <c r="BO327" s="101">
        <v>0</v>
      </c>
      <c r="BP327" s="102" t="str">
        <f t="shared" si="376"/>
        <v>-</v>
      </c>
      <c r="BQ327" s="99">
        <f t="shared" si="377"/>
        <v>122</v>
      </c>
      <c r="BR327" s="62">
        <f t="shared" si="378"/>
        <v>121</v>
      </c>
      <c r="BS327" s="79">
        <f t="shared" si="379"/>
        <v>0.99180327868852458</v>
      </c>
      <c r="BT327" s="101">
        <f t="shared" si="380"/>
        <v>84487630</v>
      </c>
      <c r="BU327" s="102">
        <f t="shared" si="381"/>
        <v>698244.87603305781</v>
      </c>
      <c r="BV327" s="62">
        <f t="shared" si="382"/>
        <v>106</v>
      </c>
      <c r="BW327" s="79">
        <f t="shared" si="383"/>
        <v>0.86885245901639341</v>
      </c>
      <c r="BX327" s="101">
        <f t="shared" si="384"/>
        <v>18646106</v>
      </c>
      <c r="BY327" s="102">
        <f t="shared" si="385"/>
        <v>175906.66037735849</v>
      </c>
      <c r="BZ327" s="82"/>
      <c r="CA327" s="113">
        <v>118</v>
      </c>
      <c r="CB327" s="105">
        <v>117</v>
      </c>
      <c r="CC327" s="86">
        <v>0.99152542372881358</v>
      </c>
      <c r="CD327" s="105">
        <v>51344280</v>
      </c>
      <c r="CE327" s="105">
        <v>438840</v>
      </c>
      <c r="CF327" s="105">
        <v>95</v>
      </c>
      <c r="CG327" s="86">
        <v>0.80508474576271183</v>
      </c>
      <c r="CH327" s="105">
        <v>9236303</v>
      </c>
      <c r="CI327" s="105">
        <v>97224.242105263154</v>
      </c>
      <c r="CK327" s="86">
        <f t="shared" ref="CK327:CK390" si="386">IFERROR(BS327-BW327,"-")</f>
        <v>0.12295081967213117</v>
      </c>
      <c r="CL327" s="86">
        <f t="shared" si="346"/>
        <v>8.1967213114754189E-3</v>
      </c>
      <c r="CM327" s="86">
        <f t="shared" si="347"/>
        <v>0.18644067796610175</v>
      </c>
      <c r="CN327" s="86">
        <f t="shared" si="348"/>
        <v>8.4745762711864181E-3</v>
      </c>
    </row>
    <row r="328" spans="1:92" s="15" customFormat="1" ht="13.5" customHeight="1">
      <c r="A328" s="63"/>
      <c r="B328" s="346"/>
      <c r="C328" s="343"/>
      <c r="D328" s="81"/>
      <c r="E328" s="198" t="s">
        <v>161</v>
      </c>
      <c r="F328" s="213">
        <v>0</v>
      </c>
      <c r="G328" s="214">
        <v>0</v>
      </c>
      <c r="H328" s="215" t="str">
        <f t="shared" si="349"/>
        <v>-</v>
      </c>
      <c r="I328" s="216">
        <v>0</v>
      </c>
      <c r="J328" s="217" t="str">
        <f t="shared" si="350"/>
        <v>-</v>
      </c>
      <c r="K328" s="214">
        <v>0</v>
      </c>
      <c r="L328" s="215" t="str">
        <f t="shared" si="351"/>
        <v>-</v>
      </c>
      <c r="M328" s="216">
        <v>0</v>
      </c>
      <c r="N328" s="217" t="str">
        <f t="shared" si="352"/>
        <v>-</v>
      </c>
      <c r="O328" s="213">
        <v>0</v>
      </c>
      <c r="P328" s="214">
        <v>0</v>
      </c>
      <c r="Q328" s="215" t="str">
        <f t="shared" si="353"/>
        <v>-</v>
      </c>
      <c r="R328" s="216">
        <v>0</v>
      </c>
      <c r="S328" s="217" t="str">
        <f t="shared" si="354"/>
        <v>-</v>
      </c>
      <c r="T328" s="214">
        <v>0</v>
      </c>
      <c r="U328" s="215" t="str">
        <f t="shared" si="355"/>
        <v>-</v>
      </c>
      <c r="V328" s="216">
        <v>0</v>
      </c>
      <c r="W328" s="217" t="str">
        <f t="shared" si="356"/>
        <v>-</v>
      </c>
      <c r="X328" s="213">
        <v>22</v>
      </c>
      <c r="Y328" s="214">
        <v>22</v>
      </c>
      <c r="Z328" s="215">
        <f t="shared" si="357"/>
        <v>1</v>
      </c>
      <c r="AA328" s="216">
        <v>13522470</v>
      </c>
      <c r="AB328" s="217">
        <f t="shared" si="358"/>
        <v>614657.72727272729</v>
      </c>
      <c r="AC328" s="214">
        <v>21</v>
      </c>
      <c r="AD328" s="215">
        <f t="shared" si="359"/>
        <v>0.95454545454545459</v>
      </c>
      <c r="AE328" s="216">
        <v>1954683</v>
      </c>
      <c r="AF328" s="217">
        <f t="shared" si="360"/>
        <v>93080.142857142855</v>
      </c>
      <c r="AG328" s="213">
        <v>16</v>
      </c>
      <c r="AH328" s="214">
        <v>16</v>
      </c>
      <c r="AI328" s="215">
        <f t="shared" si="361"/>
        <v>1</v>
      </c>
      <c r="AJ328" s="216">
        <v>5581340</v>
      </c>
      <c r="AK328" s="217">
        <f t="shared" si="362"/>
        <v>348833.75</v>
      </c>
      <c r="AL328" s="214">
        <v>15</v>
      </c>
      <c r="AM328" s="215">
        <f t="shared" si="363"/>
        <v>0.9375</v>
      </c>
      <c r="AN328" s="216">
        <v>1060536</v>
      </c>
      <c r="AO328" s="217">
        <f t="shared" si="364"/>
        <v>70702.399999999994</v>
      </c>
      <c r="AP328" s="213">
        <v>2</v>
      </c>
      <c r="AQ328" s="214">
        <v>2</v>
      </c>
      <c r="AR328" s="215">
        <f t="shared" si="365"/>
        <v>1</v>
      </c>
      <c r="AS328" s="216">
        <v>1165130</v>
      </c>
      <c r="AT328" s="217">
        <f t="shared" si="366"/>
        <v>582565</v>
      </c>
      <c r="AU328" s="214">
        <v>1</v>
      </c>
      <c r="AV328" s="215">
        <f t="shared" si="367"/>
        <v>0.5</v>
      </c>
      <c r="AW328" s="216">
        <v>5758</v>
      </c>
      <c r="AX328" s="217">
        <f t="shared" si="368"/>
        <v>5758</v>
      </c>
      <c r="AY328" s="213">
        <v>0</v>
      </c>
      <c r="AZ328" s="214">
        <v>0</v>
      </c>
      <c r="BA328" s="215" t="str">
        <f t="shared" si="369"/>
        <v>-</v>
      </c>
      <c r="BB328" s="216">
        <v>0</v>
      </c>
      <c r="BC328" s="217" t="str">
        <f t="shared" si="370"/>
        <v>-</v>
      </c>
      <c r="BD328" s="214">
        <v>0</v>
      </c>
      <c r="BE328" s="215" t="str">
        <f t="shared" si="371"/>
        <v>-</v>
      </c>
      <c r="BF328" s="216">
        <v>0</v>
      </c>
      <c r="BG328" s="217" t="str">
        <f t="shared" si="372"/>
        <v>-</v>
      </c>
      <c r="BH328" s="213">
        <v>0</v>
      </c>
      <c r="BI328" s="214">
        <v>0</v>
      </c>
      <c r="BJ328" s="215" t="str">
        <f t="shared" si="373"/>
        <v>-</v>
      </c>
      <c r="BK328" s="216">
        <v>0</v>
      </c>
      <c r="BL328" s="217" t="str">
        <f t="shared" si="374"/>
        <v>-</v>
      </c>
      <c r="BM328" s="214">
        <v>0</v>
      </c>
      <c r="BN328" s="215" t="str">
        <f t="shared" si="375"/>
        <v>-</v>
      </c>
      <c r="BO328" s="216">
        <v>0</v>
      </c>
      <c r="BP328" s="217" t="str">
        <f t="shared" si="376"/>
        <v>-</v>
      </c>
      <c r="BQ328" s="218">
        <f t="shared" si="377"/>
        <v>40</v>
      </c>
      <c r="BR328" s="214">
        <f t="shared" si="378"/>
        <v>40</v>
      </c>
      <c r="BS328" s="215">
        <f t="shared" si="379"/>
        <v>1</v>
      </c>
      <c r="BT328" s="216">
        <f t="shared" si="380"/>
        <v>20268940</v>
      </c>
      <c r="BU328" s="217">
        <f t="shared" si="381"/>
        <v>506723.5</v>
      </c>
      <c r="BV328" s="214">
        <f t="shared" si="382"/>
        <v>37</v>
      </c>
      <c r="BW328" s="215">
        <f t="shared" si="383"/>
        <v>0.92500000000000004</v>
      </c>
      <c r="BX328" s="216">
        <f t="shared" si="384"/>
        <v>3020977</v>
      </c>
      <c r="BY328" s="217">
        <f t="shared" si="385"/>
        <v>81648.027027027027</v>
      </c>
      <c r="BZ328" s="82"/>
      <c r="CA328" s="113">
        <v>30</v>
      </c>
      <c r="CB328" s="105">
        <v>30</v>
      </c>
      <c r="CC328" s="86">
        <v>1</v>
      </c>
      <c r="CD328" s="105">
        <v>20526350</v>
      </c>
      <c r="CE328" s="105">
        <v>684211.66666666663</v>
      </c>
      <c r="CF328" s="105">
        <v>27</v>
      </c>
      <c r="CG328" s="86">
        <v>0.9</v>
      </c>
      <c r="CH328" s="105">
        <v>4270405</v>
      </c>
      <c r="CI328" s="105">
        <v>158163.14814814815</v>
      </c>
      <c r="CK328" s="86">
        <f t="shared" si="386"/>
        <v>7.4999999999999956E-2</v>
      </c>
      <c r="CL328" s="86">
        <f t="shared" ref="CL328:CL391" si="387">IFERROR(1-BS328,"-")</f>
        <v>0</v>
      </c>
      <c r="CM328" s="86">
        <f t="shared" ref="CM328:CM391" si="388">IFERROR(CC328-CG328,"-")</f>
        <v>9.9999999999999978E-2</v>
      </c>
      <c r="CN328" s="86">
        <f t="shared" ref="CN328:CN391" si="389">IFERROR(1-CC328,"-")</f>
        <v>0</v>
      </c>
    </row>
    <row r="329" spans="1:92" s="15" customFormat="1" ht="13.5" customHeight="1">
      <c r="A329" s="63"/>
      <c r="B329" s="346"/>
      <c r="C329" s="343"/>
      <c r="D329" s="210"/>
      <c r="E329" s="72" t="s">
        <v>211</v>
      </c>
      <c r="F329" s="211">
        <v>0</v>
      </c>
      <c r="G329" s="126">
        <v>0</v>
      </c>
      <c r="H329" s="124" t="str">
        <f>IFERROR(G329/F329,"-")</f>
        <v>-</v>
      </c>
      <c r="I329" s="127">
        <v>0</v>
      </c>
      <c r="J329" s="125" t="str">
        <f>IFERROR(I329/G329,"-")</f>
        <v>-</v>
      </c>
      <c r="K329" s="126">
        <v>0</v>
      </c>
      <c r="L329" s="124" t="str">
        <f>IFERROR(K329/F329,"-")</f>
        <v>-</v>
      </c>
      <c r="M329" s="127">
        <v>0</v>
      </c>
      <c r="N329" s="125" t="str">
        <f>IFERROR(M329/K329,"-")</f>
        <v>-</v>
      </c>
      <c r="O329" s="211">
        <v>0</v>
      </c>
      <c r="P329" s="126">
        <v>0</v>
      </c>
      <c r="Q329" s="124" t="str">
        <f>IFERROR(P329/O329,"-")</f>
        <v>-</v>
      </c>
      <c r="R329" s="127">
        <v>0</v>
      </c>
      <c r="S329" s="125" t="str">
        <f>IFERROR(R329/P329,"-")</f>
        <v>-</v>
      </c>
      <c r="T329" s="126">
        <v>0</v>
      </c>
      <c r="U329" s="124" t="str">
        <f>IFERROR(T329/O329,"-")</f>
        <v>-</v>
      </c>
      <c r="V329" s="127">
        <v>0</v>
      </c>
      <c r="W329" s="125" t="str">
        <f>IFERROR(V329/T329,"-")</f>
        <v>-</v>
      </c>
      <c r="X329" s="211">
        <v>0</v>
      </c>
      <c r="Y329" s="126">
        <v>0</v>
      </c>
      <c r="Z329" s="124" t="str">
        <f>IFERROR(Y329/X329,"-")</f>
        <v>-</v>
      </c>
      <c r="AA329" s="127">
        <v>0</v>
      </c>
      <c r="AB329" s="125" t="str">
        <f>IFERROR(AA329/Y329,"-")</f>
        <v>-</v>
      </c>
      <c r="AC329" s="126">
        <v>0</v>
      </c>
      <c r="AD329" s="124" t="str">
        <f>IFERROR(AC329/X329,"-")</f>
        <v>-</v>
      </c>
      <c r="AE329" s="127">
        <v>0</v>
      </c>
      <c r="AF329" s="125" t="str">
        <f>IFERROR(AE329/AC329,"-")</f>
        <v>-</v>
      </c>
      <c r="AG329" s="211">
        <v>0</v>
      </c>
      <c r="AH329" s="126">
        <v>0</v>
      </c>
      <c r="AI329" s="124" t="str">
        <f>IFERROR(AH329/AG329,"-")</f>
        <v>-</v>
      </c>
      <c r="AJ329" s="127">
        <v>0</v>
      </c>
      <c r="AK329" s="125" t="str">
        <f>IFERROR(AJ329/AH329,"-")</f>
        <v>-</v>
      </c>
      <c r="AL329" s="126">
        <v>0</v>
      </c>
      <c r="AM329" s="124" t="str">
        <f>IFERROR(AL329/AG329,"-")</f>
        <v>-</v>
      </c>
      <c r="AN329" s="127">
        <v>0</v>
      </c>
      <c r="AO329" s="125" t="str">
        <f>IFERROR(AN329/AL329,"-")</f>
        <v>-</v>
      </c>
      <c r="AP329" s="211">
        <v>0</v>
      </c>
      <c r="AQ329" s="126">
        <v>0</v>
      </c>
      <c r="AR329" s="124" t="str">
        <f>IFERROR(AQ329/AP329,"-")</f>
        <v>-</v>
      </c>
      <c r="AS329" s="127">
        <v>0</v>
      </c>
      <c r="AT329" s="125" t="str">
        <f>IFERROR(AS329/AQ329,"-")</f>
        <v>-</v>
      </c>
      <c r="AU329" s="126">
        <v>0</v>
      </c>
      <c r="AV329" s="124" t="str">
        <f>IFERROR(AU329/AP329,"-")</f>
        <v>-</v>
      </c>
      <c r="AW329" s="127">
        <v>0</v>
      </c>
      <c r="AX329" s="125" t="str">
        <f>IFERROR(AW329/AU329,"-")</f>
        <v>-</v>
      </c>
      <c r="AY329" s="211">
        <v>0</v>
      </c>
      <c r="AZ329" s="126">
        <v>0</v>
      </c>
      <c r="BA329" s="124" t="str">
        <f>IFERROR(AZ329/AY329,"-")</f>
        <v>-</v>
      </c>
      <c r="BB329" s="127">
        <v>0</v>
      </c>
      <c r="BC329" s="125" t="str">
        <f>IFERROR(BB329/AZ329,"-")</f>
        <v>-</v>
      </c>
      <c r="BD329" s="126">
        <v>0</v>
      </c>
      <c r="BE329" s="124" t="str">
        <f>IFERROR(BD329/AY329,"-")</f>
        <v>-</v>
      </c>
      <c r="BF329" s="127">
        <v>0</v>
      </c>
      <c r="BG329" s="125" t="str">
        <f>IFERROR(BF329/BD329,"-")</f>
        <v>-</v>
      </c>
      <c r="BH329" s="211">
        <v>0</v>
      </c>
      <c r="BI329" s="126">
        <v>0</v>
      </c>
      <c r="BJ329" s="124" t="str">
        <f>IFERROR(BI329/BH329,"-")</f>
        <v>-</v>
      </c>
      <c r="BK329" s="127">
        <v>0</v>
      </c>
      <c r="BL329" s="125" t="str">
        <f>IFERROR(BK329/BI329,"-")</f>
        <v>-</v>
      </c>
      <c r="BM329" s="126">
        <v>0</v>
      </c>
      <c r="BN329" s="124" t="str">
        <f>IFERROR(BM329/BH329,"-")</f>
        <v>-</v>
      </c>
      <c r="BO329" s="127">
        <v>0</v>
      </c>
      <c r="BP329" s="125" t="str">
        <f>IFERROR(BO329/BM329,"-")</f>
        <v>-</v>
      </c>
      <c r="BQ329" s="212">
        <f t="shared" si="377"/>
        <v>0</v>
      </c>
      <c r="BR329" s="126">
        <f t="shared" si="378"/>
        <v>0</v>
      </c>
      <c r="BS329" s="124" t="str">
        <f>IFERROR(BR329/BQ329,"-")</f>
        <v>-</v>
      </c>
      <c r="BT329" s="127">
        <f>SUM(I329,R329,AA329,AJ329,AS329,BB329,BK329)</f>
        <v>0</v>
      </c>
      <c r="BU329" s="125" t="str">
        <f>IFERROR(BT329/BR329,"-")</f>
        <v>-</v>
      </c>
      <c r="BV329" s="126">
        <f>SUM(K329,T329,AC329,AL329,AU329,BD329,BM329)</f>
        <v>0</v>
      </c>
      <c r="BW329" s="124" t="str">
        <f>IFERROR(BV329/BQ329,"-")</f>
        <v>-</v>
      </c>
      <c r="BX329" s="127">
        <f>SUM(M329,V329,AE329,AN329,AW329,BF329,BO329)</f>
        <v>0</v>
      </c>
      <c r="BY329" s="125" t="str">
        <f>IFERROR(BX329/BV329,"-")</f>
        <v>-</v>
      </c>
      <c r="BZ329" s="82"/>
      <c r="CA329" s="113">
        <v>0</v>
      </c>
      <c r="CB329" s="105">
        <v>0</v>
      </c>
      <c r="CC329" s="86" t="s">
        <v>240</v>
      </c>
      <c r="CD329" s="105">
        <v>0</v>
      </c>
      <c r="CE329" s="105" t="s">
        <v>240</v>
      </c>
      <c r="CF329" s="105">
        <v>0</v>
      </c>
      <c r="CG329" s="86" t="s">
        <v>240</v>
      </c>
      <c r="CH329" s="105">
        <v>0</v>
      </c>
      <c r="CI329" s="105" t="s">
        <v>240</v>
      </c>
      <c r="CK329" s="86" t="str">
        <f t="shared" si="386"/>
        <v>-</v>
      </c>
      <c r="CL329" s="86" t="str">
        <f t="shared" si="387"/>
        <v>-</v>
      </c>
      <c r="CM329" s="86" t="str">
        <f t="shared" si="388"/>
        <v>-</v>
      </c>
      <c r="CN329" s="86" t="str">
        <f t="shared" si="389"/>
        <v>-</v>
      </c>
    </row>
    <row r="330" spans="1:92" s="15" customFormat="1" ht="13.5" customHeight="1">
      <c r="A330" s="63"/>
      <c r="B330" s="347"/>
      <c r="C330" s="344"/>
      <c r="D330" s="338" t="s">
        <v>204</v>
      </c>
      <c r="E330" s="339"/>
      <c r="F330" s="144">
        <v>38</v>
      </c>
      <c r="G330" s="60">
        <v>37</v>
      </c>
      <c r="H330" s="80">
        <f t="shared" si="349"/>
        <v>0.97368421052631582</v>
      </c>
      <c r="I330" s="93">
        <v>59860920</v>
      </c>
      <c r="J330" s="100">
        <f t="shared" si="350"/>
        <v>1617862.7027027027</v>
      </c>
      <c r="K330" s="60">
        <v>31</v>
      </c>
      <c r="L330" s="80">
        <f t="shared" si="351"/>
        <v>0.81578947368421051</v>
      </c>
      <c r="M330" s="93">
        <v>37399504</v>
      </c>
      <c r="N330" s="100">
        <f t="shared" si="352"/>
        <v>1206435.6129032257</v>
      </c>
      <c r="O330" s="144">
        <v>122</v>
      </c>
      <c r="P330" s="60">
        <v>118</v>
      </c>
      <c r="Q330" s="80">
        <f t="shared" si="353"/>
        <v>0.96721311475409832</v>
      </c>
      <c r="R330" s="93">
        <v>299971610</v>
      </c>
      <c r="S330" s="100">
        <f t="shared" si="354"/>
        <v>2542132.2881355933</v>
      </c>
      <c r="T330" s="60">
        <v>107</v>
      </c>
      <c r="U330" s="80">
        <f t="shared" si="355"/>
        <v>0.87704918032786883</v>
      </c>
      <c r="V330" s="93">
        <v>149686612</v>
      </c>
      <c r="W330" s="100">
        <f t="shared" si="356"/>
        <v>1398940.2990654206</v>
      </c>
      <c r="X330" s="144">
        <v>4492</v>
      </c>
      <c r="Y330" s="60">
        <v>4088</v>
      </c>
      <c r="Z330" s="80">
        <f t="shared" si="357"/>
        <v>0.9100623330365093</v>
      </c>
      <c r="AA330" s="93">
        <v>2989464570</v>
      </c>
      <c r="AB330" s="100">
        <f t="shared" si="358"/>
        <v>731278.02592954994</v>
      </c>
      <c r="AC330" s="60">
        <v>3483</v>
      </c>
      <c r="AD330" s="80">
        <f t="shared" si="359"/>
        <v>0.77537845057880672</v>
      </c>
      <c r="AE330" s="93">
        <v>669348647</v>
      </c>
      <c r="AF330" s="100">
        <f t="shared" si="360"/>
        <v>192175.89635371807</v>
      </c>
      <c r="AG330" s="144">
        <v>3844</v>
      </c>
      <c r="AH330" s="60">
        <v>3624</v>
      </c>
      <c r="AI330" s="80">
        <f t="shared" si="361"/>
        <v>0.94276795005202918</v>
      </c>
      <c r="AJ330" s="93">
        <v>3463278030</v>
      </c>
      <c r="AK330" s="100">
        <f t="shared" si="362"/>
        <v>955650.67052980128</v>
      </c>
      <c r="AL330" s="60">
        <v>3252</v>
      </c>
      <c r="AM330" s="80">
        <f t="shared" si="363"/>
        <v>0.84599375650364206</v>
      </c>
      <c r="AN330" s="93">
        <v>704309574</v>
      </c>
      <c r="AO330" s="100">
        <f t="shared" si="364"/>
        <v>216577.35977859778</v>
      </c>
      <c r="AP330" s="144">
        <v>2661</v>
      </c>
      <c r="AQ330" s="60">
        <v>2522</v>
      </c>
      <c r="AR330" s="80">
        <f t="shared" si="365"/>
        <v>0.9477639984968057</v>
      </c>
      <c r="AS330" s="93">
        <v>2504279470</v>
      </c>
      <c r="AT330" s="100">
        <f t="shared" si="366"/>
        <v>992973.62014274381</v>
      </c>
      <c r="AU330" s="60">
        <v>2282</v>
      </c>
      <c r="AV330" s="80">
        <f t="shared" si="367"/>
        <v>0.8575723412251034</v>
      </c>
      <c r="AW330" s="93">
        <v>458355834</v>
      </c>
      <c r="AX330" s="100">
        <f t="shared" si="368"/>
        <v>200857.07011393516</v>
      </c>
      <c r="AY330" s="144">
        <v>1329</v>
      </c>
      <c r="AZ330" s="60">
        <v>1221</v>
      </c>
      <c r="BA330" s="80">
        <f t="shared" si="369"/>
        <v>0.91873589164785552</v>
      </c>
      <c r="BB330" s="93">
        <v>1250705230</v>
      </c>
      <c r="BC330" s="100">
        <f t="shared" si="370"/>
        <v>1024328.6076986077</v>
      </c>
      <c r="BD330" s="60">
        <v>1102</v>
      </c>
      <c r="BE330" s="80">
        <f t="shared" si="371"/>
        <v>0.82919488337095559</v>
      </c>
      <c r="BF330" s="93">
        <v>185421609</v>
      </c>
      <c r="BG330" s="100">
        <f t="shared" si="372"/>
        <v>168259.17332123412</v>
      </c>
      <c r="BH330" s="144">
        <v>468</v>
      </c>
      <c r="BI330" s="60">
        <v>384</v>
      </c>
      <c r="BJ330" s="80">
        <f t="shared" si="373"/>
        <v>0.82051282051282048</v>
      </c>
      <c r="BK330" s="93">
        <v>443801500</v>
      </c>
      <c r="BL330" s="100">
        <f t="shared" si="374"/>
        <v>1155733.0729166667</v>
      </c>
      <c r="BM330" s="60">
        <v>335</v>
      </c>
      <c r="BN330" s="80">
        <f t="shared" si="375"/>
        <v>0.71581196581196582</v>
      </c>
      <c r="BO330" s="93">
        <v>66707929</v>
      </c>
      <c r="BP330" s="100">
        <f t="shared" si="376"/>
        <v>199128.14626865671</v>
      </c>
      <c r="BQ330" s="98">
        <f t="shared" si="377"/>
        <v>12954</v>
      </c>
      <c r="BR330" s="60">
        <f t="shared" si="378"/>
        <v>11994</v>
      </c>
      <c r="BS330" s="80">
        <f t="shared" si="379"/>
        <v>0.92589161648911533</v>
      </c>
      <c r="BT330" s="93">
        <f t="shared" si="380"/>
        <v>11011361330</v>
      </c>
      <c r="BU330" s="100">
        <f t="shared" si="381"/>
        <v>918072.48040687013</v>
      </c>
      <c r="BV330" s="60">
        <f t="shared" si="382"/>
        <v>10592</v>
      </c>
      <c r="BW330" s="80">
        <f t="shared" si="383"/>
        <v>0.81766249807009417</v>
      </c>
      <c r="BX330" s="93">
        <f t="shared" si="384"/>
        <v>2271229709</v>
      </c>
      <c r="BY330" s="100">
        <f t="shared" si="385"/>
        <v>214428.78672583081</v>
      </c>
      <c r="BZ330" s="82"/>
      <c r="CA330" s="113">
        <v>12499</v>
      </c>
      <c r="CB330" s="105">
        <v>11549</v>
      </c>
      <c r="CC330" s="86">
        <v>0.92399391951356113</v>
      </c>
      <c r="CD330" s="105">
        <v>10435447720</v>
      </c>
      <c r="CE330" s="105">
        <v>903580.19915144169</v>
      </c>
      <c r="CF330" s="105">
        <v>10158</v>
      </c>
      <c r="CG330" s="86">
        <v>0.8127050164013121</v>
      </c>
      <c r="CH330" s="105">
        <v>2257417929</v>
      </c>
      <c r="CI330" s="105">
        <v>222230.55020673361</v>
      </c>
      <c r="CK330" s="86">
        <f t="shared" si="386"/>
        <v>0.10822911841902116</v>
      </c>
      <c r="CL330" s="86">
        <f t="shared" si="387"/>
        <v>7.4108383510884668E-2</v>
      </c>
      <c r="CM330" s="86">
        <f t="shared" si="388"/>
        <v>0.11128890311224904</v>
      </c>
      <c r="CN330" s="86">
        <f t="shared" si="389"/>
        <v>7.6006080486438865E-2</v>
      </c>
    </row>
    <row r="331" spans="1:92" s="15" customFormat="1" ht="13.5" customHeight="1">
      <c r="A331" s="63"/>
      <c r="B331" s="345">
        <v>55</v>
      </c>
      <c r="C331" s="342" t="s">
        <v>17</v>
      </c>
      <c r="D331" s="331" t="s">
        <v>153</v>
      </c>
      <c r="E331" s="320"/>
      <c r="F331" s="144">
        <v>4</v>
      </c>
      <c r="G331" s="60">
        <v>4</v>
      </c>
      <c r="H331" s="80">
        <f t="shared" si="349"/>
        <v>1</v>
      </c>
      <c r="I331" s="93">
        <v>2042250</v>
      </c>
      <c r="J331" s="100">
        <f t="shared" si="350"/>
        <v>510562.5</v>
      </c>
      <c r="K331" s="60">
        <v>4</v>
      </c>
      <c r="L331" s="80">
        <f t="shared" si="351"/>
        <v>1</v>
      </c>
      <c r="M331" s="93">
        <v>198939</v>
      </c>
      <c r="N331" s="100">
        <f t="shared" si="352"/>
        <v>49734.75</v>
      </c>
      <c r="O331" s="144">
        <v>10</v>
      </c>
      <c r="P331" s="60">
        <v>10</v>
      </c>
      <c r="Q331" s="80">
        <f t="shared" si="353"/>
        <v>1</v>
      </c>
      <c r="R331" s="93">
        <v>3117690</v>
      </c>
      <c r="S331" s="100">
        <f t="shared" si="354"/>
        <v>311769</v>
      </c>
      <c r="T331" s="60">
        <v>9</v>
      </c>
      <c r="U331" s="80">
        <f t="shared" si="355"/>
        <v>0.9</v>
      </c>
      <c r="V331" s="93">
        <v>697437</v>
      </c>
      <c r="W331" s="100">
        <f t="shared" si="356"/>
        <v>77493</v>
      </c>
      <c r="X331" s="144">
        <v>1745</v>
      </c>
      <c r="Y331" s="60">
        <v>1724</v>
      </c>
      <c r="Z331" s="80">
        <f t="shared" si="357"/>
        <v>0.98796561604584532</v>
      </c>
      <c r="AA331" s="93">
        <v>745257750</v>
      </c>
      <c r="AB331" s="100">
        <f t="shared" si="358"/>
        <v>432284.07772621809</v>
      </c>
      <c r="AC331" s="60">
        <v>1547</v>
      </c>
      <c r="AD331" s="80">
        <f t="shared" si="359"/>
        <v>0.88653295128939824</v>
      </c>
      <c r="AE331" s="93">
        <v>163063433</v>
      </c>
      <c r="AF331" s="100">
        <f t="shared" si="360"/>
        <v>105406.2268907563</v>
      </c>
      <c r="AG331" s="144">
        <v>1677</v>
      </c>
      <c r="AH331" s="60">
        <v>1667</v>
      </c>
      <c r="AI331" s="80">
        <f t="shared" si="361"/>
        <v>0.99403697078115683</v>
      </c>
      <c r="AJ331" s="93">
        <v>829243070</v>
      </c>
      <c r="AK331" s="100">
        <f t="shared" si="362"/>
        <v>497446.35272945411</v>
      </c>
      <c r="AL331" s="60">
        <v>1529</v>
      </c>
      <c r="AM331" s="80">
        <f t="shared" si="363"/>
        <v>0.91174716756112106</v>
      </c>
      <c r="AN331" s="93">
        <v>180248203</v>
      </c>
      <c r="AO331" s="100">
        <f t="shared" si="364"/>
        <v>117886.33289731851</v>
      </c>
      <c r="AP331" s="144">
        <v>654</v>
      </c>
      <c r="AQ331" s="60">
        <v>653</v>
      </c>
      <c r="AR331" s="80">
        <f t="shared" si="365"/>
        <v>0.99847094801223246</v>
      </c>
      <c r="AS331" s="93">
        <v>369368830</v>
      </c>
      <c r="AT331" s="100">
        <f t="shared" si="366"/>
        <v>565649.05053598771</v>
      </c>
      <c r="AU331" s="60">
        <v>607</v>
      </c>
      <c r="AV331" s="80">
        <f t="shared" si="367"/>
        <v>0.9281345565749235</v>
      </c>
      <c r="AW331" s="93">
        <v>79529611</v>
      </c>
      <c r="AX331" s="100">
        <f t="shared" si="368"/>
        <v>131020.77594728171</v>
      </c>
      <c r="AY331" s="144">
        <v>136</v>
      </c>
      <c r="AZ331" s="60">
        <v>135</v>
      </c>
      <c r="BA331" s="80">
        <f t="shared" si="369"/>
        <v>0.99264705882352944</v>
      </c>
      <c r="BB331" s="93">
        <v>85931650</v>
      </c>
      <c r="BC331" s="100">
        <f t="shared" si="370"/>
        <v>636530.74074074079</v>
      </c>
      <c r="BD331" s="60">
        <v>130</v>
      </c>
      <c r="BE331" s="80">
        <f t="shared" si="371"/>
        <v>0.95588235294117652</v>
      </c>
      <c r="BF331" s="93">
        <v>19807913</v>
      </c>
      <c r="BG331" s="100">
        <f t="shared" si="372"/>
        <v>152368.56153846154</v>
      </c>
      <c r="BH331" s="144">
        <v>27</v>
      </c>
      <c r="BI331" s="60">
        <v>27</v>
      </c>
      <c r="BJ331" s="80">
        <f t="shared" si="373"/>
        <v>1</v>
      </c>
      <c r="BK331" s="93">
        <v>17098200</v>
      </c>
      <c r="BL331" s="100">
        <f t="shared" si="374"/>
        <v>633266.66666666663</v>
      </c>
      <c r="BM331" s="60">
        <v>24</v>
      </c>
      <c r="BN331" s="80">
        <f t="shared" si="375"/>
        <v>0.88888888888888884</v>
      </c>
      <c r="BO331" s="93">
        <v>4495094</v>
      </c>
      <c r="BP331" s="100">
        <f t="shared" si="376"/>
        <v>187295.58333333334</v>
      </c>
      <c r="BQ331" s="98">
        <f t="shared" si="377"/>
        <v>4253</v>
      </c>
      <c r="BR331" s="60">
        <f t="shared" si="378"/>
        <v>4220</v>
      </c>
      <c r="BS331" s="80">
        <f t="shared" si="379"/>
        <v>0.99224077122031507</v>
      </c>
      <c r="BT331" s="93">
        <f t="shared" si="380"/>
        <v>2052059440</v>
      </c>
      <c r="BU331" s="100">
        <f t="shared" si="381"/>
        <v>486270.00947867299</v>
      </c>
      <c r="BV331" s="60">
        <f t="shared" si="382"/>
        <v>3850</v>
      </c>
      <c r="BW331" s="80">
        <f t="shared" si="383"/>
        <v>0.90524335762990826</v>
      </c>
      <c r="BX331" s="93">
        <f t="shared" si="384"/>
        <v>448040630</v>
      </c>
      <c r="BY331" s="100">
        <f t="shared" si="385"/>
        <v>116374.18961038961</v>
      </c>
      <c r="BZ331" s="82"/>
      <c r="CA331" s="113">
        <v>4203</v>
      </c>
      <c r="CB331" s="105">
        <v>4166</v>
      </c>
      <c r="CC331" s="86">
        <v>0.9911967642160362</v>
      </c>
      <c r="CD331" s="105">
        <v>2159672240</v>
      </c>
      <c r="CE331" s="105">
        <v>518404.28228516562</v>
      </c>
      <c r="CF331" s="105">
        <v>3780</v>
      </c>
      <c r="CG331" s="86">
        <v>0.89935760171306212</v>
      </c>
      <c r="CH331" s="105">
        <v>458880697</v>
      </c>
      <c r="CI331" s="105">
        <v>121397.00978835979</v>
      </c>
      <c r="CK331" s="86">
        <f t="shared" si="386"/>
        <v>8.6997413590406802E-2</v>
      </c>
      <c r="CL331" s="86">
        <f t="shared" si="387"/>
        <v>7.7592287796849346E-3</v>
      </c>
      <c r="CM331" s="86">
        <f t="shared" si="388"/>
        <v>9.1839162502974081E-2</v>
      </c>
      <c r="CN331" s="86">
        <f t="shared" si="389"/>
        <v>8.8032357839638031E-3</v>
      </c>
    </row>
    <row r="332" spans="1:92" s="15" customFormat="1" ht="13.5" customHeight="1">
      <c r="A332" s="63"/>
      <c r="B332" s="346"/>
      <c r="C332" s="343"/>
      <c r="D332" s="319" t="s">
        <v>164</v>
      </c>
      <c r="E332" s="320"/>
      <c r="F332" s="144">
        <v>0</v>
      </c>
      <c r="G332" s="60">
        <v>0</v>
      </c>
      <c r="H332" s="80" t="str">
        <f t="shared" si="349"/>
        <v>-</v>
      </c>
      <c r="I332" s="93">
        <v>0</v>
      </c>
      <c r="J332" s="100" t="str">
        <f t="shared" si="350"/>
        <v>-</v>
      </c>
      <c r="K332" s="60">
        <v>0</v>
      </c>
      <c r="L332" s="80" t="str">
        <f t="shared" si="351"/>
        <v>-</v>
      </c>
      <c r="M332" s="93">
        <v>0</v>
      </c>
      <c r="N332" s="100" t="str">
        <f t="shared" si="352"/>
        <v>-</v>
      </c>
      <c r="O332" s="144">
        <v>0</v>
      </c>
      <c r="P332" s="60">
        <v>0</v>
      </c>
      <c r="Q332" s="80" t="str">
        <f t="shared" si="353"/>
        <v>-</v>
      </c>
      <c r="R332" s="93">
        <v>0</v>
      </c>
      <c r="S332" s="100" t="str">
        <f t="shared" si="354"/>
        <v>-</v>
      </c>
      <c r="T332" s="60">
        <v>0</v>
      </c>
      <c r="U332" s="80" t="str">
        <f t="shared" si="355"/>
        <v>-</v>
      </c>
      <c r="V332" s="93">
        <v>0</v>
      </c>
      <c r="W332" s="100" t="str">
        <f t="shared" si="356"/>
        <v>-</v>
      </c>
      <c r="X332" s="144">
        <v>22</v>
      </c>
      <c r="Y332" s="60">
        <v>22</v>
      </c>
      <c r="Z332" s="80">
        <f t="shared" si="357"/>
        <v>1</v>
      </c>
      <c r="AA332" s="93">
        <v>8728080</v>
      </c>
      <c r="AB332" s="100">
        <f t="shared" si="358"/>
        <v>396730.90909090912</v>
      </c>
      <c r="AC332" s="60">
        <v>20</v>
      </c>
      <c r="AD332" s="80">
        <f t="shared" si="359"/>
        <v>0.90909090909090906</v>
      </c>
      <c r="AE332" s="93">
        <v>1609809</v>
      </c>
      <c r="AF332" s="100">
        <f t="shared" si="360"/>
        <v>80490.45</v>
      </c>
      <c r="AG332" s="144">
        <v>13</v>
      </c>
      <c r="AH332" s="60">
        <v>13</v>
      </c>
      <c r="AI332" s="80">
        <f t="shared" si="361"/>
        <v>1</v>
      </c>
      <c r="AJ332" s="93">
        <v>11983260</v>
      </c>
      <c r="AK332" s="100">
        <f t="shared" si="362"/>
        <v>921789.23076923075</v>
      </c>
      <c r="AL332" s="60">
        <v>10</v>
      </c>
      <c r="AM332" s="80">
        <f t="shared" si="363"/>
        <v>0.76923076923076927</v>
      </c>
      <c r="AN332" s="93">
        <v>4441180</v>
      </c>
      <c r="AO332" s="100">
        <f t="shared" si="364"/>
        <v>444118</v>
      </c>
      <c r="AP332" s="144">
        <v>3</v>
      </c>
      <c r="AQ332" s="60">
        <v>3</v>
      </c>
      <c r="AR332" s="80">
        <f t="shared" si="365"/>
        <v>1</v>
      </c>
      <c r="AS332" s="93">
        <v>858540</v>
      </c>
      <c r="AT332" s="100">
        <f t="shared" si="366"/>
        <v>286180</v>
      </c>
      <c r="AU332" s="60">
        <v>2</v>
      </c>
      <c r="AV332" s="80">
        <f t="shared" si="367"/>
        <v>0.66666666666666663</v>
      </c>
      <c r="AW332" s="93">
        <v>146110</v>
      </c>
      <c r="AX332" s="100">
        <f t="shared" si="368"/>
        <v>73055</v>
      </c>
      <c r="AY332" s="144">
        <v>0</v>
      </c>
      <c r="AZ332" s="60">
        <v>0</v>
      </c>
      <c r="BA332" s="80" t="str">
        <f t="shared" si="369"/>
        <v>-</v>
      </c>
      <c r="BB332" s="93">
        <v>0</v>
      </c>
      <c r="BC332" s="100" t="str">
        <f t="shared" si="370"/>
        <v>-</v>
      </c>
      <c r="BD332" s="60">
        <v>0</v>
      </c>
      <c r="BE332" s="80" t="str">
        <f t="shared" si="371"/>
        <v>-</v>
      </c>
      <c r="BF332" s="93">
        <v>0</v>
      </c>
      <c r="BG332" s="100" t="str">
        <f t="shared" si="372"/>
        <v>-</v>
      </c>
      <c r="BH332" s="144">
        <v>0</v>
      </c>
      <c r="BI332" s="60">
        <v>0</v>
      </c>
      <c r="BJ332" s="80" t="str">
        <f t="shared" si="373"/>
        <v>-</v>
      </c>
      <c r="BK332" s="93">
        <v>0</v>
      </c>
      <c r="BL332" s="100" t="str">
        <f t="shared" si="374"/>
        <v>-</v>
      </c>
      <c r="BM332" s="60">
        <v>0</v>
      </c>
      <c r="BN332" s="80" t="str">
        <f t="shared" si="375"/>
        <v>-</v>
      </c>
      <c r="BO332" s="93">
        <v>0</v>
      </c>
      <c r="BP332" s="100" t="str">
        <f t="shared" si="376"/>
        <v>-</v>
      </c>
      <c r="BQ332" s="98">
        <f t="shared" si="377"/>
        <v>38</v>
      </c>
      <c r="BR332" s="60">
        <f t="shared" si="378"/>
        <v>38</v>
      </c>
      <c r="BS332" s="80">
        <f t="shared" si="379"/>
        <v>1</v>
      </c>
      <c r="BT332" s="93">
        <f t="shared" si="380"/>
        <v>21569880</v>
      </c>
      <c r="BU332" s="100">
        <f t="shared" si="381"/>
        <v>567628.42105263157</v>
      </c>
      <c r="BV332" s="60">
        <f t="shared" si="382"/>
        <v>32</v>
      </c>
      <c r="BW332" s="80">
        <f t="shared" si="383"/>
        <v>0.84210526315789469</v>
      </c>
      <c r="BX332" s="93">
        <f t="shared" si="384"/>
        <v>6197099</v>
      </c>
      <c r="BY332" s="100">
        <f t="shared" si="385"/>
        <v>193659.34375</v>
      </c>
      <c r="BZ332" s="82"/>
      <c r="CA332" s="113">
        <v>34</v>
      </c>
      <c r="CB332" s="105">
        <v>34</v>
      </c>
      <c r="CC332" s="86">
        <v>1</v>
      </c>
      <c r="CD332" s="105">
        <v>14497470</v>
      </c>
      <c r="CE332" s="105">
        <v>426396.17647058825</v>
      </c>
      <c r="CF332" s="105">
        <v>28</v>
      </c>
      <c r="CG332" s="86">
        <v>0.82352941176470584</v>
      </c>
      <c r="CH332" s="105">
        <v>3212446</v>
      </c>
      <c r="CI332" s="105">
        <v>114730.21428571429</v>
      </c>
      <c r="CK332" s="86">
        <f t="shared" si="386"/>
        <v>0.15789473684210531</v>
      </c>
      <c r="CL332" s="86">
        <f t="shared" si="387"/>
        <v>0</v>
      </c>
      <c r="CM332" s="86">
        <f t="shared" si="388"/>
        <v>0.17647058823529416</v>
      </c>
      <c r="CN332" s="86">
        <f t="shared" si="389"/>
        <v>0</v>
      </c>
    </row>
    <row r="333" spans="1:92" s="15" customFormat="1" ht="13.5" customHeight="1">
      <c r="A333" s="63"/>
      <c r="B333" s="346"/>
      <c r="C333" s="343"/>
      <c r="D333" s="81"/>
      <c r="E333" s="71" t="s">
        <v>160</v>
      </c>
      <c r="F333" s="168">
        <v>0</v>
      </c>
      <c r="G333" s="62">
        <v>0</v>
      </c>
      <c r="H333" s="79" t="str">
        <f t="shared" si="349"/>
        <v>-</v>
      </c>
      <c r="I333" s="101">
        <v>0</v>
      </c>
      <c r="J333" s="102" t="str">
        <f t="shared" si="350"/>
        <v>-</v>
      </c>
      <c r="K333" s="62">
        <v>0</v>
      </c>
      <c r="L333" s="79" t="str">
        <f t="shared" si="351"/>
        <v>-</v>
      </c>
      <c r="M333" s="101">
        <v>0</v>
      </c>
      <c r="N333" s="102" t="str">
        <f t="shared" si="352"/>
        <v>-</v>
      </c>
      <c r="O333" s="168">
        <v>0</v>
      </c>
      <c r="P333" s="62">
        <v>0</v>
      </c>
      <c r="Q333" s="79" t="str">
        <f t="shared" si="353"/>
        <v>-</v>
      </c>
      <c r="R333" s="101">
        <v>0</v>
      </c>
      <c r="S333" s="102" t="str">
        <f t="shared" si="354"/>
        <v>-</v>
      </c>
      <c r="T333" s="62">
        <v>0</v>
      </c>
      <c r="U333" s="79" t="str">
        <f t="shared" si="355"/>
        <v>-</v>
      </c>
      <c r="V333" s="101">
        <v>0</v>
      </c>
      <c r="W333" s="102" t="str">
        <f t="shared" si="356"/>
        <v>-</v>
      </c>
      <c r="X333" s="168">
        <v>15</v>
      </c>
      <c r="Y333" s="62">
        <v>15</v>
      </c>
      <c r="Z333" s="79">
        <f t="shared" si="357"/>
        <v>1</v>
      </c>
      <c r="AA333" s="101">
        <v>6860060</v>
      </c>
      <c r="AB333" s="102">
        <f t="shared" si="358"/>
        <v>457337.33333333331</v>
      </c>
      <c r="AC333" s="62">
        <v>14</v>
      </c>
      <c r="AD333" s="79">
        <f t="shared" si="359"/>
        <v>0.93333333333333335</v>
      </c>
      <c r="AE333" s="101">
        <v>1181231</v>
      </c>
      <c r="AF333" s="102">
        <f t="shared" si="360"/>
        <v>84373.642857142855</v>
      </c>
      <c r="AG333" s="168">
        <v>11</v>
      </c>
      <c r="AH333" s="62">
        <v>11</v>
      </c>
      <c r="AI333" s="79">
        <f t="shared" si="361"/>
        <v>1</v>
      </c>
      <c r="AJ333" s="101">
        <v>11243470</v>
      </c>
      <c r="AK333" s="102">
        <f t="shared" si="362"/>
        <v>1022133.6363636364</v>
      </c>
      <c r="AL333" s="62">
        <v>8</v>
      </c>
      <c r="AM333" s="79">
        <f t="shared" si="363"/>
        <v>0.72727272727272729</v>
      </c>
      <c r="AN333" s="101">
        <v>4313260</v>
      </c>
      <c r="AO333" s="102">
        <f t="shared" si="364"/>
        <v>539157.5</v>
      </c>
      <c r="AP333" s="168">
        <v>1</v>
      </c>
      <c r="AQ333" s="62">
        <v>1</v>
      </c>
      <c r="AR333" s="79">
        <f t="shared" si="365"/>
        <v>1</v>
      </c>
      <c r="AS333" s="101">
        <v>499160</v>
      </c>
      <c r="AT333" s="102">
        <f t="shared" si="366"/>
        <v>499160</v>
      </c>
      <c r="AU333" s="62">
        <v>1</v>
      </c>
      <c r="AV333" s="79">
        <f t="shared" si="367"/>
        <v>1</v>
      </c>
      <c r="AW333" s="101">
        <v>3135</v>
      </c>
      <c r="AX333" s="102">
        <f t="shared" si="368"/>
        <v>3135</v>
      </c>
      <c r="AY333" s="168">
        <v>0</v>
      </c>
      <c r="AZ333" s="62">
        <v>0</v>
      </c>
      <c r="BA333" s="79" t="str">
        <f t="shared" si="369"/>
        <v>-</v>
      </c>
      <c r="BB333" s="101">
        <v>0</v>
      </c>
      <c r="BC333" s="102" t="str">
        <f t="shared" si="370"/>
        <v>-</v>
      </c>
      <c r="BD333" s="62">
        <v>0</v>
      </c>
      <c r="BE333" s="79" t="str">
        <f t="shared" si="371"/>
        <v>-</v>
      </c>
      <c r="BF333" s="101">
        <v>0</v>
      </c>
      <c r="BG333" s="102" t="str">
        <f t="shared" si="372"/>
        <v>-</v>
      </c>
      <c r="BH333" s="168">
        <v>0</v>
      </c>
      <c r="BI333" s="62">
        <v>0</v>
      </c>
      <c r="BJ333" s="79" t="str">
        <f t="shared" si="373"/>
        <v>-</v>
      </c>
      <c r="BK333" s="101">
        <v>0</v>
      </c>
      <c r="BL333" s="102" t="str">
        <f t="shared" si="374"/>
        <v>-</v>
      </c>
      <c r="BM333" s="62">
        <v>0</v>
      </c>
      <c r="BN333" s="79" t="str">
        <f t="shared" si="375"/>
        <v>-</v>
      </c>
      <c r="BO333" s="101">
        <v>0</v>
      </c>
      <c r="BP333" s="102" t="str">
        <f t="shared" si="376"/>
        <v>-</v>
      </c>
      <c r="BQ333" s="99">
        <f t="shared" si="377"/>
        <v>27</v>
      </c>
      <c r="BR333" s="62">
        <f t="shared" si="378"/>
        <v>27</v>
      </c>
      <c r="BS333" s="79">
        <f t="shared" si="379"/>
        <v>1</v>
      </c>
      <c r="BT333" s="101">
        <f t="shared" si="380"/>
        <v>18602690</v>
      </c>
      <c r="BU333" s="102">
        <f t="shared" si="381"/>
        <v>688988.51851851854</v>
      </c>
      <c r="BV333" s="62">
        <f t="shared" si="382"/>
        <v>23</v>
      </c>
      <c r="BW333" s="79">
        <f t="shared" si="383"/>
        <v>0.85185185185185186</v>
      </c>
      <c r="BX333" s="101">
        <f t="shared" si="384"/>
        <v>5497626</v>
      </c>
      <c r="BY333" s="102">
        <f t="shared" si="385"/>
        <v>239027.21739130435</v>
      </c>
      <c r="BZ333" s="82"/>
      <c r="CA333" s="113">
        <v>20</v>
      </c>
      <c r="CB333" s="105">
        <v>20</v>
      </c>
      <c r="CC333" s="86">
        <v>1</v>
      </c>
      <c r="CD333" s="105">
        <v>7963740</v>
      </c>
      <c r="CE333" s="105">
        <v>398187</v>
      </c>
      <c r="CF333" s="105">
        <v>15</v>
      </c>
      <c r="CG333" s="86">
        <v>0.75</v>
      </c>
      <c r="CH333" s="105">
        <v>1341738</v>
      </c>
      <c r="CI333" s="105">
        <v>89449.2</v>
      </c>
      <c r="CK333" s="86">
        <f t="shared" si="386"/>
        <v>0.14814814814814814</v>
      </c>
      <c r="CL333" s="86">
        <f t="shared" si="387"/>
        <v>0</v>
      </c>
      <c r="CM333" s="86">
        <f t="shared" si="388"/>
        <v>0.25</v>
      </c>
      <c r="CN333" s="86">
        <f t="shared" si="389"/>
        <v>0</v>
      </c>
    </row>
    <row r="334" spans="1:92" s="15" customFormat="1" ht="13.5" customHeight="1">
      <c r="A334" s="63"/>
      <c r="B334" s="346"/>
      <c r="C334" s="343"/>
      <c r="D334" s="81"/>
      <c r="E334" s="198" t="s">
        <v>161</v>
      </c>
      <c r="F334" s="213">
        <v>0</v>
      </c>
      <c r="G334" s="214">
        <v>0</v>
      </c>
      <c r="H334" s="215" t="str">
        <f t="shared" si="349"/>
        <v>-</v>
      </c>
      <c r="I334" s="216">
        <v>0</v>
      </c>
      <c r="J334" s="217" t="str">
        <f t="shared" si="350"/>
        <v>-</v>
      </c>
      <c r="K334" s="214">
        <v>0</v>
      </c>
      <c r="L334" s="215" t="str">
        <f t="shared" si="351"/>
        <v>-</v>
      </c>
      <c r="M334" s="216">
        <v>0</v>
      </c>
      <c r="N334" s="217" t="str">
        <f t="shared" si="352"/>
        <v>-</v>
      </c>
      <c r="O334" s="213">
        <v>0</v>
      </c>
      <c r="P334" s="214">
        <v>0</v>
      </c>
      <c r="Q334" s="215" t="str">
        <f t="shared" si="353"/>
        <v>-</v>
      </c>
      <c r="R334" s="216">
        <v>0</v>
      </c>
      <c r="S334" s="217" t="str">
        <f t="shared" si="354"/>
        <v>-</v>
      </c>
      <c r="T334" s="214">
        <v>0</v>
      </c>
      <c r="U334" s="215" t="str">
        <f t="shared" si="355"/>
        <v>-</v>
      </c>
      <c r="V334" s="216">
        <v>0</v>
      </c>
      <c r="W334" s="217" t="str">
        <f t="shared" si="356"/>
        <v>-</v>
      </c>
      <c r="X334" s="213">
        <v>7</v>
      </c>
      <c r="Y334" s="214">
        <v>7</v>
      </c>
      <c r="Z334" s="215">
        <f t="shared" si="357"/>
        <v>1</v>
      </c>
      <c r="AA334" s="216">
        <v>1868020</v>
      </c>
      <c r="AB334" s="217">
        <f t="shared" si="358"/>
        <v>266860</v>
      </c>
      <c r="AC334" s="214">
        <v>6</v>
      </c>
      <c r="AD334" s="215">
        <f t="shared" si="359"/>
        <v>0.8571428571428571</v>
      </c>
      <c r="AE334" s="216">
        <v>428578</v>
      </c>
      <c r="AF334" s="217">
        <f t="shared" si="360"/>
        <v>71429.666666666672</v>
      </c>
      <c r="AG334" s="213">
        <v>2</v>
      </c>
      <c r="AH334" s="214">
        <v>2</v>
      </c>
      <c r="AI334" s="215">
        <f t="shared" si="361"/>
        <v>1</v>
      </c>
      <c r="AJ334" s="216">
        <v>739790</v>
      </c>
      <c r="AK334" s="217">
        <f t="shared" si="362"/>
        <v>369895</v>
      </c>
      <c r="AL334" s="214">
        <v>2</v>
      </c>
      <c r="AM334" s="215">
        <f t="shared" si="363"/>
        <v>1</v>
      </c>
      <c r="AN334" s="216">
        <v>127920</v>
      </c>
      <c r="AO334" s="217">
        <f t="shared" si="364"/>
        <v>63960</v>
      </c>
      <c r="AP334" s="213">
        <v>2</v>
      </c>
      <c r="AQ334" s="214">
        <v>2</v>
      </c>
      <c r="AR334" s="215">
        <f t="shared" si="365"/>
        <v>1</v>
      </c>
      <c r="AS334" s="216">
        <v>359380</v>
      </c>
      <c r="AT334" s="217">
        <f t="shared" si="366"/>
        <v>179690</v>
      </c>
      <c r="AU334" s="214">
        <v>1</v>
      </c>
      <c r="AV334" s="215">
        <f t="shared" si="367"/>
        <v>0.5</v>
      </c>
      <c r="AW334" s="216">
        <v>142975</v>
      </c>
      <c r="AX334" s="217">
        <f t="shared" si="368"/>
        <v>142975</v>
      </c>
      <c r="AY334" s="213">
        <v>0</v>
      </c>
      <c r="AZ334" s="214">
        <v>0</v>
      </c>
      <c r="BA334" s="215" t="str">
        <f t="shared" si="369"/>
        <v>-</v>
      </c>
      <c r="BB334" s="216">
        <v>0</v>
      </c>
      <c r="BC334" s="217" t="str">
        <f t="shared" si="370"/>
        <v>-</v>
      </c>
      <c r="BD334" s="214">
        <v>0</v>
      </c>
      <c r="BE334" s="215" t="str">
        <f t="shared" si="371"/>
        <v>-</v>
      </c>
      <c r="BF334" s="216">
        <v>0</v>
      </c>
      <c r="BG334" s="217" t="str">
        <f t="shared" si="372"/>
        <v>-</v>
      </c>
      <c r="BH334" s="213">
        <v>0</v>
      </c>
      <c r="BI334" s="214">
        <v>0</v>
      </c>
      <c r="BJ334" s="215" t="str">
        <f t="shared" si="373"/>
        <v>-</v>
      </c>
      <c r="BK334" s="216">
        <v>0</v>
      </c>
      <c r="BL334" s="217" t="str">
        <f t="shared" si="374"/>
        <v>-</v>
      </c>
      <c r="BM334" s="214">
        <v>0</v>
      </c>
      <c r="BN334" s="215" t="str">
        <f t="shared" si="375"/>
        <v>-</v>
      </c>
      <c r="BO334" s="216">
        <v>0</v>
      </c>
      <c r="BP334" s="217" t="str">
        <f t="shared" si="376"/>
        <v>-</v>
      </c>
      <c r="BQ334" s="218">
        <f t="shared" si="377"/>
        <v>11</v>
      </c>
      <c r="BR334" s="214">
        <f t="shared" si="378"/>
        <v>11</v>
      </c>
      <c r="BS334" s="215">
        <f t="shared" si="379"/>
        <v>1</v>
      </c>
      <c r="BT334" s="216">
        <f t="shared" si="380"/>
        <v>2967190</v>
      </c>
      <c r="BU334" s="217">
        <f t="shared" si="381"/>
        <v>269744.54545454547</v>
      </c>
      <c r="BV334" s="214">
        <f t="shared" si="382"/>
        <v>9</v>
      </c>
      <c r="BW334" s="215">
        <f t="shared" si="383"/>
        <v>0.81818181818181823</v>
      </c>
      <c r="BX334" s="216">
        <f t="shared" si="384"/>
        <v>699473</v>
      </c>
      <c r="BY334" s="217">
        <f t="shared" si="385"/>
        <v>77719.222222222219</v>
      </c>
      <c r="BZ334" s="82"/>
      <c r="CA334" s="113">
        <v>14</v>
      </c>
      <c r="CB334" s="105">
        <v>14</v>
      </c>
      <c r="CC334" s="86">
        <v>1</v>
      </c>
      <c r="CD334" s="105">
        <v>6533730</v>
      </c>
      <c r="CE334" s="105">
        <v>466695</v>
      </c>
      <c r="CF334" s="105">
        <v>13</v>
      </c>
      <c r="CG334" s="86">
        <v>0.9285714285714286</v>
      </c>
      <c r="CH334" s="105">
        <v>1870708</v>
      </c>
      <c r="CI334" s="105">
        <v>143900.61538461538</v>
      </c>
      <c r="CK334" s="86">
        <f t="shared" si="386"/>
        <v>0.18181818181818177</v>
      </c>
      <c r="CL334" s="86">
        <f t="shared" si="387"/>
        <v>0</v>
      </c>
      <c r="CM334" s="86">
        <f t="shared" si="388"/>
        <v>7.1428571428571397E-2</v>
      </c>
      <c r="CN334" s="86">
        <f t="shared" si="389"/>
        <v>0</v>
      </c>
    </row>
    <row r="335" spans="1:92" s="15" customFormat="1" ht="13.5" customHeight="1">
      <c r="A335" s="63"/>
      <c r="B335" s="346"/>
      <c r="C335" s="343"/>
      <c r="D335" s="210"/>
      <c r="E335" s="72" t="s">
        <v>211</v>
      </c>
      <c r="F335" s="211">
        <v>0</v>
      </c>
      <c r="G335" s="126">
        <v>0</v>
      </c>
      <c r="H335" s="124" t="str">
        <f>IFERROR(G335/F335,"-")</f>
        <v>-</v>
      </c>
      <c r="I335" s="127">
        <v>0</v>
      </c>
      <c r="J335" s="125" t="str">
        <f>IFERROR(I335/G335,"-")</f>
        <v>-</v>
      </c>
      <c r="K335" s="126">
        <v>0</v>
      </c>
      <c r="L335" s="124" t="str">
        <f>IFERROR(K335/F335,"-")</f>
        <v>-</v>
      </c>
      <c r="M335" s="127">
        <v>0</v>
      </c>
      <c r="N335" s="125" t="str">
        <f>IFERROR(M335/K335,"-")</f>
        <v>-</v>
      </c>
      <c r="O335" s="211">
        <v>0</v>
      </c>
      <c r="P335" s="126">
        <v>0</v>
      </c>
      <c r="Q335" s="124" t="str">
        <f>IFERROR(P335/O335,"-")</f>
        <v>-</v>
      </c>
      <c r="R335" s="127">
        <v>0</v>
      </c>
      <c r="S335" s="125" t="str">
        <f>IFERROR(R335/P335,"-")</f>
        <v>-</v>
      </c>
      <c r="T335" s="126">
        <v>0</v>
      </c>
      <c r="U335" s="124" t="str">
        <f>IFERROR(T335/O335,"-")</f>
        <v>-</v>
      </c>
      <c r="V335" s="127">
        <v>0</v>
      </c>
      <c r="W335" s="125" t="str">
        <f>IFERROR(V335/T335,"-")</f>
        <v>-</v>
      </c>
      <c r="X335" s="211">
        <v>0</v>
      </c>
      <c r="Y335" s="126">
        <v>0</v>
      </c>
      <c r="Z335" s="124" t="str">
        <f>IFERROR(Y335/X335,"-")</f>
        <v>-</v>
      </c>
      <c r="AA335" s="127">
        <v>0</v>
      </c>
      <c r="AB335" s="125" t="str">
        <f>IFERROR(AA335/Y335,"-")</f>
        <v>-</v>
      </c>
      <c r="AC335" s="126">
        <v>0</v>
      </c>
      <c r="AD335" s="124" t="str">
        <f>IFERROR(AC335/X335,"-")</f>
        <v>-</v>
      </c>
      <c r="AE335" s="127">
        <v>0</v>
      </c>
      <c r="AF335" s="125" t="str">
        <f>IFERROR(AE335/AC335,"-")</f>
        <v>-</v>
      </c>
      <c r="AG335" s="211">
        <v>0</v>
      </c>
      <c r="AH335" s="126">
        <v>0</v>
      </c>
      <c r="AI335" s="124" t="str">
        <f>IFERROR(AH335/AG335,"-")</f>
        <v>-</v>
      </c>
      <c r="AJ335" s="127">
        <v>0</v>
      </c>
      <c r="AK335" s="125" t="str">
        <f>IFERROR(AJ335/AH335,"-")</f>
        <v>-</v>
      </c>
      <c r="AL335" s="126">
        <v>0</v>
      </c>
      <c r="AM335" s="124" t="str">
        <f>IFERROR(AL335/AG335,"-")</f>
        <v>-</v>
      </c>
      <c r="AN335" s="127">
        <v>0</v>
      </c>
      <c r="AO335" s="125" t="str">
        <f>IFERROR(AN335/AL335,"-")</f>
        <v>-</v>
      </c>
      <c r="AP335" s="211">
        <v>0</v>
      </c>
      <c r="AQ335" s="126">
        <v>0</v>
      </c>
      <c r="AR335" s="124" t="str">
        <f>IFERROR(AQ335/AP335,"-")</f>
        <v>-</v>
      </c>
      <c r="AS335" s="127">
        <v>0</v>
      </c>
      <c r="AT335" s="125" t="str">
        <f>IFERROR(AS335/AQ335,"-")</f>
        <v>-</v>
      </c>
      <c r="AU335" s="126">
        <v>0</v>
      </c>
      <c r="AV335" s="124" t="str">
        <f>IFERROR(AU335/AP335,"-")</f>
        <v>-</v>
      </c>
      <c r="AW335" s="127">
        <v>0</v>
      </c>
      <c r="AX335" s="125" t="str">
        <f>IFERROR(AW335/AU335,"-")</f>
        <v>-</v>
      </c>
      <c r="AY335" s="211">
        <v>0</v>
      </c>
      <c r="AZ335" s="126">
        <v>0</v>
      </c>
      <c r="BA335" s="124" t="str">
        <f>IFERROR(AZ335/AY335,"-")</f>
        <v>-</v>
      </c>
      <c r="BB335" s="127">
        <v>0</v>
      </c>
      <c r="BC335" s="125" t="str">
        <f>IFERROR(BB335/AZ335,"-")</f>
        <v>-</v>
      </c>
      <c r="BD335" s="126">
        <v>0</v>
      </c>
      <c r="BE335" s="124" t="str">
        <f>IFERROR(BD335/AY335,"-")</f>
        <v>-</v>
      </c>
      <c r="BF335" s="127">
        <v>0</v>
      </c>
      <c r="BG335" s="125" t="str">
        <f>IFERROR(BF335/BD335,"-")</f>
        <v>-</v>
      </c>
      <c r="BH335" s="211">
        <v>0</v>
      </c>
      <c r="BI335" s="126">
        <v>0</v>
      </c>
      <c r="BJ335" s="124" t="str">
        <f>IFERROR(BI335/BH335,"-")</f>
        <v>-</v>
      </c>
      <c r="BK335" s="127">
        <v>0</v>
      </c>
      <c r="BL335" s="125" t="str">
        <f>IFERROR(BK335/BI335,"-")</f>
        <v>-</v>
      </c>
      <c r="BM335" s="126">
        <v>0</v>
      </c>
      <c r="BN335" s="124" t="str">
        <f>IFERROR(BM335/BH335,"-")</f>
        <v>-</v>
      </c>
      <c r="BO335" s="127">
        <v>0</v>
      </c>
      <c r="BP335" s="125" t="str">
        <f>IFERROR(BO335/BM335,"-")</f>
        <v>-</v>
      </c>
      <c r="BQ335" s="212">
        <f t="shared" si="377"/>
        <v>0</v>
      </c>
      <c r="BR335" s="126">
        <f t="shared" si="378"/>
        <v>0</v>
      </c>
      <c r="BS335" s="124" t="str">
        <f>IFERROR(BR335/BQ335,"-")</f>
        <v>-</v>
      </c>
      <c r="BT335" s="127">
        <f>SUM(I335,R335,AA335,AJ335,AS335,BB335,BK335)</f>
        <v>0</v>
      </c>
      <c r="BU335" s="125" t="str">
        <f>IFERROR(BT335/BR335,"-")</f>
        <v>-</v>
      </c>
      <c r="BV335" s="126">
        <f>SUM(K335,T335,AC335,AL335,AU335,BD335,BM335)</f>
        <v>0</v>
      </c>
      <c r="BW335" s="124" t="str">
        <f>IFERROR(BV335/BQ335,"-")</f>
        <v>-</v>
      </c>
      <c r="BX335" s="127">
        <f>SUM(M335,V335,AE335,AN335,AW335,BF335,BO335)</f>
        <v>0</v>
      </c>
      <c r="BY335" s="125" t="str">
        <f>IFERROR(BX335/BV335,"-")</f>
        <v>-</v>
      </c>
      <c r="BZ335" s="82"/>
      <c r="CA335" s="113">
        <v>0</v>
      </c>
      <c r="CB335" s="105">
        <v>0</v>
      </c>
      <c r="CC335" s="86" t="s">
        <v>240</v>
      </c>
      <c r="CD335" s="105">
        <v>0</v>
      </c>
      <c r="CE335" s="105" t="s">
        <v>240</v>
      </c>
      <c r="CF335" s="105">
        <v>0</v>
      </c>
      <c r="CG335" s="86" t="s">
        <v>240</v>
      </c>
      <c r="CH335" s="105">
        <v>0</v>
      </c>
      <c r="CI335" s="105" t="s">
        <v>240</v>
      </c>
      <c r="CK335" s="86" t="str">
        <f t="shared" si="386"/>
        <v>-</v>
      </c>
      <c r="CL335" s="86" t="str">
        <f t="shared" si="387"/>
        <v>-</v>
      </c>
      <c r="CM335" s="86" t="str">
        <f t="shared" si="388"/>
        <v>-</v>
      </c>
      <c r="CN335" s="86" t="str">
        <f t="shared" si="389"/>
        <v>-</v>
      </c>
    </row>
    <row r="336" spans="1:92" s="15" customFormat="1" ht="13.5" customHeight="1">
      <c r="A336" s="63"/>
      <c r="B336" s="347"/>
      <c r="C336" s="344"/>
      <c r="D336" s="338" t="s">
        <v>204</v>
      </c>
      <c r="E336" s="339"/>
      <c r="F336" s="144">
        <v>19</v>
      </c>
      <c r="G336" s="60">
        <v>18</v>
      </c>
      <c r="H336" s="80">
        <f t="shared" si="349"/>
        <v>0.94736842105263153</v>
      </c>
      <c r="I336" s="93">
        <v>32633380</v>
      </c>
      <c r="J336" s="100">
        <f t="shared" si="350"/>
        <v>1812965.5555555555</v>
      </c>
      <c r="K336" s="60">
        <v>16</v>
      </c>
      <c r="L336" s="80">
        <f t="shared" si="351"/>
        <v>0.84210526315789469</v>
      </c>
      <c r="M336" s="93">
        <v>18392179</v>
      </c>
      <c r="N336" s="100">
        <f t="shared" si="352"/>
        <v>1149511.1875</v>
      </c>
      <c r="O336" s="144">
        <v>84</v>
      </c>
      <c r="P336" s="60">
        <v>77</v>
      </c>
      <c r="Q336" s="80">
        <f t="shared" si="353"/>
        <v>0.91666666666666663</v>
      </c>
      <c r="R336" s="93">
        <v>210117130</v>
      </c>
      <c r="S336" s="100">
        <f t="shared" si="354"/>
        <v>2728793.8961038962</v>
      </c>
      <c r="T336" s="60">
        <v>68</v>
      </c>
      <c r="U336" s="80">
        <f t="shared" si="355"/>
        <v>0.80952380952380953</v>
      </c>
      <c r="V336" s="93">
        <v>83372884</v>
      </c>
      <c r="W336" s="100">
        <f t="shared" si="356"/>
        <v>1226071.8235294118</v>
      </c>
      <c r="X336" s="144">
        <v>5169</v>
      </c>
      <c r="Y336" s="60">
        <v>4696</v>
      </c>
      <c r="Z336" s="80">
        <f t="shared" si="357"/>
        <v>0.90849293867285741</v>
      </c>
      <c r="AA336" s="93">
        <v>3553246320</v>
      </c>
      <c r="AB336" s="100">
        <f t="shared" si="358"/>
        <v>756653.81601362862</v>
      </c>
      <c r="AC336" s="60">
        <v>4090</v>
      </c>
      <c r="AD336" s="80">
        <f t="shared" si="359"/>
        <v>0.79125556200425617</v>
      </c>
      <c r="AE336" s="93">
        <v>865814771</v>
      </c>
      <c r="AF336" s="100">
        <f t="shared" si="360"/>
        <v>211690.65305623473</v>
      </c>
      <c r="AG336" s="144">
        <v>4614</v>
      </c>
      <c r="AH336" s="60">
        <v>4314</v>
      </c>
      <c r="AI336" s="80">
        <f t="shared" si="361"/>
        <v>0.93498049414824447</v>
      </c>
      <c r="AJ336" s="93">
        <v>4156103000</v>
      </c>
      <c r="AK336" s="100">
        <f t="shared" si="362"/>
        <v>963398.93370421883</v>
      </c>
      <c r="AL336" s="60">
        <v>3896</v>
      </c>
      <c r="AM336" s="80">
        <f t="shared" si="363"/>
        <v>0.84438664932813179</v>
      </c>
      <c r="AN336" s="93">
        <v>930966436</v>
      </c>
      <c r="AO336" s="100">
        <f t="shared" si="364"/>
        <v>238954.42402464067</v>
      </c>
      <c r="AP336" s="144">
        <v>2859</v>
      </c>
      <c r="AQ336" s="60">
        <v>2679</v>
      </c>
      <c r="AR336" s="80">
        <f t="shared" si="365"/>
        <v>0.93704092339979017</v>
      </c>
      <c r="AS336" s="93">
        <v>2719322280</v>
      </c>
      <c r="AT336" s="100">
        <f t="shared" si="366"/>
        <v>1015051.2430011198</v>
      </c>
      <c r="AU336" s="60">
        <v>2479</v>
      </c>
      <c r="AV336" s="80">
        <f t="shared" si="367"/>
        <v>0.86708639384400144</v>
      </c>
      <c r="AW336" s="93">
        <v>589184801</v>
      </c>
      <c r="AX336" s="100">
        <f t="shared" si="368"/>
        <v>237670.35135135136</v>
      </c>
      <c r="AY336" s="144">
        <v>1109</v>
      </c>
      <c r="AZ336" s="60">
        <v>1020</v>
      </c>
      <c r="BA336" s="80">
        <f t="shared" si="369"/>
        <v>0.91974752028854823</v>
      </c>
      <c r="BB336" s="93">
        <v>999159320</v>
      </c>
      <c r="BC336" s="100">
        <f t="shared" si="370"/>
        <v>979567.96078431373</v>
      </c>
      <c r="BD336" s="60">
        <v>933</v>
      </c>
      <c r="BE336" s="80">
        <f t="shared" si="371"/>
        <v>0.84129846708746614</v>
      </c>
      <c r="BF336" s="93">
        <v>185366861</v>
      </c>
      <c r="BG336" s="100">
        <f t="shared" si="372"/>
        <v>198678.30760986067</v>
      </c>
      <c r="BH336" s="144">
        <v>344</v>
      </c>
      <c r="BI336" s="60">
        <v>289</v>
      </c>
      <c r="BJ336" s="80">
        <f t="shared" si="373"/>
        <v>0.84011627906976749</v>
      </c>
      <c r="BK336" s="93">
        <v>339403480</v>
      </c>
      <c r="BL336" s="100">
        <f t="shared" si="374"/>
        <v>1174406.5051903115</v>
      </c>
      <c r="BM336" s="60">
        <v>264</v>
      </c>
      <c r="BN336" s="80">
        <f t="shared" si="375"/>
        <v>0.76744186046511631</v>
      </c>
      <c r="BO336" s="93">
        <v>68995282</v>
      </c>
      <c r="BP336" s="100">
        <f t="shared" si="376"/>
        <v>261345.76515151514</v>
      </c>
      <c r="BQ336" s="98">
        <f t="shared" si="377"/>
        <v>14198</v>
      </c>
      <c r="BR336" s="60">
        <f t="shared" si="378"/>
        <v>13093</v>
      </c>
      <c r="BS336" s="80">
        <f t="shared" si="379"/>
        <v>0.92217213692069311</v>
      </c>
      <c r="BT336" s="93">
        <f t="shared" si="380"/>
        <v>12009984910</v>
      </c>
      <c r="BU336" s="100">
        <f t="shared" si="381"/>
        <v>917282.89238524402</v>
      </c>
      <c r="BV336" s="60">
        <f t="shared" si="382"/>
        <v>11746</v>
      </c>
      <c r="BW336" s="80">
        <f t="shared" si="383"/>
        <v>0.82729961966474153</v>
      </c>
      <c r="BX336" s="93">
        <f t="shared" si="384"/>
        <v>2742093214</v>
      </c>
      <c r="BY336" s="100">
        <f t="shared" si="385"/>
        <v>233449.1072705602</v>
      </c>
      <c r="BZ336" s="82"/>
      <c r="CA336" s="113">
        <v>13668</v>
      </c>
      <c r="CB336" s="105">
        <v>12637</v>
      </c>
      <c r="CC336" s="86">
        <v>0.92456833479660516</v>
      </c>
      <c r="CD336" s="105">
        <v>11624433690</v>
      </c>
      <c r="CE336" s="105">
        <v>919872.88834375248</v>
      </c>
      <c r="CF336" s="105">
        <v>11254</v>
      </c>
      <c r="CG336" s="86">
        <v>0.8233830845771144</v>
      </c>
      <c r="CH336" s="105">
        <v>2759121261</v>
      </c>
      <c r="CI336" s="105">
        <v>245168.05233694686</v>
      </c>
      <c r="CK336" s="86">
        <f t="shared" si="386"/>
        <v>9.4872517255951583E-2</v>
      </c>
      <c r="CL336" s="86">
        <f t="shared" si="387"/>
        <v>7.7827863079306892E-2</v>
      </c>
      <c r="CM336" s="86">
        <f t="shared" si="388"/>
        <v>0.10118525021949076</v>
      </c>
      <c r="CN336" s="86">
        <f t="shared" si="389"/>
        <v>7.5431665203394838E-2</v>
      </c>
    </row>
    <row r="337" spans="1:92" s="15" customFormat="1" ht="13.5" customHeight="1">
      <c r="A337" s="63"/>
      <c r="B337" s="345">
        <v>56</v>
      </c>
      <c r="C337" s="342" t="s">
        <v>10</v>
      </c>
      <c r="D337" s="331" t="s">
        <v>153</v>
      </c>
      <c r="E337" s="320"/>
      <c r="F337" s="144">
        <v>2</v>
      </c>
      <c r="G337" s="60">
        <v>2</v>
      </c>
      <c r="H337" s="80">
        <f t="shared" si="349"/>
        <v>1</v>
      </c>
      <c r="I337" s="93">
        <v>1168010</v>
      </c>
      <c r="J337" s="100">
        <f t="shared" si="350"/>
        <v>584005</v>
      </c>
      <c r="K337" s="60">
        <v>2</v>
      </c>
      <c r="L337" s="80">
        <f t="shared" si="351"/>
        <v>1</v>
      </c>
      <c r="M337" s="93">
        <v>210067</v>
      </c>
      <c r="N337" s="100">
        <f t="shared" si="352"/>
        <v>105033.5</v>
      </c>
      <c r="O337" s="144">
        <v>3</v>
      </c>
      <c r="P337" s="60">
        <v>3</v>
      </c>
      <c r="Q337" s="80">
        <f t="shared" si="353"/>
        <v>1</v>
      </c>
      <c r="R337" s="93">
        <v>10148030</v>
      </c>
      <c r="S337" s="100">
        <f t="shared" si="354"/>
        <v>3382676.6666666665</v>
      </c>
      <c r="T337" s="60">
        <v>2</v>
      </c>
      <c r="U337" s="80">
        <f t="shared" si="355"/>
        <v>0.66666666666666663</v>
      </c>
      <c r="V337" s="93">
        <v>172484</v>
      </c>
      <c r="W337" s="100">
        <f t="shared" si="356"/>
        <v>86242</v>
      </c>
      <c r="X337" s="144">
        <v>948</v>
      </c>
      <c r="Y337" s="60">
        <v>922</v>
      </c>
      <c r="Z337" s="80">
        <f t="shared" si="357"/>
        <v>0.97257383966244726</v>
      </c>
      <c r="AA337" s="93">
        <v>381581340</v>
      </c>
      <c r="AB337" s="100">
        <f t="shared" si="358"/>
        <v>413862.62472885032</v>
      </c>
      <c r="AC337" s="60">
        <v>790</v>
      </c>
      <c r="AD337" s="80">
        <f t="shared" si="359"/>
        <v>0.83333333333333337</v>
      </c>
      <c r="AE337" s="93">
        <v>73353819</v>
      </c>
      <c r="AF337" s="100">
        <f t="shared" si="360"/>
        <v>92852.935443037975</v>
      </c>
      <c r="AG337" s="144">
        <v>638</v>
      </c>
      <c r="AH337" s="60">
        <v>623</v>
      </c>
      <c r="AI337" s="80">
        <f t="shared" si="361"/>
        <v>0.97648902821316619</v>
      </c>
      <c r="AJ337" s="93">
        <v>299394630</v>
      </c>
      <c r="AK337" s="100">
        <f t="shared" si="362"/>
        <v>480569.22953451041</v>
      </c>
      <c r="AL337" s="60">
        <v>559</v>
      </c>
      <c r="AM337" s="80">
        <f t="shared" si="363"/>
        <v>0.87617554858934166</v>
      </c>
      <c r="AN337" s="93">
        <v>58448075</v>
      </c>
      <c r="AO337" s="100">
        <f t="shared" si="364"/>
        <v>104558.27370304115</v>
      </c>
      <c r="AP337" s="144">
        <v>209</v>
      </c>
      <c r="AQ337" s="60">
        <v>208</v>
      </c>
      <c r="AR337" s="80">
        <f t="shared" si="365"/>
        <v>0.99521531100478466</v>
      </c>
      <c r="AS337" s="93">
        <v>108206880</v>
      </c>
      <c r="AT337" s="100">
        <f t="shared" si="366"/>
        <v>520225.38461538462</v>
      </c>
      <c r="AU337" s="60">
        <v>189</v>
      </c>
      <c r="AV337" s="80">
        <f t="shared" si="367"/>
        <v>0.90430622009569372</v>
      </c>
      <c r="AW337" s="93">
        <v>16495442</v>
      </c>
      <c r="AX337" s="100">
        <f t="shared" si="368"/>
        <v>87277.470899470893</v>
      </c>
      <c r="AY337" s="144">
        <v>23</v>
      </c>
      <c r="AZ337" s="60">
        <v>22</v>
      </c>
      <c r="BA337" s="80">
        <f t="shared" si="369"/>
        <v>0.95652173913043481</v>
      </c>
      <c r="BB337" s="93">
        <v>16099360</v>
      </c>
      <c r="BC337" s="100">
        <f t="shared" si="370"/>
        <v>731789.09090909094</v>
      </c>
      <c r="BD337" s="60">
        <v>20</v>
      </c>
      <c r="BE337" s="80">
        <f t="shared" si="371"/>
        <v>0.86956521739130432</v>
      </c>
      <c r="BF337" s="93">
        <v>1167675</v>
      </c>
      <c r="BG337" s="100">
        <f t="shared" si="372"/>
        <v>58383.75</v>
      </c>
      <c r="BH337" s="144">
        <v>6</v>
      </c>
      <c r="BI337" s="60">
        <v>5</v>
      </c>
      <c r="BJ337" s="80">
        <f t="shared" si="373"/>
        <v>0.83333333333333337</v>
      </c>
      <c r="BK337" s="93">
        <v>814440</v>
      </c>
      <c r="BL337" s="100">
        <f t="shared" si="374"/>
        <v>162888</v>
      </c>
      <c r="BM337" s="60">
        <v>3</v>
      </c>
      <c r="BN337" s="80">
        <f t="shared" si="375"/>
        <v>0.5</v>
      </c>
      <c r="BO337" s="93">
        <v>165776</v>
      </c>
      <c r="BP337" s="100">
        <f t="shared" si="376"/>
        <v>55258.666666666664</v>
      </c>
      <c r="BQ337" s="98">
        <f t="shared" si="377"/>
        <v>1829</v>
      </c>
      <c r="BR337" s="60">
        <f t="shared" si="378"/>
        <v>1785</v>
      </c>
      <c r="BS337" s="80">
        <f t="shared" si="379"/>
        <v>0.97594313832695467</v>
      </c>
      <c r="BT337" s="93">
        <f t="shared" si="380"/>
        <v>817412690</v>
      </c>
      <c r="BU337" s="100">
        <f t="shared" si="381"/>
        <v>457934.28011204483</v>
      </c>
      <c r="BV337" s="60">
        <f t="shared" si="382"/>
        <v>1565</v>
      </c>
      <c r="BW337" s="80">
        <f t="shared" si="383"/>
        <v>0.85565882996172771</v>
      </c>
      <c r="BX337" s="93">
        <f t="shared" si="384"/>
        <v>150013338</v>
      </c>
      <c r="BY337" s="100">
        <f t="shared" si="385"/>
        <v>95855.168051118206</v>
      </c>
      <c r="BZ337" s="82"/>
      <c r="CA337" s="113">
        <v>1703</v>
      </c>
      <c r="CB337" s="105">
        <v>1665</v>
      </c>
      <c r="CC337" s="86">
        <v>0.97768643570170288</v>
      </c>
      <c r="CD337" s="105">
        <v>722036120</v>
      </c>
      <c r="CE337" s="105">
        <v>433655.32732732734</v>
      </c>
      <c r="CF337" s="105">
        <v>1439</v>
      </c>
      <c r="CG337" s="86">
        <v>0.84497944803288316</v>
      </c>
      <c r="CH337" s="105">
        <v>140332575</v>
      </c>
      <c r="CI337" s="105">
        <v>97520.899930507294</v>
      </c>
      <c r="CK337" s="86">
        <f t="shared" si="386"/>
        <v>0.12028430836522697</v>
      </c>
      <c r="CL337" s="86">
        <f t="shared" si="387"/>
        <v>2.4056861673045327E-2</v>
      </c>
      <c r="CM337" s="86">
        <f t="shared" si="388"/>
        <v>0.13270698766881972</v>
      </c>
      <c r="CN337" s="86">
        <f t="shared" si="389"/>
        <v>2.2313564298297117E-2</v>
      </c>
    </row>
    <row r="338" spans="1:92" s="15" customFormat="1" ht="13.5" customHeight="1">
      <c r="A338" s="63"/>
      <c r="B338" s="346"/>
      <c r="C338" s="343"/>
      <c r="D338" s="319" t="s">
        <v>164</v>
      </c>
      <c r="E338" s="320"/>
      <c r="F338" s="144">
        <v>0</v>
      </c>
      <c r="G338" s="60">
        <v>0</v>
      </c>
      <c r="H338" s="80" t="str">
        <f t="shared" si="349"/>
        <v>-</v>
      </c>
      <c r="I338" s="93">
        <v>0</v>
      </c>
      <c r="J338" s="100" t="str">
        <f t="shared" si="350"/>
        <v>-</v>
      </c>
      <c r="K338" s="60">
        <v>0</v>
      </c>
      <c r="L338" s="80" t="str">
        <f t="shared" si="351"/>
        <v>-</v>
      </c>
      <c r="M338" s="93">
        <v>0</v>
      </c>
      <c r="N338" s="100" t="str">
        <f t="shared" si="352"/>
        <v>-</v>
      </c>
      <c r="O338" s="144">
        <v>0</v>
      </c>
      <c r="P338" s="60">
        <v>0</v>
      </c>
      <c r="Q338" s="80" t="str">
        <f t="shared" si="353"/>
        <v>-</v>
      </c>
      <c r="R338" s="93">
        <v>0</v>
      </c>
      <c r="S338" s="100" t="str">
        <f t="shared" si="354"/>
        <v>-</v>
      </c>
      <c r="T338" s="60">
        <v>0</v>
      </c>
      <c r="U338" s="80" t="str">
        <f t="shared" si="355"/>
        <v>-</v>
      </c>
      <c r="V338" s="93">
        <v>0</v>
      </c>
      <c r="W338" s="100" t="str">
        <f t="shared" si="356"/>
        <v>-</v>
      </c>
      <c r="X338" s="144">
        <v>18</v>
      </c>
      <c r="Y338" s="60">
        <v>18</v>
      </c>
      <c r="Z338" s="80">
        <f t="shared" si="357"/>
        <v>1</v>
      </c>
      <c r="AA338" s="93">
        <v>9707950</v>
      </c>
      <c r="AB338" s="100">
        <f t="shared" si="358"/>
        <v>539330.5555555555</v>
      </c>
      <c r="AC338" s="60">
        <v>16</v>
      </c>
      <c r="AD338" s="80">
        <f t="shared" si="359"/>
        <v>0.88888888888888884</v>
      </c>
      <c r="AE338" s="93">
        <v>1669499</v>
      </c>
      <c r="AF338" s="100">
        <f t="shared" si="360"/>
        <v>104343.6875</v>
      </c>
      <c r="AG338" s="144">
        <v>14</v>
      </c>
      <c r="AH338" s="60">
        <v>14</v>
      </c>
      <c r="AI338" s="80">
        <f t="shared" si="361"/>
        <v>1</v>
      </c>
      <c r="AJ338" s="93">
        <v>16164690</v>
      </c>
      <c r="AK338" s="100">
        <f t="shared" si="362"/>
        <v>1154620.7142857143</v>
      </c>
      <c r="AL338" s="60">
        <v>12</v>
      </c>
      <c r="AM338" s="80">
        <f t="shared" si="363"/>
        <v>0.8571428571428571</v>
      </c>
      <c r="AN338" s="93">
        <v>1766851</v>
      </c>
      <c r="AO338" s="100">
        <f t="shared" si="364"/>
        <v>147237.58333333334</v>
      </c>
      <c r="AP338" s="144">
        <v>2</v>
      </c>
      <c r="AQ338" s="60">
        <v>2</v>
      </c>
      <c r="AR338" s="80">
        <f t="shared" si="365"/>
        <v>1</v>
      </c>
      <c r="AS338" s="93">
        <v>441050</v>
      </c>
      <c r="AT338" s="100">
        <f t="shared" si="366"/>
        <v>220525</v>
      </c>
      <c r="AU338" s="60">
        <v>2</v>
      </c>
      <c r="AV338" s="80">
        <f t="shared" si="367"/>
        <v>1</v>
      </c>
      <c r="AW338" s="93">
        <v>242875</v>
      </c>
      <c r="AX338" s="100">
        <f t="shared" si="368"/>
        <v>121437.5</v>
      </c>
      <c r="AY338" s="144">
        <v>0</v>
      </c>
      <c r="AZ338" s="60">
        <v>0</v>
      </c>
      <c r="BA338" s="80" t="str">
        <f t="shared" si="369"/>
        <v>-</v>
      </c>
      <c r="BB338" s="93">
        <v>0</v>
      </c>
      <c r="BC338" s="100" t="str">
        <f t="shared" si="370"/>
        <v>-</v>
      </c>
      <c r="BD338" s="60">
        <v>0</v>
      </c>
      <c r="BE338" s="80" t="str">
        <f t="shared" si="371"/>
        <v>-</v>
      </c>
      <c r="BF338" s="93">
        <v>0</v>
      </c>
      <c r="BG338" s="100" t="str">
        <f t="shared" si="372"/>
        <v>-</v>
      </c>
      <c r="BH338" s="144">
        <v>0</v>
      </c>
      <c r="BI338" s="60">
        <v>0</v>
      </c>
      <c r="BJ338" s="80" t="str">
        <f t="shared" si="373"/>
        <v>-</v>
      </c>
      <c r="BK338" s="93">
        <v>0</v>
      </c>
      <c r="BL338" s="100" t="str">
        <f t="shared" si="374"/>
        <v>-</v>
      </c>
      <c r="BM338" s="60">
        <v>0</v>
      </c>
      <c r="BN338" s="80" t="str">
        <f t="shared" si="375"/>
        <v>-</v>
      </c>
      <c r="BO338" s="93">
        <v>0</v>
      </c>
      <c r="BP338" s="100" t="str">
        <f t="shared" si="376"/>
        <v>-</v>
      </c>
      <c r="BQ338" s="98">
        <f t="shared" si="377"/>
        <v>34</v>
      </c>
      <c r="BR338" s="60">
        <f t="shared" si="378"/>
        <v>34</v>
      </c>
      <c r="BS338" s="80">
        <f t="shared" si="379"/>
        <v>1</v>
      </c>
      <c r="BT338" s="93">
        <f t="shared" si="380"/>
        <v>26313690</v>
      </c>
      <c r="BU338" s="100">
        <f t="shared" si="381"/>
        <v>773932.0588235294</v>
      </c>
      <c r="BV338" s="60">
        <f t="shared" si="382"/>
        <v>30</v>
      </c>
      <c r="BW338" s="80">
        <f t="shared" si="383"/>
        <v>0.88235294117647056</v>
      </c>
      <c r="BX338" s="93">
        <f t="shared" si="384"/>
        <v>3679225</v>
      </c>
      <c r="BY338" s="100">
        <f t="shared" si="385"/>
        <v>122640.83333333333</v>
      </c>
      <c r="BZ338" s="82"/>
      <c r="CA338" s="113">
        <v>22</v>
      </c>
      <c r="CB338" s="105">
        <v>22</v>
      </c>
      <c r="CC338" s="86">
        <v>1</v>
      </c>
      <c r="CD338" s="105">
        <v>14139510</v>
      </c>
      <c r="CE338" s="105">
        <v>642705</v>
      </c>
      <c r="CF338" s="105">
        <v>19</v>
      </c>
      <c r="CG338" s="86">
        <v>0.86363636363636365</v>
      </c>
      <c r="CH338" s="105">
        <v>3054240</v>
      </c>
      <c r="CI338" s="105">
        <v>160749.47368421053</v>
      </c>
      <c r="CK338" s="86">
        <f t="shared" si="386"/>
        <v>0.11764705882352944</v>
      </c>
      <c r="CL338" s="86">
        <f t="shared" si="387"/>
        <v>0</v>
      </c>
      <c r="CM338" s="86">
        <f t="shared" si="388"/>
        <v>0.13636363636363635</v>
      </c>
      <c r="CN338" s="86">
        <f t="shared" si="389"/>
        <v>0</v>
      </c>
    </row>
    <row r="339" spans="1:92" s="15" customFormat="1" ht="13.5" customHeight="1">
      <c r="A339" s="63"/>
      <c r="B339" s="346"/>
      <c r="C339" s="343"/>
      <c r="D339" s="81"/>
      <c r="E339" s="71" t="s">
        <v>160</v>
      </c>
      <c r="F339" s="168">
        <v>0</v>
      </c>
      <c r="G339" s="62">
        <v>0</v>
      </c>
      <c r="H339" s="79" t="str">
        <f t="shared" si="349"/>
        <v>-</v>
      </c>
      <c r="I339" s="101">
        <v>0</v>
      </c>
      <c r="J339" s="102" t="str">
        <f t="shared" si="350"/>
        <v>-</v>
      </c>
      <c r="K339" s="62">
        <v>0</v>
      </c>
      <c r="L339" s="79" t="str">
        <f t="shared" si="351"/>
        <v>-</v>
      </c>
      <c r="M339" s="101">
        <v>0</v>
      </c>
      <c r="N339" s="102" t="str">
        <f t="shared" si="352"/>
        <v>-</v>
      </c>
      <c r="O339" s="168">
        <v>0</v>
      </c>
      <c r="P339" s="62">
        <v>0</v>
      </c>
      <c r="Q339" s="79" t="str">
        <f t="shared" si="353"/>
        <v>-</v>
      </c>
      <c r="R339" s="101">
        <v>0</v>
      </c>
      <c r="S339" s="102" t="str">
        <f t="shared" si="354"/>
        <v>-</v>
      </c>
      <c r="T339" s="62">
        <v>0</v>
      </c>
      <c r="U339" s="79" t="str">
        <f t="shared" si="355"/>
        <v>-</v>
      </c>
      <c r="V339" s="101">
        <v>0</v>
      </c>
      <c r="W339" s="102" t="str">
        <f t="shared" si="356"/>
        <v>-</v>
      </c>
      <c r="X339" s="168">
        <v>13</v>
      </c>
      <c r="Y339" s="62">
        <v>13</v>
      </c>
      <c r="Z339" s="79">
        <f t="shared" si="357"/>
        <v>1</v>
      </c>
      <c r="AA339" s="101">
        <v>8107340</v>
      </c>
      <c r="AB339" s="102">
        <f t="shared" si="358"/>
        <v>623641.5384615385</v>
      </c>
      <c r="AC339" s="62">
        <v>11</v>
      </c>
      <c r="AD339" s="79">
        <f t="shared" si="359"/>
        <v>0.84615384615384615</v>
      </c>
      <c r="AE339" s="101">
        <v>1118008</v>
      </c>
      <c r="AF339" s="102">
        <f t="shared" si="360"/>
        <v>101637.09090909091</v>
      </c>
      <c r="AG339" s="168">
        <v>11</v>
      </c>
      <c r="AH339" s="62">
        <v>11</v>
      </c>
      <c r="AI339" s="79">
        <f t="shared" si="361"/>
        <v>1</v>
      </c>
      <c r="AJ339" s="101">
        <v>7459840</v>
      </c>
      <c r="AK339" s="102">
        <f t="shared" si="362"/>
        <v>678167.27272727271</v>
      </c>
      <c r="AL339" s="62">
        <v>10</v>
      </c>
      <c r="AM339" s="79">
        <f t="shared" si="363"/>
        <v>0.90909090909090906</v>
      </c>
      <c r="AN339" s="101">
        <v>1537635</v>
      </c>
      <c r="AO339" s="102">
        <f t="shared" si="364"/>
        <v>153763.5</v>
      </c>
      <c r="AP339" s="168">
        <v>1</v>
      </c>
      <c r="AQ339" s="62">
        <v>1</v>
      </c>
      <c r="AR339" s="79">
        <f t="shared" si="365"/>
        <v>1</v>
      </c>
      <c r="AS339" s="101">
        <v>101380</v>
      </c>
      <c r="AT339" s="102">
        <f t="shared" si="366"/>
        <v>101380</v>
      </c>
      <c r="AU339" s="62">
        <v>1</v>
      </c>
      <c r="AV339" s="79">
        <f t="shared" si="367"/>
        <v>1</v>
      </c>
      <c r="AW339" s="101">
        <v>97034</v>
      </c>
      <c r="AX339" s="102">
        <f t="shared" si="368"/>
        <v>97034</v>
      </c>
      <c r="AY339" s="168">
        <v>0</v>
      </c>
      <c r="AZ339" s="62">
        <v>0</v>
      </c>
      <c r="BA339" s="79" t="str">
        <f t="shared" si="369"/>
        <v>-</v>
      </c>
      <c r="BB339" s="101">
        <v>0</v>
      </c>
      <c r="BC339" s="102" t="str">
        <f t="shared" si="370"/>
        <v>-</v>
      </c>
      <c r="BD339" s="62">
        <v>0</v>
      </c>
      <c r="BE339" s="79" t="str">
        <f t="shared" si="371"/>
        <v>-</v>
      </c>
      <c r="BF339" s="101">
        <v>0</v>
      </c>
      <c r="BG339" s="102" t="str">
        <f t="shared" si="372"/>
        <v>-</v>
      </c>
      <c r="BH339" s="168">
        <v>0</v>
      </c>
      <c r="BI339" s="62">
        <v>0</v>
      </c>
      <c r="BJ339" s="79" t="str">
        <f t="shared" si="373"/>
        <v>-</v>
      </c>
      <c r="BK339" s="101">
        <v>0</v>
      </c>
      <c r="BL339" s="102" t="str">
        <f t="shared" si="374"/>
        <v>-</v>
      </c>
      <c r="BM339" s="62">
        <v>0</v>
      </c>
      <c r="BN339" s="79" t="str">
        <f t="shared" si="375"/>
        <v>-</v>
      </c>
      <c r="BO339" s="101">
        <v>0</v>
      </c>
      <c r="BP339" s="102" t="str">
        <f t="shared" si="376"/>
        <v>-</v>
      </c>
      <c r="BQ339" s="99">
        <f t="shared" si="377"/>
        <v>25</v>
      </c>
      <c r="BR339" s="62">
        <f t="shared" si="378"/>
        <v>25</v>
      </c>
      <c r="BS339" s="79">
        <f t="shared" si="379"/>
        <v>1</v>
      </c>
      <c r="BT339" s="101">
        <f t="shared" si="380"/>
        <v>15668560</v>
      </c>
      <c r="BU339" s="102">
        <f t="shared" si="381"/>
        <v>626742.4</v>
      </c>
      <c r="BV339" s="62">
        <f t="shared" si="382"/>
        <v>22</v>
      </c>
      <c r="BW339" s="79">
        <f t="shared" si="383"/>
        <v>0.88</v>
      </c>
      <c r="BX339" s="101">
        <f t="shared" si="384"/>
        <v>2752677</v>
      </c>
      <c r="BY339" s="102">
        <f t="shared" si="385"/>
        <v>125121.68181818182</v>
      </c>
      <c r="BZ339" s="82"/>
      <c r="CA339" s="113">
        <v>11</v>
      </c>
      <c r="CB339" s="105">
        <v>11</v>
      </c>
      <c r="CC339" s="86">
        <v>1</v>
      </c>
      <c r="CD339" s="105">
        <v>4078890</v>
      </c>
      <c r="CE339" s="105">
        <v>370808.18181818182</v>
      </c>
      <c r="CF339" s="105">
        <v>11</v>
      </c>
      <c r="CG339" s="86">
        <v>1</v>
      </c>
      <c r="CH339" s="105">
        <v>969832</v>
      </c>
      <c r="CI339" s="105">
        <v>88166.545454545456</v>
      </c>
      <c r="CK339" s="86">
        <f t="shared" si="386"/>
        <v>0.12</v>
      </c>
      <c r="CL339" s="86">
        <f t="shared" si="387"/>
        <v>0</v>
      </c>
      <c r="CM339" s="86">
        <f t="shared" si="388"/>
        <v>0</v>
      </c>
      <c r="CN339" s="86">
        <f t="shared" si="389"/>
        <v>0</v>
      </c>
    </row>
    <row r="340" spans="1:92" s="15" customFormat="1" ht="13.5" customHeight="1">
      <c r="A340" s="63"/>
      <c r="B340" s="346"/>
      <c r="C340" s="343"/>
      <c r="D340" s="81"/>
      <c r="E340" s="198" t="s">
        <v>161</v>
      </c>
      <c r="F340" s="213">
        <v>0</v>
      </c>
      <c r="G340" s="214">
        <v>0</v>
      </c>
      <c r="H340" s="215" t="str">
        <f t="shared" si="349"/>
        <v>-</v>
      </c>
      <c r="I340" s="216">
        <v>0</v>
      </c>
      <c r="J340" s="217" t="str">
        <f t="shared" si="350"/>
        <v>-</v>
      </c>
      <c r="K340" s="214">
        <v>0</v>
      </c>
      <c r="L340" s="215" t="str">
        <f t="shared" si="351"/>
        <v>-</v>
      </c>
      <c r="M340" s="216">
        <v>0</v>
      </c>
      <c r="N340" s="217" t="str">
        <f t="shared" si="352"/>
        <v>-</v>
      </c>
      <c r="O340" s="213">
        <v>0</v>
      </c>
      <c r="P340" s="214">
        <v>0</v>
      </c>
      <c r="Q340" s="215" t="str">
        <f t="shared" si="353"/>
        <v>-</v>
      </c>
      <c r="R340" s="216">
        <v>0</v>
      </c>
      <c r="S340" s="217" t="str">
        <f t="shared" si="354"/>
        <v>-</v>
      </c>
      <c r="T340" s="214">
        <v>0</v>
      </c>
      <c r="U340" s="215" t="str">
        <f t="shared" si="355"/>
        <v>-</v>
      </c>
      <c r="V340" s="216">
        <v>0</v>
      </c>
      <c r="W340" s="217" t="str">
        <f t="shared" si="356"/>
        <v>-</v>
      </c>
      <c r="X340" s="213">
        <v>5</v>
      </c>
      <c r="Y340" s="214">
        <v>5</v>
      </c>
      <c r="Z340" s="215">
        <f t="shared" si="357"/>
        <v>1</v>
      </c>
      <c r="AA340" s="216">
        <v>1600610</v>
      </c>
      <c r="AB340" s="217">
        <f t="shared" si="358"/>
        <v>320122</v>
      </c>
      <c r="AC340" s="214">
        <v>5</v>
      </c>
      <c r="AD340" s="215">
        <f t="shared" si="359"/>
        <v>1</v>
      </c>
      <c r="AE340" s="216">
        <v>551491</v>
      </c>
      <c r="AF340" s="217">
        <f t="shared" si="360"/>
        <v>110298.2</v>
      </c>
      <c r="AG340" s="213">
        <v>3</v>
      </c>
      <c r="AH340" s="214">
        <v>3</v>
      </c>
      <c r="AI340" s="215">
        <f t="shared" si="361"/>
        <v>1</v>
      </c>
      <c r="AJ340" s="216">
        <v>8704850</v>
      </c>
      <c r="AK340" s="217">
        <f t="shared" si="362"/>
        <v>2901616.6666666665</v>
      </c>
      <c r="AL340" s="214">
        <v>2</v>
      </c>
      <c r="AM340" s="215">
        <f t="shared" si="363"/>
        <v>0.66666666666666663</v>
      </c>
      <c r="AN340" s="216">
        <v>229216</v>
      </c>
      <c r="AO340" s="217">
        <f t="shared" si="364"/>
        <v>114608</v>
      </c>
      <c r="AP340" s="213">
        <v>1</v>
      </c>
      <c r="AQ340" s="214">
        <v>1</v>
      </c>
      <c r="AR340" s="215">
        <f t="shared" si="365"/>
        <v>1</v>
      </c>
      <c r="AS340" s="216">
        <v>339670</v>
      </c>
      <c r="AT340" s="217">
        <f t="shared" si="366"/>
        <v>339670</v>
      </c>
      <c r="AU340" s="214">
        <v>1</v>
      </c>
      <c r="AV340" s="215">
        <f t="shared" si="367"/>
        <v>1</v>
      </c>
      <c r="AW340" s="216">
        <v>145841</v>
      </c>
      <c r="AX340" s="217">
        <f t="shared" si="368"/>
        <v>145841</v>
      </c>
      <c r="AY340" s="213">
        <v>0</v>
      </c>
      <c r="AZ340" s="214">
        <v>0</v>
      </c>
      <c r="BA340" s="215" t="str">
        <f t="shared" si="369"/>
        <v>-</v>
      </c>
      <c r="BB340" s="216">
        <v>0</v>
      </c>
      <c r="BC340" s="217" t="str">
        <f t="shared" si="370"/>
        <v>-</v>
      </c>
      <c r="BD340" s="214">
        <v>0</v>
      </c>
      <c r="BE340" s="215" t="str">
        <f t="shared" si="371"/>
        <v>-</v>
      </c>
      <c r="BF340" s="216">
        <v>0</v>
      </c>
      <c r="BG340" s="217" t="str">
        <f t="shared" si="372"/>
        <v>-</v>
      </c>
      <c r="BH340" s="213">
        <v>0</v>
      </c>
      <c r="BI340" s="214">
        <v>0</v>
      </c>
      <c r="BJ340" s="215" t="str">
        <f t="shared" si="373"/>
        <v>-</v>
      </c>
      <c r="BK340" s="216">
        <v>0</v>
      </c>
      <c r="BL340" s="217" t="str">
        <f t="shared" si="374"/>
        <v>-</v>
      </c>
      <c r="BM340" s="214">
        <v>0</v>
      </c>
      <c r="BN340" s="215" t="str">
        <f t="shared" si="375"/>
        <v>-</v>
      </c>
      <c r="BO340" s="216">
        <v>0</v>
      </c>
      <c r="BP340" s="217" t="str">
        <f t="shared" si="376"/>
        <v>-</v>
      </c>
      <c r="BQ340" s="218">
        <f t="shared" si="377"/>
        <v>9</v>
      </c>
      <c r="BR340" s="214">
        <f t="shared" si="378"/>
        <v>9</v>
      </c>
      <c r="BS340" s="215">
        <f t="shared" si="379"/>
        <v>1</v>
      </c>
      <c r="BT340" s="216">
        <f t="shared" si="380"/>
        <v>10645130</v>
      </c>
      <c r="BU340" s="217">
        <f t="shared" si="381"/>
        <v>1182792.2222222222</v>
      </c>
      <c r="BV340" s="214">
        <f t="shared" si="382"/>
        <v>8</v>
      </c>
      <c r="BW340" s="215">
        <f t="shared" si="383"/>
        <v>0.88888888888888884</v>
      </c>
      <c r="BX340" s="216">
        <f t="shared" si="384"/>
        <v>926548</v>
      </c>
      <c r="BY340" s="217">
        <f t="shared" si="385"/>
        <v>115818.5</v>
      </c>
      <c r="BZ340" s="82"/>
      <c r="CA340" s="113">
        <v>11</v>
      </c>
      <c r="CB340" s="105">
        <v>11</v>
      </c>
      <c r="CC340" s="86">
        <v>1</v>
      </c>
      <c r="CD340" s="105">
        <v>10060620</v>
      </c>
      <c r="CE340" s="105">
        <v>914601.81818181823</v>
      </c>
      <c r="CF340" s="105">
        <v>8</v>
      </c>
      <c r="CG340" s="86">
        <v>0.72727272727272729</v>
      </c>
      <c r="CH340" s="105">
        <v>2084408</v>
      </c>
      <c r="CI340" s="105">
        <v>260551</v>
      </c>
      <c r="CK340" s="86">
        <f t="shared" si="386"/>
        <v>0.11111111111111116</v>
      </c>
      <c r="CL340" s="86">
        <f t="shared" si="387"/>
        <v>0</v>
      </c>
      <c r="CM340" s="86">
        <f t="shared" si="388"/>
        <v>0.27272727272727271</v>
      </c>
      <c r="CN340" s="86">
        <f t="shared" si="389"/>
        <v>0</v>
      </c>
    </row>
    <row r="341" spans="1:92" s="15" customFormat="1" ht="13.5" customHeight="1">
      <c r="A341" s="63"/>
      <c r="B341" s="346"/>
      <c r="C341" s="343"/>
      <c r="D341" s="210"/>
      <c r="E341" s="72" t="s">
        <v>211</v>
      </c>
      <c r="F341" s="211">
        <v>0</v>
      </c>
      <c r="G341" s="126">
        <v>0</v>
      </c>
      <c r="H341" s="124" t="str">
        <f>IFERROR(G341/F341,"-")</f>
        <v>-</v>
      </c>
      <c r="I341" s="127">
        <v>0</v>
      </c>
      <c r="J341" s="125" t="str">
        <f>IFERROR(I341/G341,"-")</f>
        <v>-</v>
      </c>
      <c r="K341" s="126">
        <v>0</v>
      </c>
      <c r="L341" s="124" t="str">
        <f>IFERROR(K341/F341,"-")</f>
        <v>-</v>
      </c>
      <c r="M341" s="127">
        <v>0</v>
      </c>
      <c r="N341" s="125" t="str">
        <f>IFERROR(M341/K341,"-")</f>
        <v>-</v>
      </c>
      <c r="O341" s="211">
        <v>0</v>
      </c>
      <c r="P341" s="126">
        <v>0</v>
      </c>
      <c r="Q341" s="124" t="str">
        <f>IFERROR(P341/O341,"-")</f>
        <v>-</v>
      </c>
      <c r="R341" s="127">
        <v>0</v>
      </c>
      <c r="S341" s="125" t="str">
        <f>IFERROR(R341/P341,"-")</f>
        <v>-</v>
      </c>
      <c r="T341" s="126">
        <v>0</v>
      </c>
      <c r="U341" s="124" t="str">
        <f>IFERROR(T341/O341,"-")</f>
        <v>-</v>
      </c>
      <c r="V341" s="127">
        <v>0</v>
      </c>
      <c r="W341" s="125" t="str">
        <f>IFERROR(V341/T341,"-")</f>
        <v>-</v>
      </c>
      <c r="X341" s="211">
        <v>0</v>
      </c>
      <c r="Y341" s="126">
        <v>0</v>
      </c>
      <c r="Z341" s="124" t="str">
        <f>IFERROR(Y341/X341,"-")</f>
        <v>-</v>
      </c>
      <c r="AA341" s="127">
        <v>0</v>
      </c>
      <c r="AB341" s="125" t="str">
        <f>IFERROR(AA341/Y341,"-")</f>
        <v>-</v>
      </c>
      <c r="AC341" s="126">
        <v>0</v>
      </c>
      <c r="AD341" s="124" t="str">
        <f>IFERROR(AC341/X341,"-")</f>
        <v>-</v>
      </c>
      <c r="AE341" s="127">
        <v>0</v>
      </c>
      <c r="AF341" s="125" t="str">
        <f>IFERROR(AE341/AC341,"-")</f>
        <v>-</v>
      </c>
      <c r="AG341" s="211">
        <v>0</v>
      </c>
      <c r="AH341" s="126">
        <v>0</v>
      </c>
      <c r="AI341" s="124" t="str">
        <f>IFERROR(AH341/AG341,"-")</f>
        <v>-</v>
      </c>
      <c r="AJ341" s="127">
        <v>0</v>
      </c>
      <c r="AK341" s="125" t="str">
        <f>IFERROR(AJ341/AH341,"-")</f>
        <v>-</v>
      </c>
      <c r="AL341" s="126">
        <v>0</v>
      </c>
      <c r="AM341" s="124" t="str">
        <f>IFERROR(AL341/AG341,"-")</f>
        <v>-</v>
      </c>
      <c r="AN341" s="127">
        <v>0</v>
      </c>
      <c r="AO341" s="125" t="str">
        <f>IFERROR(AN341/AL341,"-")</f>
        <v>-</v>
      </c>
      <c r="AP341" s="211">
        <v>0</v>
      </c>
      <c r="AQ341" s="126">
        <v>0</v>
      </c>
      <c r="AR341" s="124" t="str">
        <f>IFERROR(AQ341/AP341,"-")</f>
        <v>-</v>
      </c>
      <c r="AS341" s="127">
        <v>0</v>
      </c>
      <c r="AT341" s="125" t="str">
        <f>IFERROR(AS341/AQ341,"-")</f>
        <v>-</v>
      </c>
      <c r="AU341" s="126">
        <v>0</v>
      </c>
      <c r="AV341" s="124" t="str">
        <f>IFERROR(AU341/AP341,"-")</f>
        <v>-</v>
      </c>
      <c r="AW341" s="127">
        <v>0</v>
      </c>
      <c r="AX341" s="125" t="str">
        <f>IFERROR(AW341/AU341,"-")</f>
        <v>-</v>
      </c>
      <c r="AY341" s="211">
        <v>0</v>
      </c>
      <c r="AZ341" s="126">
        <v>0</v>
      </c>
      <c r="BA341" s="124" t="str">
        <f>IFERROR(AZ341/AY341,"-")</f>
        <v>-</v>
      </c>
      <c r="BB341" s="127">
        <v>0</v>
      </c>
      <c r="BC341" s="125" t="str">
        <f>IFERROR(BB341/AZ341,"-")</f>
        <v>-</v>
      </c>
      <c r="BD341" s="126">
        <v>0</v>
      </c>
      <c r="BE341" s="124" t="str">
        <f>IFERROR(BD341/AY341,"-")</f>
        <v>-</v>
      </c>
      <c r="BF341" s="127">
        <v>0</v>
      </c>
      <c r="BG341" s="125" t="str">
        <f>IFERROR(BF341/BD341,"-")</f>
        <v>-</v>
      </c>
      <c r="BH341" s="211">
        <v>0</v>
      </c>
      <c r="BI341" s="126">
        <v>0</v>
      </c>
      <c r="BJ341" s="124" t="str">
        <f>IFERROR(BI341/BH341,"-")</f>
        <v>-</v>
      </c>
      <c r="BK341" s="127">
        <v>0</v>
      </c>
      <c r="BL341" s="125" t="str">
        <f>IFERROR(BK341/BI341,"-")</f>
        <v>-</v>
      </c>
      <c r="BM341" s="126">
        <v>0</v>
      </c>
      <c r="BN341" s="124" t="str">
        <f>IFERROR(BM341/BH341,"-")</f>
        <v>-</v>
      </c>
      <c r="BO341" s="127">
        <v>0</v>
      </c>
      <c r="BP341" s="125" t="str">
        <f>IFERROR(BO341/BM341,"-")</f>
        <v>-</v>
      </c>
      <c r="BQ341" s="212">
        <f t="shared" si="377"/>
        <v>0</v>
      </c>
      <c r="BR341" s="126">
        <f t="shared" si="378"/>
        <v>0</v>
      </c>
      <c r="BS341" s="124" t="str">
        <f>IFERROR(BR341/BQ341,"-")</f>
        <v>-</v>
      </c>
      <c r="BT341" s="127">
        <f>SUM(I341,R341,AA341,AJ341,AS341,BB341,BK341)</f>
        <v>0</v>
      </c>
      <c r="BU341" s="125" t="str">
        <f>IFERROR(BT341/BR341,"-")</f>
        <v>-</v>
      </c>
      <c r="BV341" s="126">
        <f>SUM(K341,T341,AC341,AL341,AU341,BD341,BM341)</f>
        <v>0</v>
      </c>
      <c r="BW341" s="124" t="str">
        <f>IFERROR(BV341/BQ341,"-")</f>
        <v>-</v>
      </c>
      <c r="BX341" s="127">
        <f>SUM(M341,V341,AE341,AN341,AW341,BF341,BO341)</f>
        <v>0</v>
      </c>
      <c r="BY341" s="125" t="str">
        <f>IFERROR(BX341/BV341,"-")</f>
        <v>-</v>
      </c>
      <c r="BZ341" s="82"/>
      <c r="CA341" s="113">
        <v>0</v>
      </c>
      <c r="CB341" s="105">
        <v>0</v>
      </c>
      <c r="CC341" s="86" t="s">
        <v>240</v>
      </c>
      <c r="CD341" s="105">
        <v>0</v>
      </c>
      <c r="CE341" s="105" t="s">
        <v>240</v>
      </c>
      <c r="CF341" s="105">
        <v>0</v>
      </c>
      <c r="CG341" s="86" t="s">
        <v>240</v>
      </c>
      <c r="CH341" s="105">
        <v>0</v>
      </c>
      <c r="CI341" s="105" t="s">
        <v>240</v>
      </c>
      <c r="CK341" s="86" t="str">
        <f>IFERROR(BS341-BW341,"-")</f>
        <v>-</v>
      </c>
      <c r="CL341" s="86" t="str">
        <f t="shared" si="387"/>
        <v>-</v>
      </c>
      <c r="CM341" s="86" t="str">
        <f t="shared" si="388"/>
        <v>-</v>
      </c>
      <c r="CN341" s="86" t="str">
        <f t="shared" si="389"/>
        <v>-</v>
      </c>
    </row>
    <row r="342" spans="1:92" s="15" customFormat="1" ht="13.5" customHeight="1">
      <c r="A342" s="63"/>
      <c r="B342" s="347"/>
      <c r="C342" s="344"/>
      <c r="D342" s="338" t="s">
        <v>204</v>
      </c>
      <c r="E342" s="339"/>
      <c r="F342" s="144">
        <v>7</v>
      </c>
      <c r="G342" s="60">
        <v>7</v>
      </c>
      <c r="H342" s="80">
        <f t="shared" si="349"/>
        <v>1</v>
      </c>
      <c r="I342" s="93">
        <v>12234820</v>
      </c>
      <c r="J342" s="100">
        <f t="shared" si="350"/>
        <v>1747831.4285714286</v>
      </c>
      <c r="K342" s="60">
        <v>6</v>
      </c>
      <c r="L342" s="80">
        <f t="shared" si="351"/>
        <v>0.8571428571428571</v>
      </c>
      <c r="M342" s="93">
        <v>1377629</v>
      </c>
      <c r="N342" s="100">
        <f t="shared" si="352"/>
        <v>229604.83333333334</v>
      </c>
      <c r="O342" s="144">
        <v>50</v>
      </c>
      <c r="P342" s="60">
        <v>49</v>
      </c>
      <c r="Q342" s="80">
        <f t="shared" si="353"/>
        <v>0.98</v>
      </c>
      <c r="R342" s="93">
        <v>94250910</v>
      </c>
      <c r="S342" s="100">
        <f t="shared" si="354"/>
        <v>1923487.9591836734</v>
      </c>
      <c r="T342" s="60">
        <v>47</v>
      </c>
      <c r="U342" s="80">
        <f t="shared" si="355"/>
        <v>0.94</v>
      </c>
      <c r="V342" s="93">
        <v>41605045</v>
      </c>
      <c r="W342" s="100">
        <f t="shared" si="356"/>
        <v>885213.72340425535</v>
      </c>
      <c r="X342" s="144">
        <v>3812</v>
      </c>
      <c r="Y342" s="60">
        <v>3518</v>
      </c>
      <c r="Z342" s="80">
        <f t="shared" si="357"/>
        <v>0.92287513116474296</v>
      </c>
      <c r="AA342" s="93">
        <v>2574331540</v>
      </c>
      <c r="AB342" s="100">
        <f t="shared" si="358"/>
        <v>731759.96020466171</v>
      </c>
      <c r="AC342" s="60">
        <v>3115</v>
      </c>
      <c r="AD342" s="80">
        <f t="shared" si="359"/>
        <v>0.81715634837355722</v>
      </c>
      <c r="AE342" s="93">
        <v>643310036</v>
      </c>
      <c r="AF342" s="100">
        <f t="shared" si="360"/>
        <v>206520.07576243981</v>
      </c>
      <c r="AG342" s="144">
        <v>3186</v>
      </c>
      <c r="AH342" s="60">
        <v>3013</v>
      </c>
      <c r="AI342" s="80">
        <f t="shared" si="361"/>
        <v>0.94569993722536094</v>
      </c>
      <c r="AJ342" s="93">
        <v>2762196910</v>
      </c>
      <c r="AK342" s="100">
        <f t="shared" si="362"/>
        <v>916759.67806173244</v>
      </c>
      <c r="AL342" s="60">
        <v>2772</v>
      </c>
      <c r="AM342" s="80">
        <f t="shared" si="363"/>
        <v>0.87005649717514122</v>
      </c>
      <c r="AN342" s="93">
        <v>590716997</v>
      </c>
      <c r="AO342" s="100">
        <f t="shared" si="364"/>
        <v>213101.36976911977</v>
      </c>
      <c r="AP342" s="144">
        <v>1822</v>
      </c>
      <c r="AQ342" s="60">
        <v>1732</v>
      </c>
      <c r="AR342" s="80">
        <f t="shared" si="365"/>
        <v>0.95060373216245886</v>
      </c>
      <c r="AS342" s="93">
        <v>1768860700</v>
      </c>
      <c r="AT342" s="100">
        <f t="shared" si="366"/>
        <v>1021282.1593533488</v>
      </c>
      <c r="AU342" s="60">
        <v>1581</v>
      </c>
      <c r="AV342" s="80">
        <f t="shared" si="367"/>
        <v>0.86772777167947313</v>
      </c>
      <c r="AW342" s="93">
        <v>383850598</v>
      </c>
      <c r="AX342" s="100">
        <f t="shared" si="368"/>
        <v>242789.75205566097</v>
      </c>
      <c r="AY342" s="144">
        <v>764</v>
      </c>
      <c r="AZ342" s="60">
        <v>703</v>
      </c>
      <c r="BA342" s="80">
        <f t="shared" si="369"/>
        <v>0.92015706806282727</v>
      </c>
      <c r="BB342" s="93">
        <v>682060050</v>
      </c>
      <c r="BC342" s="100">
        <f t="shared" si="370"/>
        <v>970213.44238975819</v>
      </c>
      <c r="BD342" s="60">
        <v>639</v>
      </c>
      <c r="BE342" s="80">
        <f t="shared" si="371"/>
        <v>0.83638743455497377</v>
      </c>
      <c r="BF342" s="93">
        <v>107547402</v>
      </c>
      <c r="BG342" s="100">
        <f t="shared" si="372"/>
        <v>168305.79342723003</v>
      </c>
      <c r="BH342" s="144">
        <v>274</v>
      </c>
      <c r="BI342" s="60">
        <v>228</v>
      </c>
      <c r="BJ342" s="80">
        <f t="shared" si="373"/>
        <v>0.83211678832116787</v>
      </c>
      <c r="BK342" s="93">
        <v>238864410</v>
      </c>
      <c r="BL342" s="100">
        <f t="shared" si="374"/>
        <v>1047650.9210526316</v>
      </c>
      <c r="BM342" s="60">
        <v>200</v>
      </c>
      <c r="BN342" s="80">
        <f t="shared" si="375"/>
        <v>0.72992700729927007</v>
      </c>
      <c r="BO342" s="93">
        <v>37298048</v>
      </c>
      <c r="BP342" s="100">
        <f t="shared" si="376"/>
        <v>186490.23999999999</v>
      </c>
      <c r="BQ342" s="98">
        <f t="shared" si="377"/>
        <v>9915</v>
      </c>
      <c r="BR342" s="60">
        <f t="shared" si="378"/>
        <v>9250</v>
      </c>
      <c r="BS342" s="80">
        <f t="shared" si="379"/>
        <v>0.93292990418557742</v>
      </c>
      <c r="BT342" s="93">
        <f t="shared" si="380"/>
        <v>8132799340</v>
      </c>
      <c r="BU342" s="100">
        <f t="shared" si="381"/>
        <v>879221.55027027032</v>
      </c>
      <c r="BV342" s="60">
        <f t="shared" si="382"/>
        <v>8360</v>
      </c>
      <c r="BW342" s="80">
        <f t="shared" si="383"/>
        <v>0.84316691880988404</v>
      </c>
      <c r="BX342" s="93">
        <f t="shared" si="384"/>
        <v>1805705755</v>
      </c>
      <c r="BY342" s="100">
        <f t="shared" si="385"/>
        <v>215993.51136363635</v>
      </c>
      <c r="BZ342" s="82"/>
      <c r="CA342" s="113">
        <v>9538</v>
      </c>
      <c r="CB342" s="105">
        <v>8926</v>
      </c>
      <c r="CC342" s="86">
        <v>0.9358356049486265</v>
      </c>
      <c r="CD342" s="105">
        <v>7675138110</v>
      </c>
      <c r="CE342" s="105">
        <v>859863.10889536189</v>
      </c>
      <c r="CF342" s="105">
        <v>8032</v>
      </c>
      <c r="CG342" s="86">
        <v>0.84210526315789469</v>
      </c>
      <c r="CH342" s="105">
        <v>1729660145</v>
      </c>
      <c r="CI342" s="105">
        <v>215346.13359063744</v>
      </c>
      <c r="CK342" s="86">
        <f t="shared" si="386"/>
        <v>8.9762985375693383E-2</v>
      </c>
      <c r="CL342" s="86">
        <f t="shared" si="387"/>
        <v>6.7070095814422581E-2</v>
      </c>
      <c r="CM342" s="86">
        <f t="shared" si="388"/>
        <v>9.3730341790731808E-2</v>
      </c>
      <c r="CN342" s="86">
        <f t="shared" si="389"/>
        <v>6.4164395051373502E-2</v>
      </c>
    </row>
    <row r="343" spans="1:92" s="15" customFormat="1" ht="13.5" customHeight="1">
      <c r="A343" s="63"/>
      <c r="B343" s="345">
        <v>57</v>
      </c>
      <c r="C343" s="342" t="s">
        <v>49</v>
      </c>
      <c r="D343" s="331" t="s">
        <v>153</v>
      </c>
      <c r="E343" s="320"/>
      <c r="F343" s="144">
        <v>7</v>
      </c>
      <c r="G343" s="60">
        <v>7</v>
      </c>
      <c r="H343" s="80">
        <f t="shared" si="349"/>
        <v>1</v>
      </c>
      <c r="I343" s="93">
        <v>3791340</v>
      </c>
      <c r="J343" s="100">
        <f t="shared" si="350"/>
        <v>541620</v>
      </c>
      <c r="K343" s="60">
        <v>5</v>
      </c>
      <c r="L343" s="80">
        <f t="shared" si="351"/>
        <v>0.7142857142857143</v>
      </c>
      <c r="M343" s="93">
        <v>495147</v>
      </c>
      <c r="N343" s="100">
        <f t="shared" si="352"/>
        <v>99029.4</v>
      </c>
      <c r="O343" s="144">
        <v>6</v>
      </c>
      <c r="P343" s="60">
        <v>6</v>
      </c>
      <c r="Q343" s="80">
        <f t="shared" si="353"/>
        <v>1</v>
      </c>
      <c r="R343" s="93">
        <v>1939630</v>
      </c>
      <c r="S343" s="100">
        <f t="shared" si="354"/>
        <v>323271.66666666669</v>
      </c>
      <c r="T343" s="60">
        <v>5</v>
      </c>
      <c r="U343" s="80">
        <f t="shared" si="355"/>
        <v>0.83333333333333337</v>
      </c>
      <c r="V343" s="93">
        <v>274011</v>
      </c>
      <c r="W343" s="100">
        <f t="shared" si="356"/>
        <v>54802.2</v>
      </c>
      <c r="X343" s="144">
        <v>722</v>
      </c>
      <c r="Y343" s="60">
        <v>703</v>
      </c>
      <c r="Z343" s="80">
        <f t="shared" si="357"/>
        <v>0.97368421052631582</v>
      </c>
      <c r="AA343" s="93">
        <v>295407110</v>
      </c>
      <c r="AB343" s="100">
        <f t="shared" si="358"/>
        <v>420209.26031294453</v>
      </c>
      <c r="AC343" s="60">
        <v>588</v>
      </c>
      <c r="AD343" s="80">
        <f t="shared" si="359"/>
        <v>0.81440443213296398</v>
      </c>
      <c r="AE343" s="93">
        <v>61546342</v>
      </c>
      <c r="AF343" s="100">
        <f t="shared" si="360"/>
        <v>104670.64965986395</v>
      </c>
      <c r="AG343" s="144">
        <v>448</v>
      </c>
      <c r="AH343" s="60">
        <v>444</v>
      </c>
      <c r="AI343" s="80">
        <f t="shared" si="361"/>
        <v>0.9910714285714286</v>
      </c>
      <c r="AJ343" s="93">
        <v>223582940</v>
      </c>
      <c r="AK343" s="100">
        <f t="shared" si="362"/>
        <v>503565.18018018018</v>
      </c>
      <c r="AL343" s="60">
        <v>382</v>
      </c>
      <c r="AM343" s="80">
        <f t="shared" si="363"/>
        <v>0.8526785714285714</v>
      </c>
      <c r="AN343" s="93">
        <v>45160305</v>
      </c>
      <c r="AO343" s="100">
        <f t="shared" si="364"/>
        <v>118220.69371727749</v>
      </c>
      <c r="AP343" s="144">
        <v>219</v>
      </c>
      <c r="AQ343" s="60">
        <v>213</v>
      </c>
      <c r="AR343" s="80">
        <f t="shared" si="365"/>
        <v>0.9726027397260274</v>
      </c>
      <c r="AS343" s="93">
        <v>142746700</v>
      </c>
      <c r="AT343" s="100">
        <f t="shared" si="366"/>
        <v>670172.3004694836</v>
      </c>
      <c r="AU343" s="60">
        <v>194</v>
      </c>
      <c r="AV343" s="80">
        <f t="shared" si="367"/>
        <v>0.88584474885844744</v>
      </c>
      <c r="AW343" s="93">
        <v>18245335</v>
      </c>
      <c r="AX343" s="100">
        <f t="shared" si="368"/>
        <v>94048.118556701025</v>
      </c>
      <c r="AY343" s="144">
        <v>80</v>
      </c>
      <c r="AZ343" s="60">
        <v>80</v>
      </c>
      <c r="BA343" s="80">
        <f t="shared" si="369"/>
        <v>1</v>
      </c>
      <c r="BB343" s="93">
        <v>41642710</v>
      </c>
      <c r="BC343" s="100">
        <f t="shared" si="370"/>
        <v>520533.875</v>
      </c>
      <c r="BD343" s="60">
        <v>72</v>
      </c>
      <c r="BE343" s="80">
        <f t="shared" si="371"/>
        <v>0.9</v>
      </c>
      <c r="BF343" s="93">
        <v>6846763</v>
      </c>
      <c r="BG343" s="100">
        <f t="shared" si="372"/>
        <v>95093.930555555562</v>
      </c>
      <c r="BH343" s="144">
        <v>23</v>
      </c>
      <c r="BI343" s="60">
        <v>23</v>
      </c>
      <c r="BJ343" s="80">
        <f t="shared" si="373"/>
        <v>1</v>
      </c>
      <c r="BK343" s="93">
        <v>16445990</v>
      </c>
      <c r="BL343" s="100">
        <f t="shared" si="374"/>
        <v>715043.04347826086</v>
      </c>
      <c r="BM343" s="60">
        <v>22</v>
      </c>
      <c r="BN343" s="80">
        <f t="shared" si="375"/>
        <v>0.95652173913043481</v>
      </c>
      <c r="BO343" s="93">
        <v>2959437</v>
      </c>
      <c r="BP343" s="100">
        <f t="shared" si="376"/>
        <v>134519.86363636365</v>
      </c>
      <c r="BQ343" s="98">
        <f t="shared" si="377"/>
        <v>1505</v>
      </c>
      <c r="BR343" s="60">
        <f t="shared" si="378"/>
        <v>1476</v>
      </c>
      <c r="BS343" s="80">
        <f t="shared" si="379"/>
        <v>0.98073089700996674</v>
      </c>
      <c r="BT343" s="93">
        <f t="shared" si="380"/>
        <v>725556420</v>
      </c>
      <c r="BU343" s="100">
        <f t="shared" si="381"/>
        <v>491569.39024390245</v>
      </c>
      <c r="BV343" s="60">
        <f t="shared" si="382"/>
        <v>1268</v>
      </c>
      <c r="BW343" s="80">
        <f t="shared" si="383"/>
        <v>0.84252491694352161</v>
      </c>
      <c r="BX343" s="93">
        <f t="shared" si="384"/>
        <v>135527340</v>
      </c>
      <c r="BY343" s="100">
        <f t="shared" si="385"/>
        <v>106882.76025236593</v>
      </c>
      <c r="BZ343" s="82"/>
      <c r="CA343" s="113">
        <v>1364</v>
      </c>
      <c r="CB343" s="105">
        <v>1339</v>
      </c>
      <c r="CC343" s="86">
        <v>0.98167155425219943</v>
      </c>
      <c r="CD343" s="105">
        <v>643148280</v>
      </c>
      <c r="CE343" s="105">
        <v>480319.85063480207</v>
      </c>
      <c r="CF343" s="105">
        <v>1172</v>
      </c>
      <c r="CG343" s="86">
        <v>0.85923753665689151</v>
      </c>
      <c r="CH343" s="105">
        <v>126147732</v>
      </c>
      <c r="CI343" s="105">
        <v>107634.58361774744</v>
      </c>
      <c r="CK343" s="86">
        <f t="shared" si="386"/>
        <v>0.13820598006644513</v>
      </c>
      <c r="CL343" s="86">
        <f t="shared" si="387"/>
        <v>1.926910299003326E-2</v>
      </c>
      <c r="CM343" s="86">
        <f t="shared" si="388"/>
        <v>0.12243401759530792</v>
      </c>
      <c r="CN343" s="86">
        <f t="shared" si="389"/>
        <v>1.832844574780057E-2</v>
      </c>
    </row>
    <row r="344" spans="1:92" s="15" customFormat="1" ht="13.5" customHeight="1">
      <c r="A344" s="63"/>
      <c r="B344" s="346"/>
      <c r="C344" s="343"/>
      <c r="D344" s="319" t="s">
        <v>164</v>
      </c>
      <c r="E344" s="320"/>
      <c r="F344" s="144">
        <v>0</v>
      </c>
      <c r="G344" s="60">
        <v>0</v>
      </c>
      <c r="H344" s="80" t="str">
        <f t="shared" si="349"/>
        <v>-</v>
      </c>
      <c r="I344" s="93">
        <v>0</v>
      </c>
      <c r="J344" s="100" t="str">
        <f t="shared" si="350"/>
        <v>-</v>
      </c>
      <c r="K344" s="60">
        <v>0</v>
      </c>
      <c r="L344" s="80" t="str">
        <f t="shared" si="351"/>
        <v>-</v>
      </c>
      <c r="M344" s="93">
        <v>0</v>
      </c>
      <c r="N344" s="100" t="str">
        <f t="shared" si="352"/>
        <v>-</v>
      </c>
      <c r="O344" s="144">
        <v>2</v>
      </c>
      <c r="P344" s="60">
        <v>2</v>
      </c>
      <c r="Q344" s="80">
        <f t="shared" si="353"/>
        <v>1</v>
      </c>
      <c r="R344" s="93">
        <v>914400</v>
      </c>
      <c r="S344" s="100">
        <f t="shared" si="354"/>
        <v>457200</v>
      </c>
      <c r="T344" s="60">
        <v>2</v>
      </c>
      <c r="U344" s="80">
        <f t="shared" si="355"/>
        <v>1</v>
      </c>
      <c r="V344" s="93">
        <v>109692</v>
      </c>
      <c r="W344" s="100">
        <f t="shared" si="356"/>
        <v>54846</v>
      </c>
      <c r="X344" s="144">
        <v>49</v>
      </c>
      <c r="Y344" s="60">
        <v>46</v>
      </c>
      <c r="Z344" s="80">
        <f t="shared" si="357"/>
        <v>0.93877551020408168</v>
      </c>
      <c r="AA344" s="93">
        <v>21113690</v>
      </c>
      <c r="AB344" s="100">
        <f t="shared" si="358"/>
        <v>458993.26086956525</v>
      </c>
      <c r="AC344" s="60">
        <v>40</v>
      </c>
      <c r="AD344" s="80">
        <f t="shared" si="359"/>
        <v>0.81632653061224492</v>
      </c>
      <c r="AE344" s="93">
        <v>4046566</v>
      </c>
      <c r="AF344" s="100">
        <f t="shared" si="360"/>
        <v>101164.15</v>
      </c>
      <c r="AG344" s="144">
        <v>23</v>
      </c>
      <c r="AH344" s="60">
        <v>23</v>
      </c>
      <c r="AI344" s="80">
        <f t="shared" si="361"/>
        <v>1</v>
      </c>
      <c r="AJ344" s="93">
        <v>7844550</v>
      </c>
      <c r="AK344" s="100">
        <f t="shared" si="362"/>
        <v>341067.39130434784</v>
      </c>
      <c r="AL344" s="60">
        <v>21</v>
      </c>
      <c r="AM344" s="80">
        <f t="shared" si="363"/>
        <v>0.91304347826086951</v>
      </c>
      <c r="AN344" s="93">
        <v>1909434</v>
      </c>
      <c r="AO344" s="100">
        <f t="shared" si="364"/>
        <v>90925.428571428565</v>
      </c>
      <c r="AP344" s="144">
        <v>4</v>
      </c>
      <c r="AQ344" s="60">
        <v>4</v>
      </c>
      <c r="AR344" s="80">
        <f t="shared" si="365"/>
        <v>1</v>
      </c>
      <c r="AS344" s="93">
        <v>1918340</v>
      </c>
      <c r="AT344" s="100">
        <f t="shared" si="366"/>
        <v>479585</v>
      </c>
      <c r="AU344" s="60">
        <v>4</v>
      </c>
      <c r="AV344" s="80">
        <f t="shared" si="367"/>
        <v>1</v>
      </c>
      <c r="AW344" s="93">
        <v>434893</v>
      </c>
      <c r="AX344" s="100">
        <f t="shared" si="368"/>
        <v>108723.25</v>
      </c>
      <c r="AY344" s="144">
        <v>0</v>
      </c>
      <c r="AZ344" s="60">
        <v>0</v>
      </c>
      <c r="BA344" s="80" t="str">
        <f t="shared" si="369"/>
        <v>-</v>
      </c>
      <c r="BB344" s="93">
        <v>0</v>
      </c>
      <c r="BC344" s="100" t="str">
        <f t="shared" si="370"/>
        <v>-</v>
      </c>
      <c r="BD344" s="60">
        <v>0</v>
      </c>
      <c r="BE344" s="80" t="str">
        <f t="shared" si="371"/>
        <v>-</v>
      </c>
      <c r="BF344" s="93">
        <v>0</v>
      </c>
      <c r="BG344" s="100" t="str">
        <f t="shared" si="372"/>
        <v>-</v>
      </c>
      <c r="BH344" s="144">
        <v>0</v>
      </c>
      <c r="BI344" s="60">
        <v>0</v>
      </c>
      <c r="BJ344" s="80" t="str">
        <f t="shared" si="373"/>
        <v>-</v>
      </c>
      <c r="BK344" s="93">
        <v>0</v>
      </c>
      <c r="BL344" s="100" t="str">
        <f t="shared" si="374"/>
        <v>-</v>
      </c>
      <c r="BM344" s="60">
        <v>0</v>
      </c>
      <c r="BN344" s="80" t="str">
        <f t="shared" si="375"/>
        <v>-</v>
      </c>
      <c r="BO344" s="93">
        <v>0</v>
      </c>
      <c r="BP344" s="100" t="str">
        <f t="shared" si="376"/>
        <v>-</v>
      </c>
      <c r="BQ344" s="98">
        <f t="shared" si="377"/>
        <v>78</v>
      </c>
      <c r="BR344" s="60">
        <f t="shared" si="378"/>
        <v>75</v>
      </c>
      <c r="BS344" s="80">
        <f t="shared" si="379"/>
        <v>0.96153846153846156</v>
      </c>
      <c r="BT344" s="93">
        <f t="shared" si="380"/>
        <v>31790980</v>
      </c>
      <c r="BU344" s="100">
        <f t="shared" si="381"/>
        <v>423879.73333333334</v>
      </c>
      <c r="BV344" s="60">
        <f t="shared" si="382"/>
        <v>67</v>
      </c>
      <c r="BW344" s="80">
        <f t="shared" si="383"/>
        <v>0.85897435897435892</v>
      </c>
      <c r="BX344" s="93">
        <f t="shared" si="384"/>
        <v>6500585</v>
      </c>
      <c r="BY344" s="100">
        <f t="shared" si="385"/>
        <v>97023.656716417914</v>
      </c>
      <c r="BZ344" s="82"/>
      <c r="CA344" s="113">
        <v>50</v>
      </c>
      <c r="CB344" s="105">
        <v>50</v>
      </c>
      <c r="CC344" s="86">
        <v>1</v>
      </c>
      <c r="CD344" s="105">
        <v>32334470</v>
      </c>
      <c r="CE344" s="105">
        <v>646689.4</v>
      </c>
      <c r="CF344" s="105">
        <v>46</v>
      </c>
      <c r="CG344" s="86">
        <v>0.92</v>
      </c>
      <c r="CH344" s="105">
        <v>8475492</v>
      </c>
      <c r="CI344" s="105">
        <v>184249.82608695651</v>
      </c>
      <c r="CK344" s="86">
        <f t="shared" si="386"/>
        <v>0.10256410256410264</v>
      </c>
      <c r="CL344" s="86">
        <f t="shared" si="387"/>
        <v>3.8461538461538436E-2</v>
      </c>
      <c r="CM344" s="86">
        <f t="shared" si="388"/>
        <v>7.999999999999996E-2</v>
      </c>
      <c r="CN344" s="86">
        <f t="shared" si="389"/>
        <v>0</v>
      </c>
    </row>
    <row r="345" spans="1:92" s="15" customFormat="1" ht="13.5" customHeight="1">
      <c r="A345" s="63"/>
      <c r="B345" s="346"/>
      <c r="C345" s="343"/>
      <c r="D345" s="81"/>
      <c r="E345" s="71" t="s">
        <v>160</v>
      </c>
      <c r="F345" s="168">
        <v>0</v>
      </c>
      <c r="G345" s="62">
        <v>0</v>
      </c>
      <c r="H345" s="79" t="str">
        <f t="shared" si="349"/>
        <v>-</v>
      </c>
      <c r="I345" s="101">
        <v>0</v>
      </c>
      <c r="J345" s="102" t="str">
        <f t="shared" si="350"/>
        <v>-</v>
      </c>
      <c r="K345" s="62">
        <v>0</v>
      </c>
      <c r="L345" s="79" t="str">
        <f t="shared" si="351"/>
        <v>-</v>
      </c>
      <c r="M345" s="101">
        <v>0</v>
      </c>
      <c r="N345" s="102" t="str">
        <f t="shared" si="352"/>
        <v>-</v>
      </c>
      <c r="O345" s="168">
        <v>2</v>
      </c>
      <c r="P345" s="62">
        <v>2</v>
      </c>
      <c r="Q345" s="79">
        <f t="shared" si="353"/>
        <v>1</v>
      </c>
      <c r="R345" s="101">
        <v>914400</v>
      </c>
      <c r="S345" s="102">
        <f t="shared" si="354"/>
        <v>457200</v>
      </c>
      <c r="T345" s="62">
        <v>2</v>
      </c>
      <c r="U345" s="79">
        <f t="shared" si="355"/>
        <v>1</v>
      </c>
      <c r="V345" s="101">
        <v>109692</v>
      </c>
      <c r="W345" s="102">
        <f t="shared" si="356"/>
        <v>54846</v>
      </c>
      <c r="X345" s="168">
        <v>36</v>
      </c>
      <c r="Y345" s="62">
        <v>35</v>
      </c>
      <c r="Z345" s="79">
        <f t="shared" si="357"/>
        <v>0.97222222222222221</v>
      </c>
      <c r="AA345" s="101">
        <v>13728660</v>
      </c>
      <c r="AB345" s="102">
        <f t="shared" si="358"/>
        <v>392247.42857142858</v>
      </c>
      <c r="AC345" s="62">
        <v>32</v>
      </c>
      <c r="AD345" s="79">
        <f t="shared" si="359"/>
        <v>0.88888888888888884</v>
      </c>
      <c r="AE345" s="101">
        <v>3466615</v>
      </c>
      <c r="AF345" s="102">
        <f t="shared" si="360"/>
        <v>108331.71875</v>
      </c>
      <c r="AG345" s="168">
        <v>18</v>
      </c>
      <c r="AH345" s="62">
        <v>18</v>
      </c>
      <c r="AI345" s="79">
        <f t="shared" si="361"/>
        <v>1</v>
      </c>
      <c r="AJ345" s="101">
        <v>6395910</v>
      </c>
      <c r="AK345" s="102">
        <f t="shared" si="362"/>
        <v>355328.33333333331</v>
      </c>
      <c r="AL345" s="62">
        <v>17</v>
      </c>
      <c r="AM345" s="79">
        <f t="shared" si="363"/>
        <v>0.94444444444444442</v>
      </c>
      <c r="AN345" s="101">
        <v>1622732</v>
      </c>
      <c r="AO345" s="102">
        <f t="shared" si="364"/>
        <v>95454.823529411762</v>
      </c>
      <c r="AP345" s="168">
        <v>3</v>
      </c>
      <c r="AQ345" s="62">
        <v>3</v>
      </c>
      <c r="AR345" s="79">
        <f t="shared" si="365"/>
        <v>1</v>
      </c>
      <c r="AS345" s="101">
        <v>1194250</v>
      </c>
      <c r="AT345" s="102">
        <f t="shared" si="366"/>
        <v>398083.33333333331</v>
      </c>
      <c r="AU345" s="62">
        <v>3</v>
      </c>
      <c r="AV345" s="79">
        <f t="shared" si="367"/>
        <v>1</v>
      </c>
      <c r="AW345" s="101">
        <v>393947</v>
      </c>
      <c r="AX345" s="102">
        <f t="shared" si="368"/>
        <v>131315.66666666666</v>
      </c>
      <c r="AY345" s="168">
        <v>0</v>
      </c>
      <c r="AZ345" s="62">
        <v>0</v>
      </c>
      <c r="BA345" s="79" t="str">
        <f t="shared" si="369"/>
        <v>-</v>
      </c>
      <c r="BB345" s="101">
        <v>0</v>
      </c>
      <c r="BC345" s="102" t="str">
        <f t="shared" si="370"/>
        <v>-</v>
      </c>
      <c r="BD345" s="62">
        <v>0</v>
      </c>
      <c r="BE345" s="79" t="str">
        <f t="shared" si="371"/>
        <v>-</v>
      </c>
      <c r="BF345" s="101">
        <v>0</v>
      </c>
      <c r="BG345" s="102" t="str">
        <f t="shared" si="372"/>
        <v>-</v>
      </c>
      <c r="BH345" s="168">
        <v>0</v>
      </c>
      <c r="BI345" s="62">
        <v>0</v>
      </c>
      <c r="BJ345" s="79" t="str">
        <f t="shared" si="373"/>
        <v>-</v>
      </c>
      <c r="BK345" s="101">
        <v>0</v>
      </c>
      <c r="BL345" s="102" t="str">
        <f t="shared" si="374"/>
        <v>-</v>
      </c>
      <c r="BM345" s="62">
        <v>0</v>
      </c>
      <c r="BN345" s="79" t="str">
        <f t="shared" si="375"/>
        <v>-</v>
      </c>
      <c r="BO345" s="101">
        <v>0</v>
      </c>
      <c r="BP345" s="102" t="str">
        <f t="shared" si="376"/>
        <v>-</v>
      </c>
      <c r="BQ345" s="99">
        <f t="shared" si="377"/>
        <v>59</v>
      </c>
      <c r="BR345" s="62">
        <f t="shared" si="378"/>
        <v>58</v>
      </c>
      <c r="BS345" s="79">
        <f t="shared" si="379"/>
        <v>0.98305084745762716</v>
      </c>
      <c r="BT345" s="101">
        <f t="shared" si="380"/>
        <v>22233220</v>
      </c>
      <c r="BU345" s="102">
        <f t="shared" si="381"/>
        <v>383331.37931034481</v>
      </c>
      <c r="BV345" s="62">
        <f t="shared" si="382"/>
        <v>54</v>
      </c>
      <c r="BW345" s="79">
        <f t="shared" si="383"/>
        <v>0.9152542372881356</v>
      </c>
      <c r="BX345" s="101">
        <f t="shared" si="384"/>
        <v>5592986</v>
      </c>
      <c r="BY345" s="102">
        <f t="shared" si="385"/>
        <v>103573.81481481482</v>
      </c>
      <c r="BZ345" s="82"/>
      <c r="CA345" s="113">
        <v>41</v>
      </c>
      <c r="CB345" s="105">
        <v>41</v>
      </c>
      <c r="CC345" s="86">
        <v>1</v>
      </c>
      <c r="CD345" s="105">
        <v>28958340</v>
      </c>
      <c r="CE345" s="105">
        <v>706300.97560975607</v>
      </c>
      <c r="CF345" s="105">
        <v>39</v>
      </c>
      <c r="CG345" s="86">
        <v>0.95121951219512191</v>
      </c>
      <c r="CH345" s="105">
        <v>7940739</v>
      </c>
      <c r="CI345" s="105">
        <v>203608.69230769231</v>
      </c>
      <c r="CK345" s="86">
        <f t="shared" si="386"/>
        <v>6.7796610169491567E-2</v>
      </c>
      <c r="CL345" s="86">
        <f t="shared" si="387"/>
        <v>1.6949152542372836E-2</v>
      </c>
      <c r="CM345" s="86">
        <f t="shared" si="388"/>
        <v>4.8780487804878092E-2</v>
      </c>
      <c r="CN345" s="86">
        <f t="shared" si="389"/>
        <v>0</v>
      </c>
    </row>
    <row r="346" spans="1:92" s="15" customFormat="1" ht="13.5" customHeight="1">
      <c r="A346" s="63"/>
      <c r="B346" s="346"/>
      <c r="C346" s="343"/>
      <c r="D346" s="81"/>
      <c r="E346" s="198" t="s">
        <v>161</v>
      </c>
      <c r="F346" s="213">
        <v>0</v>
      </c>
      <c r="G346" s="214">
        <v>0</v>
      </c>
      <c r="H346" s="215" t="str">
        <f t="shared" si="349"/>
        <v>-</v>
      </c>
      <c r="I346" s="216">
        <v>0</v>
      </c>
      <c r="J346" s="217" t="str">
        <f t="shared" si="350"/>
        <v>-</v>
      </c>
      <c r="K346" s="214">
        <v>0</v>
      </c>
      <c r="L346" s="215" t="str">
        <f t="shared" si="351"/>
        <v>-</v>
      </c>
      <c r="M346" s="216">
        <v>0</v>
      </c>
      <c r="N346" s="217" t="str">
        <f t="shared" si="352"/>
        <v>-</v>
      </c>
      <c r="O346" s="213">
        <v>0</v>
      </c>
      <c r="P346" s="214">
        <v>0</v>
      </c>
      <c r="Q346" s="215" t="str">
        <f t="shared" si="353"/>
        <v>-</v>
      </c>
      <c r="R346" s="216">
        <v>0</v>
      </c>
      <c r="S346" s="217" t="str">
        <f t="shared" si="354"/>
        <v>-</v>
      </c>
      <c r="T346" s="214">
        <v>0</v>
      </c>
      <c r="U346" s="215" t="str">
        <f t="shared" si="355"/>
        <v>-</v>
      </c>
      <c r="V346" s="216">
        <v>0</v>
      </c>
      <c r="W346" s="217" t="str">
        <f t="shared" si="356"/>
        <v>-</v>
      </c>
      <c r="X346" s="213">
        <v>13</v>
      </c>
      <c r="Y346" s="214">
        <v>11</v>
      </c>
      <c r="Z346" s="215">
        <f t="shared" si="357"/>
        <v>0.84615384615384615</v>
      </c>
      <c r="AA346" s="216">
        <v>7385030</v>
      </c>
      <c r="AB346" s="217">
        <f t="shared" si="358"/>
        <v>671366.36363636365</v>
      </c>
      <c r="AC346" s="214">
        <v>8</v>
      </c>
      <c r="AD346" s="215">
        <f t="shared" si="359"/>
        <v>0.61538461538461542</v>
      </c>
      <c r="AE346" s="216">
        <v>579951</v>
      </c>
      <c r="AF346" s="217">
        <f t="shared" si="360"/>
        <v>72493.875</v>
      </c>
      <c r="AG346" s="213">
        <v>5</v>
      </c>
      <c r="AH346" s="214">
        <v>5</v>
      </c>
      <c r="AI346" s="215">
        <f t="shared" si="361"/>
        <v>1</v>
      </c>
      <c r="AJ346" s="216">
        <v>1448640</v>
      </c>
      <c r="AK346" s="217">
        <f t="shared" si="362"/>
        <v>289728</v>
      </c>
      <c r="AL346" s="214">
        <v>4</v>
      </c>
      <c r="AM346" s="215">
        <f t="shared" si="363"/>
        <v>0.8</v>
      </c>
      <c r="AN346" s="216">
        <v>286702</v>
      </c>
      <c r="AO346" s="217">
        <f t="shared" si="364"/>
        <v>71675.5</v>
      </c>
      <c r="AP346" s="213">
        <v>1</v>
      </c>
      <c r="AQ346" s="214">
        <v>1</v>
      </c>
      <c r="AR346" s="215">
        <f t="shared" si="365"/>
        <v>1</v>
      </c>
      <c r="AS346" s="216">
        <v>724090</v>
      </c>
      <c r="AT346" s="217">
        <f t="shared" si="366"/>
        <v>724090</v>
      </c>
      <c r="AU346" s="214">
        <v>1</v>
      </c>
      <c r="AV346" s="215">
        <f t="shared" si="367"/>
        <v>1</v>
      </c>
      <c r="AW346" s="216">
        <v>40946</v>
      </c>
      <c r="AX346" s="217">
        <f t="shared" si="368"/>
        <v>40946</v>
      </c>
      <c r="AY346" s="213">
        <v>0</v>
      </c>
      <c r="AZ346" s="214">
        <v>0</v>
      </c>
      <c r="BA346" s="215" t="str">
        <f t="shared" si="369"/>
        <v>-</v>
      </c>
      <c r="BB346" s="216">
        <v>0</v>
      </c>
      <c r="BC346" s="217" t="str">
        <f t="shared" si="370"/>
        <v>-</v>
      </c>
      <c r="BD346" s="214">
        <v>0</v>
      </c>
      <c r="BE346" s="215" t="str">
        <f t="shared" si="371"/>
        <v>-</v>
      </c>
      <c r="BF346" s="216">
        <v>0</v>
      </c>
      <c r="BG346" s="217" t="str">
        <f t="shared" si="372"/>
        <v>-</v>
      </c>
      <c r="BH346" s="213">
        <v>0</v>
      </c>
      <c r="BI346" s="214">
        <v>0</v>
      </c>
      <c r="BJ346" s="215" t="str">
        <f t="shared" si="373"/>
        <v>-</v>
      </c>
      <c r="BK346" s="216">
        <v>0</v>
      </c>
      <c r="BL346" s="217" t="str">
        <f t="shared" si="374"/>
        <v>-</v>
      </c>
      <c r="BM346" s="214">
        <v>0</v>
      </c>
      <c r="BN346" s="215" t="str">
        <f t="shared" si="375"/>
        <v>-</v>
      </c>
      <c r="BO346" s="216">
        <v>0</v>
      </c>
      <c r="BP346" s="217" t="str">
        <f t="shared" si="376"/>
        <v>-</v>
      </c>
      <c r="BQ346" s="218">
        <f t="shared" si="377"/>
        <v>19</v>
      </c>
      <c r="BR346" s="214">
        <f t="shared" si="378"/>
        <v>17</v>
      </c>
      <c r="BS346" s="215">
        <f t="shared" si="379"/>
        <v>0.89473684210526316</v>
      </c>
      <c r="BT346" s="216">
        <f t="shared" si="380"/>
        <v>9557760</v>
      </c>
      <c r="BU346" s="217">
        <f t="shared" si="381"/>
        <v>562221.17647058819</v>
      </c>
      <c r="BV346" s="214">
        <f t="shared" si="382"/>
        <v>13</v>
      </c>
      <c r="BW346" s="215">
        <f t="shared" si="383"/>
        <v>0.68421052631578949</v>
      </c>
      <c r="BX346" s="216">
        <f t="shared" si="384"/>
        <v>907599</v>
      </c>
      <c r="BY346" s="217">
        <f t="shared" si="385"/>
        <v>69815.307692307688</v>
      </c>
      <c r="BZ346" s="82"/>
      <c r="CA346" s="113">
        <v>9</v>
      </c>
      <c r="CB346" s="105">
        <v>9</v>
      </c>
      <c r="CC346" s="86">
        <v>1</v>
      </c>
      <c r="CD346" s="105">
        <v>3376130</v>
      </c>
      <c r="CE346" s="105">
        <v>375125.55555555556</v>
      </c>
      <c r="CF346" s="105">
        <v>7</v>
      </c>
      <c r="CG346" s="86">
        <v>0.77777777777777779</v>
      </c>
      <c r="CH346" s="105">
        <v>534753</v>
      </c>
      <c r="CI346" s="105">
        <v>76393.28571428571</v>
      </c>
      <c r="CK346" s="86">
        <f t="shared" si="386"/>
        <v>0.21052631578947367</v>
      </c>
      <c r="CL346" s="86">
        <f t="shared" si="387"/>
        <v>0.10526315789473684</v>
      </c>
      <c r="CM346" s="86">
        <f t="shared" si="388"/>
        <v>0.22222222222222221</v>
      </c>
      <c r="CN346" s="86">
        <f t="shared" si="389"/>
        <v>0</v>
      </c>
    </row>
    <row r="347" spans="1:92" s="15" customFormat="1" ht="13.5" customHeight="1">
      <c r="A347" s="63"/>
      <c r="B347" s="346"/>
      <c r="C347" s="343"/>
      <c r="D347" s="210"/>
      <c r="E347" s="72" t="s">
        <v>211</v>
      </c>
      <c r="F347" s="211">
        <v>0</v>
      </c>
      <c r="G347" s="126">
        <v>0</v>
      </c>
      <c r="H347" s="124" t="str">
        <f>IFERROR(G347/F347,"-")</f>
        <v>-</v>
      </c>
      <c r="I347" s="127">
        <v>0</v>
      </c>
      <c r="J347" s="125" t="str">
        <f>IFERROR(I347/G347,"-")</f>
        <v>-</v>
      </c>
      <c r="K347" s="126">
        <v>0</v>
      </c>
      <c r="L347" s="124" t="str">
        <f>IFERROR(K347/F347,"-")</f>
        <v>-</v>
      </c>
      <c r="M347" s="127">
        <v>0</v>
      </c>
      <c r="N347" s="125" t="str">
        <f>IFERROR(M347/K347,"-")</f>
        <v>-</v>
      </c>
      <c r="O347" s="211">
        <v>0</v>
      </c>
      <c r="P347" s="126">
        <v>0</v>
      </c>
      <c r="Q347" s="124" t="str">
        <f>IFERROR(P347/O347,"-")</f>
        <v>-</v>
      </c>
      <c r="R347" s="127">
        <v>0</v>
      </c>
      <c r="S347" s="125" t="str">
        <f>IFERROR(R347/P347,"-")</f>
        <v>-</v>
      </c>
      <c r="T347" s="126">
        <v>0</v>
      </c>
      <c r="U347" s="124" t="str">
        <f>IFERROR(T347/O347,"-")</f>
        <v>-</v>
      </c>
      <c r="V347" s="127">
        <v>0</v>
      </c>
      <c r="W347" s="125" t="str">
        <f>IFERROR(V347/T347,"-")</f>
        <v>-</v>
      </c>
      <c r="X347" s="211">
        <v>0</v>
      </c>
      <c r="Y347" s="126">
        <v>0</v>
      </c>
      <c r="Z347" s="124" t="str">
        <f>IFERROR(Y347/X347,"-")</f>
        <v>-</v>
      </c>
      <c r="AA347" s="127">
        <v>0</v>
      </c>
      <c r="AB347" s="125" t="str">
        <f>IFERROR(AA347/Y347,"-")</f>
        <v>-</v>
      </c>
      <c r="AC347" s="126">
        <v>0</v>
      </c>
      <c r="AD347" s="124" t="str">
        <f>IFERROR(AC347/X347,"-")</f>
        <v>-</v>
      </c>
      <c r="AE347" s="127">
        <v>0</v>
      </c>
      <c r="AF347" s="125" t="str">
        <f>IFERROR(AE347/AC347,"-")</f>
        <v>-</v>
      </c>
      <c r="AG347" s="211">
        <v>0</v>
      </c>
      <c r="AH347" s="126">
        <v>0</v>
      </c>
      <c r="AI347" s="124" t="str">
        <f>IFERROR(AH347/AG347,"-")</f>
        <v>-</v>
      </c>
      <c r="AJ347" s="127">
        <v>0</v>
      </c>
      <c r="AK347" s="125" t="str">
        <f>IFERROR(AJ347/AH347,"-")</f>
        <v>-</v>
      </c>
      <c r="AL347" s="126">
        <v>0</v>
      </c>
      <c r="AM347" s="124" t="str">
        <f>IFERROR(AL347/AG347,"-")</f>
        <v>-</v>
      </c>
      <c r="AN347" s="127">
        <v>0</v>
      </c>
      <c r="AO347" s="125" t="str">
        <f>IFERROR(AN347/AL347,"-")</f>
        <v>-</v>
      </c>
      <c r="AP347" s="211">
        <v>0</v>
      </c>
      <c r="AQ347" s="126">
        <v>0</v>
      </c>
      <c r="AR347" s="124" t="str">
        <f>IFERROR(AQ347/AP347,"-")</f>
        <v>-</v>
      </c>
      <c r="AS347" s="127">
        <v>0</v>
      </c>
      <c r="AT347" s="125" t="str">
        <f>IFERROR(AS347/AQ347,"-")</f>
        <v>-</v>
      </c>
      <c r="AU347" s="126">
        <v>0</v>
      </c>
      <c r="AV347" s="124" t="str">
        <f>IFERROR(AU347/AP347,"-")</f>
        <v>-</v>
      </c>
      <c r="AW347" s="127">
        <v>0</v>
      </c>
      <c r="AX347" s="125" t="str">
        <f>IFERROR(AW347/AU347,"-")</f>
        <v>-</v>
      </c>
      <c r="AY347" s="211">
        <v>0</v>
      </c>
      <c r="AZ347" s="126">
        <v>0</v>
      </c>
      <c r="BA347" s="124" t="str">
        <f>IFERROR(AZ347/AY347,"-")</f>
        <v>-</v>
      </c>
      <c r="BB347" s="127">
        <v>0</v>
      </c>
      <c r="BC347" s="125" t="str">
        <f>IFERROR(BB347/AZ347,"-")</f>
        <v>-</v>
      </c>
      <c r="BD347" s="126">
        <v>0</v>
      </c>
      <c r="BE347" s="124" t="str">
        <f>IFERROR(BD347/AY347,"-")</f>
        <v>-</v>
      </c>
      <c r="BF347" s="127">
        <v>0</v>
      </c>
      <c r="BG347" s="125" t="str">
        <f>IFERROR(BF347/BD347,"-")</f>
        <v>-</v>
      </c>
      <c r="BH347" s="211">
        <v>0</v>
      </c>
      <c r="BI347" s="126">
        <v>0</v>
      </c>
      <c r="BJ347" s="124" t="str">
        <f>IFERROR(BI347/BH347,"-")</f>
        <v>-</v>
      </c>
      <c r="BK347" s="127">
        <v>0</v>
      </c>
      <c r="BL347" s="125" t="str">
        <f>IFERROR(BK347/BI347,"-")</f>
        <v>-</v>
      </c>
      <c r="BM347" s="126">
        <v>0</v>
      </c>
      <c r="BN347" s="124" t="str">
        <f>IFERROR(BM347/BH347,"-")</f>
        <v>-</v>
      </c>
      <c r="BO347" s="127">
        <v>0</v>
      </c>
      <c r="BP347" s="125" t="str">
        <f>IFERROR(BO347/BM347,"-")</f>
        <v>-</v>
      </c>
      <c r="BQ347" s="212">
        <f t="shared" si="377"/>
        <v>0</v>
      </c>
      <c r="BR347" s="126">
        <f t="shared" si="378"/>
        <v>0</v>
      </c>
      <c r="BS347" s="124" t="str">
        <f>IFERROR(BR347/BQ347,"-")</f>
        <v>-</v>
      </c>
      <c r="BT347" s="127">
        <f>SUM(I347,R347,AA347,AJ347,AS347,BB347,BK347)</f>
        <v>0</v>
      </c>
      <c r="BU347" s="125" t="str">
        <f>IFERROR(BT347/BR347,"-")</f>
        <v>-</v>
      </c>
      <c r="BV347" s="126">
        <f>SUM(K347,T347,AC347,AL347,AU347,BD347,BM347)</f>
        <v>0</v>
      </c>
      <c r="BW347" s="124" t="str">
        <f>IFERROR(BV347/BQ347,"-")</f>
        <v>-</v>
      </c>
      <c r="BX347" s="127">
        <f>SUM(M347,V347,AE347,AN347,AW347,BF347,BO347)</f>
        <v>0</v>
      </c>
      <c r="BY347" s="125" t="str">
        <f>IFERROR(BX347/BV347,"-")</f>
        <v>-</v>
      </c>
      <c r="BZ347" s="82"/>
      <c r="CA347" s="113">
        <v>0</v>
      </c>
      <c r="CB347" s="105">
        <v>0</v>
      </c>
      <c r="CC347" s="86" t="s">
        <v>240</v>
      </c>
      <c r="CD347" s="105">
        <v>0</v>
      </c>
      <c r="CE347" s="105" t="s">
        <v>240</v>
      </c>
      <c r="CF347" s="105">
        <v>0</v>
      </c>
      <c r="CG347" s="86" t="s">
        <v>240</v>
      </c>
      <c r="CH347" s="105">
        <v>0</v>
      </c>
      <c r="CI347" s="105" t="s">
        <v>240</v>
      </c>
      <c r="CK347" s="86" t="str">
        <f t="shared" si="386"/>
        <v>-</v>
      </c>
      <c r="CL347" s="86" t="str">
        <f t="shared" si="387"/>
        <v>-</v>
      </c>
      <c r="CM347" s="86" t="str">
        <f t="shared" si="388"/>
        <v>-</v>
      </c>
      <c r="CN347" s="86" t="str">
        <f t="shared" si="389"/>
        <v>-</v>
      </c>
    </row>
    <row r="348" spans="1:92" s="15" customFormat="1" ht="13.5" customHeight="1">
      <c r="A348" s="63"/>
      <c r="B348" s="347"/>
      <c r="C348" s="344"/>
      <c r="D348" s="338" t="s">
        <v>204</v>
      </c>
      <c r="E348" s="339"/>
      <c r="F348" s="144">
        <v>11</v>
      </c>
      <c r="G348" s="60">
        <v>11</v>
      </c>
      <c r="H348" s="80">
        <f t="shared" si="349"/>
        <v>1</v>
      </c>
      <c r="I348" s="93">
        <v>42855480</v>
      </c>
      <c r="J348" s="100">
        <f t="shared" si="350"/>
        <v>3895952.7272727271</v>
      </c>
      <c r="K348" s="60">
        <v>9</v>
      </c>
      <c r="L348" s="80">
        <f t="shared" si="351"/>
        <v>0.81818181818181823</v>
      </c>
      <c r="M348" s="93">
        <v>9539032</v>
      </c>
      <c r="N348" s="100">
        <f t="shared" si="352"/>
        <v>1059892.4444444445</v>
      </c>
      <c r="O348" s="144">
        <v>53</v>
      </c>
      <c r="P348" s="60">
        <v>51</v>
      </c>
      <c r="Q348" s="80">
        <f t="shared" si="353"/>
        <v>0.96226415094339623</v>
      </c>
      <c r="R348" s="93">
        <v>157703630</v>
      </c>
      <c r="S348" s="100">
        <f t="shared" si="354"/>
        <v>3092228.0392156863</v>
      </c>
      <c r="T348" s="60">
        <v>42</v>
      </c>
      <c r="U348" s="80">
        <f t="shared" si="355"/>
        <v>0.79245283018867929</v>
      </c>
      <c r="V348" s="93">
        <v>43550839</v>
      </c>
      <c r="W348" s="100">
        <f t="shared" si="356"/>
        <v>1036924.7380952381</v>
      </c>
      <c r="X348" s="144">
        <v>2319</v>
      </c>
      <c r="Y348" s="60">
        <v>2128</v>
      </c>
      <c r="Z348" s="80">
        <f t="shared" si="357"/>
        <v>0.91763691246226819</v>
      </c>
      <c r="AA348" s="93">
        <v>1689106040</v>
      </c>
      <c r="AB348" s="100">
        <f t="shared" si="358"/>
        <v>793752.83834586467</v>
      </c>
      <c r="AC348" s="60">
        <v>1879</v>
      </c>
      <c r="AD348" s="80">
        <f t="shared" si="359"/>
        <v>0.81026304441569641</v>
      </c>
      <c r="AE348" s="93">
        <v>356359578</v>
      </c>
      <c r="AF348" s="100">
        <f t="shared" si="360"/>
        <v>189653.84672698245</v>
      </c>
      <c r="AG348" s="144">
        <v>2178</v>
      </c>
      <c r="AH348" s="60">
        <v>2079</v>
      </c>
      <c r="AI348" s="80">
        <f t="shared" si="361"/>
        <v>0.95454545454545459</v>
      </c>
      <c r="AJ348" s="93">
        <v>2043375660</v>
      </c>
      <c r="AK348" s="100">
        <f t="shared" si="362"/>
        <v>982864.67532467528</v>
      </c>
      <c r="AL348" s="60">
        <v>1893</v>
      </c>
      <c r="AM348" s="80">
        <f t="shared" si="363"/>
        <v>0.86914600550964183</v>
      </c>
      <c r="AN348" s="93">
        <v>430686943</v>
      </c>
      <c r="AO348" s="100">
        <f t="shared" si="364"/>
        <v>227515.55361859483</v>
      </c>
      <c r="AP348" s="144">
        <v>1460</v>
      </c>
      <c r="AQ348" s="60">
        <v>1394</v>
      </c>
      <c r="AR348" s="80">
        <f t="shared" si="365"/>
        <v>0.95479452054794522</v>
      </c>
      <c r="AS348" s="93">
        <v>1463344510</v>
      </c>
      <c r="AT348" s="100">
        <f t="shared" si="366"/>
        <v>1049744.9856527976</v>
      </c>
      <c r="AU348" s="60">
        <v>1266</v>
      </c>
      <c r="AV348" s="80">
        <f t="shared" si="367"/>
        <v>0.86712328767123292</v>
      </c>
      <c r="AW348" s="93">
        <v>263989420</v>
      </c>
      <c r="AX348" s="100">
        <f t="shared" si="368"/>
        <v>208522.44865718798</v>
      </c>
      <c r="AY348" s="144">
        <v>709</v>
      </c>
      <c r="AZ348" s="60">
        <v>669</v>
      </c>
      <c r="BA348" s="80">
        <f t="shared" si="369"/>
        <v>0.94358251057827924</v>
      </c>
      <c r="BB348" s="93">
        <v>788011290</v>
      </c>
      <c r="BC348" s="100">
        <f t="shared" si="370"/>
        <v>1177894.3049327354</v>
      </c>
      <c r="BD348" s="60">
        <v>602</v>
      </c>
      <c r="BE348" s="80">
        <f t="shared" si="371"/>
        <v>0.84908321579689705</v>
      </c>
      <c r="BF348" s="93">
        <v>145387449</v>
      </c>
      <c r="BG348" s="100">
        <f t="shared" si="372"/>
        <v>241507.39036544852</v>
      </c>
      <c r="BH348" s="144">
        <v>245</v>
      </c>
      <c r="BI348" s="60">
        <v>213</v>
      </c>
      <c r="BJ348" s="80">
        <f t="shared" si="373"/>
        <v>0.8693877551020408</v>
      </c>
      <c r="BK348" s="93">
        <v>330713420</v>
      </c>
      <c r="BL348" s="100">
        <f t="shared" si="374"/>
        <v>1552645.1643192489</v>
      </c>
      <c r="BM348" s="60">
        <v>178</v>
      </c>
      <c r="BN348" s="80">
        <f t="shared" si="375"/>
        <v>0.72653061224489801</v>
      </c>
      <c r="BO348" s="93">
        <v>56995674</v>
      </c>
      <c r="BP348" s="100">
        <f t="shared" si="376"/>
        <v>320200.41573033709</v>
      </c>
      <c r="BQ348" s="98">
        <f t="shared" si="377"/>
        <v>6975</v>
      </c>
      <c r="BR348" s="60">
        <f t="shared" si="378"/>
        <v>6545</v>
      </c>
      <c r="BS348" s="80">
        <f t="shared" si="379"/>
        <v>0.93835125448028678</v>
      </c>
      <c r="BT348" s="93">
        <f t="shared" si="380"/>
        <v>6515110030</v>
      </c>
      <c r="BU348" s="100">
        <f t="shared" si="381"/>
        <v>995433.15966386558</v>
      </c>
      <c r="BV348" s="60">
        <f t="shared" si="382"/>
        <v>5869</v>
      </c>
      <c r="BW348" s="80">
        <f t="shared" si="383"/>
        <v>0.84143369175627236</v>
      </c>
      <c r="BX348" s="93">
        <f t="shared" si="384"/>
        <v>1306508935</v>
      </c>
      <c r="BY348" s="100">
        <f t="shared" si="385"/>
        <v>222611.84784460725</v>
      </c>
      <c r="BZ348" s="82"/>
      <c r="CA348" s="113">
        <v>6839</v>
      </c>
      <c r="CB348" s="105">
        <v>6455</v>
      </c>
      <c r="CC348" s="86">
        <v>0.94385144026904522</v>
      </c>
      <c r="CD348" s="105">
        <v>6212710640</v>
      </c>
      <c r="CE348" s="105">
        <v>962464.85515104572</v>
      </c>
      <c r="CF348" s="105">
        <v>5749</v>
      </c>
      <c r="CG348" s="86">
        <v>0.84061997368036268</v>
      </c>
      <c r="CH348" s="105">
        <v>1251978016</v>
      </c>
      <c r="CI348" s="105">
        <v>217773.18072708297</v>
      </c>
      <c r="CK348" s="86">
        <f t="shared" si="386"/>
        <v>9.6917562724014417E-2</v>
      </c>
      <c r="CL348" s="86">
        <f t="shared" si="387"/>
        <v>6.1648745519713222E-2</v>
      </c>
      <c r="CM348" s="86">
        <f t="shared" si="388"/>
        <v>0.10323146658868254</v>
      </c>
      <c r="CN348" s="86">
        <f t="shared" si="389"/>
        <v>5.6148559730954783E-2</v>
      </c>
    </row>
    <row r="349" spans="1:92" s="15" customFormat="1" ht="13.5" customHeight="1">
      <c r="A349" s="63"/>
      <c r="B349" s="345">
        <v>58</v>
      </c>
      <c r="C349" s="342" t="s">
        <v>29</v>
      </c>
      <c r="D349" s="331" t="s">
        <v>153</v>
      </c>
      <c r="E349" s="320"/>
      <c r="F349" s="144">
        <v>2</v>
      </c>
      <c r="G349" s="60">
        <v>2</v>
      </c>
      <c r="H349" s="80">
        <f t="shared" si="349"/>
        <v>1</v>
      </c>
      <c r="I349" s="93">
        <v>3252520</v>
      </c>
      <c r="J349" s="100">
        <f t="shared" si="350"/>
        <v>1626260</v>
      </c>
      <c r="K349" s="60">
        <v>2</v>
      </c>
      <c r="L349" s="80">
        <f t="shared" si="351"/>
        <v>1</v>
      </c>
      <c r="M349" s="93">
        <v>150717</v>
      </c>
      <c r="N349" s="100">
        <f t="shared" si="352"/>
        <v>75358.5</v>
      </c>
      <c r="O349" s="144">
        <v>12</v>
      </c>
      <c r="P349" s="60">
        <v>11</v>
      </c>
      <c r="Q349" s="80">
        <f t="shared" si="353"/>
        <v>0.91666666666666663</v>
      </c>
      <c r="R349" s="93">
        <v>5206980</v>
      </c>
      <c r="S349" s="100">
        <f t="shared" si="354"/>
        <v>473361.81818181818</v>
      </c>
      <c r="T349" s="60">
        <v>8</v>
      </c>
      <c r="U349" s="80">
        <f t="shared" si="355"/>
        <v>0.66666666666666663</v>
      </c>
      <c r="V349" s="93">
        <v>829758</v>
      </c>
      <c r="W349" s="100">
        <f t="shared" si="356"/>
        <v>103719.75</v>
      </c>
      <c r="X349" s="144">
        <v>1526</v>
      </c>
      <c r="Y349" s="60">
        <v>1496</v>
      </c>
      <c r="Z349" s="80">
        <f t="shared" si="357"/>
        <v>0.98034076015727389</v>
      </c>
      <c r="AA349" s="93">
        <v>657271250</v>
      </c>
      <c r="AB349" s="100">
        <f t="shared" si="358"/>
        <v>439352.43983957218</v>
      </c>
      <c r="AC349" s="60">
        <v>1297</v>
      </c>
      <c r="AD349" s="80">
        <f t="shared" si="359"/>
        <v>0.84993446920052429</v>
      </c>
      <c r="AE349" s="93">
        <v>137348310</v>
      </c>
      <c r="AF349" s="100">
        <f t="shared" si="360"/>
        <v>105896.92367000772</v>
      </c>
      <c r="AG349" s="144">
        <v>1097</v>
      </c>
      <c r="AH349" s="60">
        <v>1089</v>
      </c>
      <c r="AI349" s="80">
        <f t="shared" si="361"/>
        <v>0.99270738377392886</v>
      </c>
      <c r="AJ349" s="93">
        <v>581880980</v>
      </c>
      <c r="AK349" s="100">
        <f t="shared" si="362"/>
        <v>534325.96877869603</v>
      </c>
      <c r="AL349" s="60">
        <v>984</v>
      </c>
      <c r="AM349" s="80">
        <f t="shared" si="363"/>
        <v>0.89699179580674571</v>
      </c>
      <c r="AN349" s="93">
        <v>113268127</v>
      </c>
      <c r="AO349" s="100">
        <f t="shared" si="364"/>
        <v>115109.88516260163</v>
      </c>
      <c r="AP349" s="144">
        <v>534</v>
      </c>
      <c r="AQ349" s="60">
        <v>531</v>
      </c>
      <c r="AR349" s="80">
        <f t="shared" si="365"/>
        <v>0.9943820224719101</v>
      </c>
      <c r="AS349" s="93">
        <v>331852780</v>
      </c>
      <c r="AT349" s="100">
        <f t="shared" si="366"/>
        <v>624958.15442561207</v>
      </c>
      <c r="AU349" s="60">
        <v>497</v>
      </c>
      <c r="AV349" s="80">
        <f t="shared" si="367"/>
        <v>0.93071161048689144</v>
      </c>
      <c r="AW349" s="93">
        <v>62039018</v>
      </c>
      <c r="AX349" s="100">
        <f t="shared" si="368"/>
        <v>124826.99798792756</v>
      </c>
      <c r="AY349" s="144">
        <v>166</v>
      </c>
      <c r="AZ349" s="60">
        <v>166</v>
      </c>
      <c r="BA349" s="80">
        <f t="shared" si="369"/>
        <v>1</v>
      </c>
      <c r="BB349" s="93">
        <v>102841570</v>
      </c>
      <c r="BC349" s="100">
        <f t="shared" si="370"/>
        <v>619527.53012048197</v>
      </c>
      <c r="BD349" s="60">
        <v>156</v>
      </c>
      <c r="BE349" s="80">
        <f t="shared" si="371"/>
        <v>0.93975903614457834</v>
      </c>
      <c r="BF349" s="93">
        <v>18310481</v>
      </c>
      <c r="BG349" s="100">
        <f t="shared" si="372"/>
        <v>117374.8782051282</v>
      </c>
      <c r="BH349" s="144">
        <v>37</v>
      </c>
      <c r="BI349" s="60">
        <v>37</v>
      </c>
      <c r="BJ349" s="80">
        <f t="shared" si="373"/>
        <v>1</v>
      </c>
      <c r="BK349" s="93">
        <v>24152630</v>
      </c>
      <c r="BL349" s="100">
        <f t="shared" si="374"/>
        <v>652773.78378378379</v>
      </c>
      <c r="BM349" s="60">
        <v>36</v>
      </c>
      <c r="BN349" s="80">
        <f t="shared" si="375"/>
        <v>0.97297297297297303</v>
      </c>
      <c r="BO349" s="93">
        <v>3936498</v>
      </c>
      <c r="BP349" s="100">
        <f t="shared" si="376"/>
        <v>109347.16666666667</v>
      </c>
      <c r="BQ349" s="98">
        <f t="shared" si="377"/>
        <v>3374</v>
      </c>
      <c r="BR349" s="60">
        <f t="shared" si="378"/>
        <v>3332</v>
      </c>
      <c r="BS349" s="80">
        <f t="shared" si="379"/>
        <v>0.98755186721991706</v>
      </c>
      <c r="BT349" s="93">
        <f t="shared" si="380"/>
        <v>1706458710</v>
      </c>
      <c r="BU349" s="100">
        <f t="shared" si="381"/>
        <v>512142.46998799522</v>
      </c>
      <c r="BV349" s="60">
        <f t="shared" si="382"/>
        <v>2980</v>
      </c>
      <c r="BW349" s="80">
        <f t="shared" si="383"/>
        <v>0.88322465915826909</v>
      </c>
      <c r="BX349" s="93">
        <f t="shared" si="384"/>
        <v>335882909</v>
      </c>
      <c r="BY349" s="100">
        <f t="shared" si="385"/>
        <v>112712.38557046979</v>
      </c>
      <c r="BZ349" s="82"/>
      <c r="CA349" s="113">
        <v>3068</v>
      </c>
      <c r="CB349" s="105">
        <v>3043</v>
      </c>
      <c r="CC349" s="86">
        <v>0.99185136897001303</v>
      </c>
      <c r="CD349" s="105">
        <v>1513382360</v>
      </c>
      <c r="CE349" s="105">
        <v>497332.35622740717</v>
      </c>
      <c r="CF349" s="105">
        <v>2692</v>
      </c>
      <c r="CG349" s="86">
        <v>0.87744458930899605</v>
      </c>
      <c r="CH349" s="105">
        <v>318954427</v>
      </c>
      <c r="CI349" s="105">
        <v>118482.3280089153</v>
      </c>
      <c r="CK349" s="86">
        <f t="shared" si="386"/>
        <v>0.10432720806164797</v>
      </c>
      <c r="CL349" s="86">
        <f t="shared" si="387"/>
        <v>1.2448132780082943E-2</v>
      </c>
      <c r="CM349" s="86">
        <f t="shared" si="388"/>
        <v>0.11440677966101698</v>
      </c>
      <c r="CN349" s="86">
        <f t="shared" si="389"/>
        <v>8.1486310299869746E-3</v>
      </c>
    </row>
    <row r="350" spans="1:92" s="15" customFormat="1" ht="13.5" customHeight="1">
      <c r="A350" s="63"/>
      <c r="B350" s="346"/>
      <c r="C350" s="343"/>
      <c r="D350" s="319" t="s">
        <v>164</v>
      </c>
      <c r="E350" s="320"/>
      <c r="F350" s="144">
        <v>0</v>
      </c>
      <c r="G350" s="60">
        <v>0</v>
      </c>
      <c r="H350" s="80" t="str">
        <f t="shared" si="349"/>
        <v>-</v>
      </c>
      <c r="I350" s="93">
        <v>0</v>
      </c>
      <c r="J350" s="100" t="str">
        <f t="shared" si="350"/>
        <v>-</v>
      </c>
      <c r="K350" s="60">
        <v>0</v>
      </c>
      <c r="L350" s="80" t="str">
        <f t="shared" si="351"/>
        <v>-</v>
      </c>
      <c r="M350" s="93">
        <v>0</v>
      </c>
      <c r="N350" s="100" t="str">
        <f t="shared" si="352"/>
        <v>-</v>
      </c>
      <c r="O350" s="144">
        <v>0</v>
      </c>
      <c r="P350" s="60">
        <v>0</v>
      </c>
      <c r="Q350" s="80" t="str">
        <f t="shared" si="353"/>
        <v>-</v>
      </c>
      <c r="R350" s="93">
        <v>0</v>
      </c>
      <c r="S350" s="100" t="str">
        <f t="shared" si="354"/>
        <v>-</v>
      </c>
      <c r="T350" s="60">
        <v>0</v>
      </c>
      <c r="U350" s="80" t="str">
        <f t="shared" si="355"/>
        <v>-</v>
      </c>
      <c r="V350" s="93">
        <v>0</v>
      </c>
      <c r="W350" s="100" t="str">
        <f t="shared" si="356"/>
        <v>-</v>
      </c>
      <c r="X350" s="144">
        <v>21</v>
      </c>
      <c r="Y350" s="60">
        <v>21</v>
      </c>
      <c r="Z350" s="80">
        <f t="shared" si="357"/>
        <v>1</v>
      </c>
      <c r="AA350" s="93">
        <v>11509220</v>
      </c>
      <c r="AB350" s="100">
        <f t="shared" si="358"/>
        <v>548058.09523809527</v>
      </c>
      <c r="AC350" s="60">
        <v>12</v>
      </c>
      <c r="AD350" s="80">
        <f t="shared" si="359"/>
        <v>0.5714285714285714</v>
      </c>
      <c r="AE350" s="93">
        <v>1105776</v>
      </c>
      <c r="AF350" s="100">
        <f t="shared" si="360"/>
        <v>92148</v>
      </c>
      <c r="AG350" s="144">
        <v>13</v>
      </c>
      <c r="AH350" s="60">
        <v>13</v>
      </c>
      <c r="AI350" s="80">
        <f t="shared" si="361"/>
        <v>1</v>
      </c>
      <c r="AJ350" s="93">
        <v>7587480</v>
      </c>
      <c r="AK350" s="100">
        <f t="shared" si="362"/>
        <v>583652.30769230775</v>
      </c>
      <c r="AL350" s="60">
        <v>12</v>
      </c>
      <c r="AM350" s="80">
        <f t="shared" si="363"/>
        <v>0.92307692307692313</v>
      </c>
      <c r="AN350" s="93">
        <v>1333063</v>
      </c>
      <c r="AO350" s="100">
        <f t="shared" si="364"/>
        <v>111088.58333333333</v>
      </c>
      <c r="AP350" s="144">
        <v>8</v>
      </c>
      <c r="AQ350" s="60">
        <v>8</v>
      </c>
      <c r="AR350" s="80">
        <f t="shared" si="365"/>
        <v>1</v>
      </c>
      <c r="AS350" s="93">
        <v>4974430</v>
      </c>
      <c r="AT350" s="100">
        <f t="shared" si="366"/>
        <v>621803.75</v>
      </c>
      <c r="AU350" s="60">
        <v>7</v>
      </c>
      <c r="AV350" s="80">
        <f t="shared" si="367"/>
        <v>0.875</v>
      </c>
      <c r="AW350" s="93">
        <v>439405</v>
      </c>
      <c r="AX350" s="100">
        <f t="shared" si="368"/>
        <v>62772.142857142855</v>
      </c>
      <c r="AY350" s="144">
        <v>1</v>
      </c>
      <c r="AZ350" s="60">
        <v>1</v>
      </c>
      <c r="BA350" s="80">
        <f t="shared" si="369"/>
        <v>1</v>
      </c>
      <c r="BB350" s="93">
        <v>552090</v>
      </c>
      <c r="BC350" s="100">
        <f t="shared" si="370"/>
        <v>552090</v>
      </c>
      <c r="BD350" s="60">
        <v>1</v>
      </c>
      <c r="BE350" s="80">
        <f t="shared" si="371"/>
        <v>1</v>
      </c>
      <c r="BF350" s="93">
        <v>181195</v>
      </c>
      <c r="BG350" s="100">
        <f t="shared" si="372"/>
        <v>181195</v>
      </c>
      <c r="BH350" s="144">
        <v>0</v>
      </c>
      <c r="BI350" s="60">
        <v>0</v>
      </c>
      <c r="BJ350" s="80" t="str">
        <f t="shared" si="373"/>
        <v>-</v>
      </c>
      <c r="BK350" s="93">
        <v>0</v>
      </c>
      <c r="BL350" s="100" t="str">
        <f t="shared" si="374"/>
        <v>-</v>
      </c>
      <c r="BM350" s="60">
        <v>0</v>
      </c>
      <c r="BN350" s="80" t="str">
        <f t="shared" si="375"/>
        <v>-</v>
      </c>
      <c r="BO350" s="93">
        <v>0</v>
      </c>
      <c r="BP350" s="100" t="str">
        <f t="shared" si="376"/>
        <v>-</v>
      </c>
      <c r="BQ350" s="98">
        <f t="shared" si="377"/>
        <v>43</v>
      </c>
      <c r="BR350" s="60">
        <f t="shared" si="378"/>
        <v>43</v>
      </c>
      <c r="BS350" s="80">
        <f t="shared" si="379"/>
        <v>1</v>
      </c>
      <c r="BT350" s="93">
        <f t="shared" si="380"/>
        <v>24623220</v>
      </c>
      <c r="BU350" s="100">
        <f t="shared" si="381"/>
        <v>572633.02325581398</v>
      </c>
      <c r="BV350" s="60">
        <f t="shared" si="382"/>
        <v>32</v>
      </c>
      <c r="BW350" s="80">
        <f t="shared" si="383"/>
        <v>0.7441860465116279</v>
      </c>
      <c r="BX350" s="93">
        <f t="shared" si="384"/>
        <v>3059439</v>
      </c>
      <c r="BY350" s="100">
        <f t="shared" si="385"/>
        <v>95607.46875</v>
      </c>
      <c r="BZ350" s="82"/>
      <c r="CA350" s="113">
        <v>45</v>
      </c>
      <c r="CB350" s="105">
        <v>45</v>
      </c>
      <c r="CC350" s="86">
        <v>1</v>
      </c>
      <c r="CD350" s="105">
        <v>17129280</v>
      </c>
      <c r="CE350" s="105">
        <v>380650.66666666669</v>
      </c>
      <c r="CF350" s="105">
        <v>37</v>
      </c>
      <c r="CG350" s="86">
        <v>0.82222222222222219</v>
      </c>
      <c r="CH350" s="105">
        <v>3120081</v>
      </c>
      <c r="CI350" s="105">
        <v>84326.513513513521</v>
      </c>
      <c r="CK350" s="86">
        <f t="shared" si="386"/>
        <v>0.2558139534883721</v>
      </c>
      <c r="CL350" s="86">
        <f t="shared" si="387"/>
        <v>0</v>
      </c>
      <c r="CM350" s="86">
        <f t="shared" si="388"/>
        <v>0.17777777777777781</v>
      </c>
      <c r="CN350" s="86">
        <f t="shared" si="389"/>
        <v>0</v>
      </c>
    </row>
    <row r="351" spans="1:92" s="15" customFormat="1" ht="13.5" customHeight="1">
      <c r="A351" s="63"/>
      <c r="B351" s="346"/>
      <c r="C351" s="343"/>
      <c r="D351" s="81"/>
      <c r="E351" s="71" t="s">
        <v>160</v>
      </c>
      <c r="F351" s="168">
        <v>0</v>
      </c>
      <c r="G351" s="62">
        <v>0</v>
      </c>
      <c r="H351" s="79" t="str">
        <f t="shared" si="349"/>
        <v>-</v>
      </c>
      <c r="I351" s="101">
        <v>0</v>
      </c>
      <c r="J351" s="102" t="str">
        <f t="shared" si="350"/>
        <v>-</v>
      </c>
      <c r="K351" s="62">
        <v>0</v>
      </c>
      <c r="L351" s="79" t="str">
        <f t="shared" si="351"/>
        <v>-</v>
      </c>
      <c r="M351" s="101">
        <v>0</v>
      </c>
      <c r="N351" s="102" t="str">
        <f t="shared" si="352"/>
        <v>-</v>
      </c>
      <c r="O351" s="168">
        <v>0</v>
      </c>
      <c r="P351" s="62">
        <v>0</v>
      </c>
      <c r="Q351" s="79" t="str">
        <f t="shared" si="353"/>
        <v>-</v>
      </c>
      <c r="R351" s="101">
        <v>0</v>
      </c>
      <c r="S351" s="102" t="str">
        <f t="shared" si="354"/>
        <v>-</v>
      </c>
      <c r="T351" s="62">
        <v>0</v>
      </c>
      <c r="U351" s="79" t="str">
        <f t="shared" si="355"/>
        <v>-</v>
      </c>
      <c r="V351" s="101">
        <v>0</v>
      </c>
      <c r="W351" s="102" t="str">
        <f t="shared" si="356"/>
        <v>-</v>
      </c>
      <c r="X351" s="168">
        <v>15</v>
      </c>
      <c r="Y351" s="62">
        <v>15</v>
      </c>
      <c r="Z351" s="79">
        <f t="shared" si="357"/>
        <v>1</v>
      </c>
      <c r="AA351" s="101">
        <v>9215970</v>
      </c>
      <c r="AB351" s="102">
        <f t="shared" si="358"/>
        <v>614398</v>
      </c>
      <c r="AC351" s="62">
        <v>8</v>
      </c>
      <c r="AD351" s="79">
        <f t="shared" si="359"/>
        <v>0.53333333333333333</v>
      </c>
      <c r="AE351" s="101">
        <v>793711</v>
      </c>
      <c r="AF351" s="102">
        <f t="shared" si="360"/>
        <v>99213.875</v>
      </c>
      <c r="AG351" s="168">
        <v>11</v>
      </c>
      <c r="AH351" s="62">
        <v>11</v>
      </c>
      <c r="AI351" s="79">
        <f t="shared" si="361"/>
        <v>1</v>
      </c>
      <c r="AJ351" s="101">
        <v>7210120</v>
      </c>
      <c r="AK351" s="102">
        <f t="shared" si="362"/>
        <v>655465.45454545459</v>
      </c>
      <c r="AL351" s="62">
        <v>10</v>
      </c>
      <c r="AM351" s="79">
        <f t="shared" si="363"/>
        <v>0.90909090909090906</v>
      </c>
      <c r="AN351" s="101">
        <v>1247538</v>
      </c>
      <c r="AO351" s="102">
        <f t="shared" si="364"/>
        <v>124753.8</v>
      </c>
      <c r="AP351" s="168">
        <v>7</v>
      </c>
      <c r="AQ351" s="62">
        <v>7</v>
      </c>
      <c r="AR351" s="79">
        <f t="shared" si="365"/>
        <v>1</v>
      </c>
      <c r="AS351" s="101">
        <v>4869970</v>
      </c>
      <c r="AT351" s="102">
        <f t="shared" si="366"/>
        <v>695710</v>
      </c>
      <c r="AU351" s="62">
        <v>7</v>
      </c>
      <c r="AV351" s="79">
        <f t="shared" si="367"/>
        <v>1</v>
      </c>
      <c r="AW351" s="101">
        <v>439405</v>
      </c>
      <c r="AX351" s="102">
        <f t="shared" si="368"/>
        <v>62772.142857142855</v>
      </c>
      <c r="AY351" s="168">
        <v>1</v>
      </c>
      <c r="AZ351" s="62">
        <v>1</v>
      </c>
      <c r="BA351" s="79">
        <f t="shared" si="369"/>
        <v>1</v>
      </c>
      <c r="BB351" s="101">
        <v>552090</v>
      </c>
      <c r="BC351" s="102">
        <f t="shared" si="370"/>
        <v>552090</v>
      </c>
      <c r="BD351" s="62">
        <v>1</v>
      </c>
      <c r="BE351" s="79">
        <f t="shared" si="371"/>
        <v>1</v>
      </c>
      <c r="BF351" s="101">
        <v>181195</v>
      </c>
      <c r="BG351" s="102">
        <f t="shared" si="372"/>
        <v>181195</v>
      </c>
      <c r="BH351" s="168">
        <v>0</v>
      </c>
      <c r="BI351" s="62">
        <v>0</v>
      </c>
      <c r="BJ351" s="79" t="str">
        <f t="shared" si="373"/>
        <v>-</v>
      </c>
      <c r="BK351" s="101">
        <v>0</v>
      </c>
      <c r="BL351" s="102" t="str">
        <f t="shared" si="374"/>
        <v>-</v>
      </c>
      <c r="BM351" s="62">
        <v>0</v>
      </c>
      <c r="BN351" s="79" t="str">
        <f t="shared" si="375"/>
        <v>-</v>
      </c>
      <c r="BO351" s="101">
        <v>0</v>
      </c>
      <c r="BP351" s="102" t="str">
        <f t="shared" si="376"/>
        <v>-</v>
      </c>
      <c r="BQ351" s="99">
        <f t="shared" si="377"/>
        <v>34</v>
      </c>
      <c r="BR351" s="62">
        <f t="shared" si="378"/>
        <v>34</v>
      </c>
      <c r="BS351" s="79">
        <f t="shared" si="379"/>
        <v>1</v>
      </c>
      <c r="BT351" s="101">
        <f t="shared" si="380"/>
        <v>21848150</v>
      </c>
      <c r="BU351" s="102">
        <f t="shared" si="381"/>
        <v>642592.6470588235</v>
      </c>
      <c r="BV351" s="62">
        <f t="shared" si="382"/>
        <v>26</v>
      </c>
      <c r="BW351" s="79">
        <f t="shared" si="383"/>
        <v>0.76470588235294112</v>
      </c>
      <c r="BX351" s="101">
        <f t="shared" si="384"/>
        <v>2661849</v>
      </c>
      <c r="BY351" s="102">
        <f t="shared" si="385"/>
        <v>102378.80769230769</v>
      </c>
      <c r="BZ351" s="82"/>
      <c r="CA351" s="113">
        <v>30</v>
      </c>
      <c r="CB351" s="105">
        <v>30</v>
      </c>
      <c r="CC351" s="86">
        <v>1</v>
      </c>
      <c r="CD351" s="105">
        <v>11820810</v>
      </c>
      <c r="CE351" s="105">
        <v>394027</v>
      </c>
      <c r="CF351" s="105">
        <v>23</v>
      </c>
      <c r="CG351" s="86">
        <v>0.76666666666666672</v>
      </c>
      <c r="CH351" s="105">
        <v>2232190</v>
      </c>
      <c r="CI351" s="105">
        <v>97051.739130434784</v>
      </c>
      <c r="CK351" s="86">
        <f t="shared" si="386"/>
        <v>0.23529411764705888</v>
      </c>
      <c r="CL351" s="86">
        <f t="shared" si="387"/>
        <v>0</v>
      </c>
      <c r="CM351" s="86">
        <f t="shared" si="388"/>
        <v>0.23333333333333328</v>
      </c>
      <c r="CN351" s="86">
        <f t="shared" si="389"/>
        <v>0</v>
      </c>
    </row>
    <row r="352" spans="1:92" s="15" customFormat="1" ht="13.5" customHeight="1">
      <c r="A352" s="63"/>
      <c r="B352" s="346"/>
      <c r="C352" s="343"/>
      <c r="D352" s="81"/>
      <c r="E352" s="198" t="s">
        <v>161</v>
      </c>
      <c r="F352" s="213">
        <v>0</v>
      </c>
      <c r="G352" s="214">
        <v>0</v>
      </c>
      <c r="H352" s="215" t="str">
        <f t="shared" si="349"/>
        <v>-</v>
      </c>
      <c r="I352" s="216">
        <v>0</v>
      </c>
      <c r="J352" s="217" t="str">
        <f t="shared" si="350"/>
        <v>-</v>
      </c>
      <c r="K352" s="214">
        <v>0</v>
      </c>
      <c r="L352" s="215" t="str">
        <f t="shared" si="351"/>
        <v>-</v>
      </c>
      <c r="M352" s="216">
        <v>0</v>
      </c>
      <c r="N352" s="217" t="str">
        <f t="shared" si="352"/>
        <v>-</v>
      </c>
      <c r="O352" s="213">
        <v>0</v>
      </c>
      <c r="P352" s="214">
        <v>0</v>
      </c>
      <c r="Q352" s="215" t="str">
        <f t="shared" si="353"/>
        <v>-</v>
      </c>
      <c r="R352" s="216">
        <v>0</v>
      </c>
      <c r="S352" s="217" t="str">
        <f t="shared" si="354"/>
        <v>-</v>
      </c>
      <c r="T352" s="214">
        <v>0</v>
      </c>
      <c r="U352" s="215" t="str">
        <f t="shared" si="355"/>
        <v>-</v>
      </c>
      <c r="V352" s="216">
        <v>0</v>
      </c>
      <c r="W352" s="217" t="str">
        <f t="shared" si="356"/>
        <v>-</v>
      </c>
      <c r="X352" s="213">
        <v>5</v>
      </c>
      <c r="Y352" s="214">
        <v>5</v>
      </c>
      <c r="Z352" s="215">
        <f t="shared" si="357"/>
        <v>1</v>
      </c>
      <c r="AA352" s="216">
        <v>2011750</v>
      </c>
      <c r="AB352" s="217">
        <f t="shared" si="358"/>
        <v>402350</v>
      </c>
      <c r="AC352" s="214">
        <v>3</v>
      </c>
      <c r="AD352" s="215">
        <f t="shared" si="359"/>
        <v>0.6</v>
      </c>
      <c r="AE352" s="216">
        <v>308959</v>
      </c>
      <c r="AF352" s="217">
        <f t="shared" si="360"/>
        <v>102986.33333333333</v>
      </c>
      <c r="AG352" s="213">
        <v>2</v>
      </c>
      <c r="AH352" s="214">
        <v>2</v>
      </c>
      <c r="AI352" s="215">
        <f t="shared" si="361"/>
        <v>1</v>
      </c>
      <c r="AJ352" s="216">
        <v>377360</v>
      </c>
      <c r="AK352" s="217">
        <f t="shared" si="362"/>
        <v>188680</v>
      </c>
      <c r="AL352" s="214">
        <v>2</v>
      </c>
      <c r="AM352" s="215">
        <f t="shared" si="363"/>
        <v>1</v>
      </c>
      <c r="AN352" s="216">
        <v>85525</v>
      </c>
      <c r="AO352" s="217">
        <f t="shared" si="364"/>
        <v>42762.5</v>
      </c>
      <c r="AP352" s="213">
        <v>1</v>
      </c>
      <c r="AQ352" s="214">
        <v>1</v>
      </c>
      <c r="AR352" s="215">
        <f t="shared" si="365"/>
        <v>1</v>
      </c>
      <c r="AS352" s="216">
        <v>104460</v>
      </c>
      <c r="AT352" s="217">
        <f t="shared" si="366"/>
        <v>104460</v>
      </c>
      <c r="AU352" s="214">
        <v>0</v>
      </c>
      <c r="AV352" s="215">
        <f t="shared" si="367"/>
        <v>0</v>
      </c>
      <c r="AW352" s="216">
        <v>0</v>
      </c>
      <c r="AX352" s="217" t="str">
        <f t="shared" si="368"/>
        <v>-</v>
      </c>
      <c r="AY352" s="213">
        <v>0</v>
      </c>
      <c r="AZ352" s="214">
        <v>0</v>
      </c>
      <c r="BA352" s="215" t="str">
        <f t="shared" si="369"/>
        <v>-</v>
      </c>
      <c r="BB352" s="216">
        <v>0</v>
      </c>
      <c r="BC352" s="217" t="str">
        <f t="shared" si="370"/>
        <v>-</v>
      </c>
      <c r="BD352" s="214">
        <v>0</v>
      </c>
      <c r="BE352" s="215" t="str">
        <f t="shared" si="371"/>
        <v>-</v>
      </c>
      <c r="BF352" s="216">
        <v>0</v>
      </c>
      <c r="BG352" s="217" t="str">
        <f t="shared" si="372"/>
        <v>-</v>
      </c>
      <c r="BH352" s="213">
        <v>0</v>
      </c>
      <c r="BI352" s="214">
        <v>0</v>
      </c>
      <c r="BJ352" s="215" t="str">
        <f t="shared" si="373"/>
        <v>-</v>
      </c>
      <c r="BK352" s="216">
        <v>0</v>
      </c>
      <c r="BL352" s="217" t="str">
        <f t="shared" si="374"/>
        <v>-</v>
      </c>
      <c r="BM352" s="214">
        <v>0</v>
      </c>
      <c r="BN352" s="215" t="str">
        <f t="shared" si="375"/>
        <v>-</v>
      </c>
      <c r="BO352" s="216">
        <v>0</v>
      </c>
      <c r="BP352" s="217" t="str">
        <f t="shared" si="376"/>
        <v>-</v>
      </c>
      <c r="BQ352" s="218">
        <f t="shared" si="377"/>
        <v>8</v>
      </c>
      <c r="BR352" s="214">
        <f t="shared" si="378"/>
        <v>8</v>
      </c>
      <c r="BS352" s="215">
        <f t="shared" si="379"/>
        <v>1</v>
      </c>
      <c r="BT352" s="216">
        <f t="shared" si="380"/>
        <v>2493570</v>
      </c>
      <c r="BU352" s="217">
        <f t="shared" si="381"/>
        <v>311696.25</v>
      </c>
      <c r="BV352" s="214">
        <f t="shared" si="382"/>
        <v>5</v>
      </c>
      <c r="BW352" s="215">
        <f t="shared" si="383"/>
        <v>0.625</v>
      </c>
      <c r="BX352" s="216">
        <f t="shared" si="384"/>
        <v>394484</v>
      </c>
      <c r="BY352" s="217">
        <f t="shared" si="385"/>
        <v>78896.800000000003</v>
      </c>
      <c r="BZ352" s="82"/>
      <c r="CA352" s="113">
        <v>15</v>
      </c>
      <c r="CB352" s="105">
        <v>15</v>
      </c>
      <c r="CC352" s="86">
        <v>1</v>
      </c>
      <c r="CD352" s="105">
        <v>5308470</v>
      </c>
      <c r="CE352" s="105">
        <v>353898</v>
      </c>
      <c r="CF352" s="105">
        <v>14</v>
      </c>
      <c r="CG352" s="86">
        <v>0.93333333333333335</v>
      </c>
      <c r="CH352" s="105">
        <v>887891</v>
      </c>
      <c r="CI352" s="105">
        <v>63420.785714285717</v>
      </c>
      <c r="CK352" s="86">
        <f t="shared" si="386"/>
        <v>0.375</v>
      </c>
      <c r="CL352" s="86">
        <f t="shared" si="387"/>
        <v>0</v>
      </c>
      <c r="CM352" s="86">
        <f t="shared" si="388"/>
        <v>6.6666666666666652E-2</v>
      </c>
      <c r="CN352" s="86">
        <f t="shared" si="389"/>
        <v>0</v>
      </c>
    </row>
    <row r="353" spans="1:92" s="15" customFormat="1" ht="13.5" customHeight="1">
      <c r="A353" s="63"/>
      <c r="B353" s="346"/>
      <c r="C353" s="343"/>
      <c r="D353" s="210"/>
      <c r="E353" s="72" t="s">
        <v>211</v>
      </c>
      <c r="F353" s="211">
        <v>0</v>
      </c>
      <c r="G353" s="126">
        <v>0</v>
      </c>
      <c r="H353" s="124" t="str">
        <f>IFERROR(G353/F353,"-")</f>
        <v>-</v>
      </c>
      <c r="I353" s="127">
        <v>0</v>
      </c>
      <c r="J353" s="125" t="str">
        <f>IFERROR(I353/G353,"-")</f>
        <v>-</v>
      </c>
      <c r="K353" s="126">
        <v>0</v>
      </c>
      <c r="L353" s="124" t="str">
        <f>IFERROR(K353/F353,"-")</f>
        <v>-</v>
      </c>
      <c r="M353" s="127">
        <v>0</v>
      </c>
      <c r="N353" s="125" t="str">
        <f>IFERROR(M353/K353,"-")</f>
        <v>-</v>
      </c>
      <c r="O353" s="211">
        <v>0</v>
      </c>
      <c r="P353" s="126">
        <v>0</v>
      </c>
      <c r="Q353" s="124" t="str">
        <f>IFERROR(P353/O353,"-")</f>
        <v>-</v>
      </c>
      <c r="R353" s="127">
        <v>0</v>
      </c>
      <c r="S353" s="125" t="str">
        <f>IFERROR(R353/P353,"-")</f>
        <v>-</v>
      </c>
      <c r="T353" s="126">
        <v>0</v>
      </c>
      <c r="U353" s="124" t="str">
        <f>IFERROR(T353/O353,"-")</f>
        <v>-</v>
      </c>
      <c r="V353" s="127">
        <v>0</v>
      </c>
      <c r="W353" s="125" t="str">
        <f>IFERROR(V353/T353,"-")</f>
        <v>-</v>
      </c>
      <c r="X353" s="211">
        <v>1</v>
      </c>
      <c r="Y353" s="126">
        <v>1</v>
      </c>
      <c r="Z353" s="124">
        <f>IFERROR(Y353/X353,"-")</f>
        <v>1</v>
      </c>
      <c r="AA353" s="127">
        <v>281500</v>
      </c>
      <c r="AB353" s="125">
        <f>IFERROR(AA353/Y353,"-")</f>
        <v>281500</v>
      </c>
      <c r="AC353" s="126">
        <v>1</v>
      </c>
      <c r="AD353" s="124">
        <f>IFERROR(AC353/X353,"-")</f>
        <v>1</v>
      </c>
      <c r="AE353" s="127">
        <v>3106</v>
      </c>
      <c r="AF353" s="125">
        <f>IFERROR(AE353/AC353,"-")</f>
        <v>3106</v>
      </c>
      <c r="AG353" s="211">
        <v>0</v>
      </c>
      <c r="AH353" s="126">
        <v>0</v>
      </c>
      <c r="AI353" s="124" t="str">
        <f>IFERROR(AH353/AG353,"-")</f>
        <v>-</v>
      </c>
      <c r="AJ353" s="127">
        <v>0</v>
      </c>
      <c r="AK353" s="125" t="str">
        <f>IFERROR(AJ353/AH353,"-")</f>
        <v>-</v>
      </c>
      <c r="AL353" s="126">
        <v>0</v>
      </c>
      <c r="AM353" s="124" t="str">
        <f>IFERROR(AL353/AG353,"-")</f>
        <v>-</v>
      </c>
      <c r="AN353" s="127">
        <v>0</v>
      </c>
      <c r="AO353" s="125" t="str">
        <f>IFERROR(AN353/AL353,"-")</f>
        <v>-</v>
      </c>
      <c r="AP353" s="211">
        <v>0</v>
      </c>
      <c r="AQ353" s="126">
        <v>0</v>
      </c>
      <c r="AR353" s="124" t="str">
        <f>IFERROR(AQ353/AP353,"-")</f>
        <v>-</v>
      </c>
      <c r="AS353" s="127">
        <v>0</v>
      </c>
      <c r="AT353" s="125" t="str">
        <f>IFERROR(AS353/AQ353,"-")</f>
        <v>-</v>
      </c>
      <c r="AU353" s="126">
        <v>0</v>
      </c>
      <c r="AV353" s="124" t="str">
        <f>IFERROR(AU353/AP353,"-")</f>
        <v>-</v>
      </c>
      <c r="AW353" s="127">
        <v>0</v>
      </c>
      <c r="AX353" s="125" t="str">
        <f>IFERROR(AW353/AU353,"-")</f>
        <v>-</v>
      </c>
      <c r="AY353" s="211">
        <v>0</v>
      </c>
      <c r="AZ353" s="126">
        <v>0</v>
      </c>
      <c r="BA353" s="124" t="str">
        <f>IFERROR(AZ353/AY353,"-")</f>
        <v>-</v>
      </c>
      <c r="BB353" s="127">
        <v>0</v>
      </c>
      <c r="BC353" s="125" t="str">
        <f>IFERROR(BB353/AZ353,"-")</f>
        <v>-</v>
      </c>
      <c r="BD353" s="126">
        <v>0</v>
      </c>
      <c r="BE353" s="124" t="str">
        <f>IFERROR(BD353/AY353,"-")</f>
        <v>-</v>
      </c>
      <c r="BF353" s="127">
        <v>0</v>
      </c>
      <c r="BG353" s="125" t="str">
        <f>IFERROR(BF353/BD353,"-")</f>
        <v>-</v>
      </c>
      <c r="BH353" s="211">
        <v>0</v>
      </c>
      <c r="BI353" s="126">
        <v>0</v>
      </c>
      <c r="BJ353" s="124" t="str">
        <f>IFERROR(BI353/BH353,"-")</f>
        <v>-</v>
      </c>
      <c r="BK353" s="127">
        <v>0</v>
      </c>
      <c r="BL353" s="125" t="str">
        <f>IFERROR(BK353/BI353,"-")</f>
        <v>-</v>
      </c>
      <c r="BM353" s="126">
        <v>0</v>
      </c>
      <c r="BN353" s="124" t="str">
        <f>IFERROR(BM353/BH353,"-")</f>
        <v>-</v>
      </c>
      <c r="BO353" s="127">
        <v>0</v>
      </c>
      <c r="BP353" s="125" t="str">
        <f>IFERROR(BO353/BM353,"-")</f>
        <v>-</v>
      </c>
      <c r="BQ353" s="212">
        <f t="shared" si="377"/>
        <v>1</v>
      </c>
      <c r="BR353" s="126">
        <f t="shared" si="378"/>
        <v>1</v>
      </c>
      <c r="BS353" s="124">
        <f>IFERROR(BR353/BQ353,"-")</f>
        <v>1</v>
      </c>
      <c r="BT353" s="127">
        <f>SUM(I353,R353,AA353,AJ353,AS353,BB353,BK353)</f>
        <v>281500</v>
      </c>
      <c r="BU353" s="125">
        <f>IFERROR(BT353/BR353,"-")</f>
        <v>281500</v>
      </c>
      <c r="BV353" s="126">
        <f>SUM(K353,T353,AC353,AL353,AU353,BD353,BM353)</f>
        <v>1</v>
      </c>
      <c r="BW353" s="124">
        <f>IFERROR(BV353/BQ353,"-")</f>
        <v>1</v>
      </c>
      <c r="BX353" s="127">
        <f>SUM(M353,V353,AE353,AN353,AW353,BF353,BO353)</f>
        <v>3106</v>
      </c>
      <c r="BY353" s="125">
        <f>IFERROR(BX353/BV353,"-")</f>
        <v>3106</v>
      </c>
      <c r="BZ353" s="82"/>
      <c r="CA353" s="113">
        <v>0</v>
      </c>
      <c r="CB353" s="105">
        <v>0</v>
      </c>
      <c r="CC353" s="86" t="s">
        <v>240</v>
      </c>
      <c r="CD353" s="105">
        <v>0</v>
      </c>
      <c r="CE353" s="105" t="s">
        <v>240</v>
      </c>
      <c r="CF353" s="105">
        <v>0</v>
      </c>
      <c r="CG353" s="86" t="s">
        <v>240</v>
      </c>
      <c r="CH353" s="105">
        <v>0</v>
      </c>
      <c r="CI353" s="105" t="s">
        <v>240</v>
      </c>
      <c r="CK353" s="86">
        <f t="shared" si="386"/>
        <v>0</v>
      </c>
      <c r="CL353" s="86">
        <f t="shared" si="387"/>
        <v>0</v>
      </c>
      <c r="CM353" s="86" t="str">
        <f t="shared" si="388"/>
        <v>-</v>
      </c>
      <c r="CN353" s="86" t="str">
        <f t="shared" si="389"/>
        <v>-</v>
      </c>
    </row>
    <row r="354" spans="1:92" s="15" customFormat="1" ht="13.5" customHeight="1">
      <c r="A354" s="63"/>
      <c r="B354" s="347"/>
      <c r="C354" s="344"/>
      <c r="D354" s="338" t="s">
        <v>204</v>
      </c>
      <c r="E354" s="339"/>
      <c r="F354" s="144">
        <v>3</v>
      </c>
      <c r="G354" s="60">
        <v>3</v>
      </c>
      <c r="H354" s="80">
        <f t="shared" si="349"/>
        <v>1</v>
      </c>
      <c r="I354" s="93">
        <v>3221040</v>
      </c>
      <c r="J354" s="100">
        <f t="shared" si="350"/>
        <v>1073680</v>
      </c>
      <c r="K354" s="60">
        <v>3</v>
      </c>
      <c r="L354" s="80">
        <f t="shared" si="351"/>
        <v>1</v>
      </c>
      <c r="M354" s="93">
        <v>317990</v>
      </c>
      <c r="N354" s="100">
        <f t="shared" si="352"/>
        <v>105996.66666666667</v>
      </c>
      <c r="O354" s="144">
        <v>36</v>
      </c>
      <c r="P354" s="60">
        <v>35</v>
      </c>
      <c r="Q354" s="80">
        <f t="shared" si="353"/>
        <v>0.97222222222222221</v>
      </c>
      <c r="R354" s="93">
        <v>70301800</v>
      </c>
      <c r="S354" s="100">
        <f t="shared" si="354"/>
        <v>2008622.857142857</v>
      </c>
      <c r="T354" s="60">
        <v>33</v>
      </c>
      <c r="U354" s="80">
        <f t="shared" si="355"/>
        <v>0.91666666666666663</v>
      </c>
      <c r="V354" s="93">
        <v>41465627</v>
      </c>
      <c r="W354" s="100">
        <f t="shared" si="356"/>
        <v>1256534.1515151516</v>
      </c>
      <c r="X354" s="144">
        <v>2043</v>
      </c>
      <c r="Y354" s="60">
        <v>1849</v>
      </c>
      <c r="Z354" s="80">
        <f t="shared" si="357"/>
        <v>0.90504160548213408</v>
      </c>
      <c r="AA354" s="93">
        <v>1497780280</v>
      </c>
      <c r="AB354" s="100">
        <f t="shared" si="358"/>
        <v>810048.82639264467</v>
      </c>
      <c r="AC354" s="60">
        <v>1563</v>
      </c>
      <c r="AD354" s="80">
        <f t="shared" si="359"/>
        <v>0.76505139500734209</v>
      </c>
      <c r="AE354" s="93">
        <v>341958239</v>
      </c>
      <c r="AF354" s="100">
        <f t="shared" si="360"/>
        <v>218783.26231605886</v>
      </c>
      <c r="AG354" s="144">
        <v>1992</v>
      </c>
      <c r="AH354" s="60">
        <v>1866</v>
      </c>
      <c r="AI354" s="80">
        <f t="shared" si="361"/>
        <v>0.93674698795180722</v>
      </c>
      <c r="AJ354" s="93">
        <v>1883107760</v>
      </c>
      <c r="AK354" s="100">
        <f t="shared" si="362"/>
        <v>1009168.1457663451</v>
      </c>
      <c r="AL354" s="60">
        <v>1679</v>
      </c>
      <c r="AM354" s="80">
        <f t="shared" si="363"/>
        <v>0.84287148594377514</v>
      </c>
      <c r="AN354" s="93">
        <v>368527936</v>
      </c>
      <c r="AO354" s="100">
        <f t="shared" si="364"/>
        <v>219492.51697438952</v>
      </c>
      <c r="AP354" s="144">
        <v>1386</v>
      </c>
      <c r="AQ354" s="60">
        <v>1301</v>
      </c>
      <c r="AR354" s="80">
        <f t="shared" si="365"/>
        <v>0.93867243867243866</v>
      </c>
      <c r="AS354" s="93">
        <v>1362569880</v>
      </c>
      <c r="AT354" s="100">
        <f t="shared" si="366"/>
        <v>1047325.0422751729</v>
      </c>
      <c r="AU354" s="60">
        <v>1183</v>
      </c>
      <c r="AV354" s="80">
        <f t="shared" si="367"/>
        <v>0.85353535353535348</v>
      </c>
      <c r="AW354" s="93">
        <v>268873724</v>
      </c>
      <c r="AX354" s="100">
        <f t="shared" si="368"/>
        <v>227281.25443786982</v>
      </c>
      <c r="AY354" s="144">
        <v>738</v>
      </c>
      <c r="AZ354" s="60">
        <v>682</v>
      </c>
      <c r="BA354" s="80">
        <f t="shared" si="369"/>
        <v>0.92411924119241196</v>
      </c>
      <c r="BB354" s="93">
        <v>682115240</v>
      </c>
      <c r="BC354" s="100">
        <f t="shared" si="370"/>
        <v>1000168.9736070381</v>
      </c>
      <c r="BD354" s="60">
        <v>616</v>
      </c>
      <c r="BE354" s="80">
        <f t="shared" si="371"/>
        <v>0.83468834688346882</v>
      </c>
      <c r="BF354" s="93">
        <v>110613338</v>
      </c>
      <c r="BG354" s="100">
        <f t="shared" si="372"/>
        <v>179567.10714285713</v>
      </c>
      <c r="BH354" s="144">
        <v>277</v>
      </c>
      <c r="BI354" s="60">
        <v>231</v>
      </c>
      <c r="BJ354" s="80">
        <f t="shared" si="373"/>
        <v>0.83393501805054149</v>
      </c>
      <c r="BK354" s="93">
        <v>221350820</v>
      </c>
      <c r="BL354" s="100">
        <f t="shared" si="374"/>
        <v>958228.65800865798</v>
      </c>
      <c r="BM354" s="60">
        <v>201</v>
      </c>
      <c r="BN354" s="80">
        <f t="shared" si="375"/>
        <v>0.72563176895306858</v>
      </c>
      <c r="BO354" s="93">
        <v>36323543</v>
      </c>
      <c r="BP354" s="100">
        <f t="shared" si="376"/>
        <v>180714.14427860695</v>
      </c>
      <c r="BQ354" s="98">
        <f t="shared" si="377"/>
        <v>6475</v>
      </c>
      <c r="BR354" s="60">
        <f t="shared" si="378"/>
        <v>5967</v>
      </c>
      <c r="BS354" s="80">
        <f t="shared" si="379"/>
        <v>0.92154440154440154</v>
      </c>
      <c r="BT354" s="93">
        <f t="shared" si="380"/>
        <v>5720446820</v>
      </c>
      <c r="BU354" s="100">
        <f t="shared" si="381"/>
        <v>958680.54633819335</v>
      </c>
      <c r="BV354" s="60">
        <f t="shared" si="382"/>
        <v>5278</v>
      </c>
      <c r="BW354" s="80">
        <f t="shared" si="383"/>
        <v>0.81513513513513514</v>
      </c>
      <c r="BX354" s="93">
        <f t="shared" si="384"/>
        <v>1168080397</v>
      </c>
      <c r="BY354" s="100">
        <f t="shared" si="385"/>
        <v>221311.17790829859</v>
      </c>
      <c r="BZ354" s="82"/>
      <c r="CA354" s="113">
        <v>6508</v>
      </c>
      <c r="CB354" s="105">
        <v>6023</v>
      </c>
      <c r="CC354" s="86">
        <v>0.92547633681622621</v>
      </c>
      <c r="CD354" s="105">
        <v>5655913140</v>
      </c>
      <c r="CE354" s="105">
        <v>939052.4887929603</v>
      </c>
      <c r="CF354" s="105">
        <v>5313</v>
      </c>
      <c r="CG354" s="86">
        <v>0.81637984019668097</v>
      </c>
      <c r="CH354" s="105">
        <v>1291864834</v>
      </c>
      <c r="CI354" s="105">
        <v>243151.67212497647</v>
      </c>
      <c r="CK354" s="86">
        <f t="shared" si="386"/>
        <v>0.1064092664092664</v>
      </c>
      <c r="CL354" s="86">
        <f t="shared" si="387"/>
        <v>7.8455598455598463E-2</v>
      </c>
      <c r="CM354" s="86">
        <f t="shared" si="388"/>
        <v>0.10909649661954524</v>
      </c>
      <c r="CN354" s="86">
        <f t="shared" si="389"/>
        <v>7.4523663183773792E-2</v>
      </c>
    </row>
    <row r="355" spans="1:92" s="15" customFormat="1" ht="13.5" customHeight="1">
      <c r="A355" s="63"/>
      <c r="B355" s="345">
        <v>59</v>
      </c>
      <c r="C355" s="342" t="s">
        <v>23</v>
      </c>
      <c r="D355" s="331" t="s">
        <v>153</v>
      </c>
      <c r="E355" s="320"/>
      <c r="F355" s="144">
        <v>2</v>
      </c>
      <c r="G355" s="60">
        <v>2</v>
      </c>
      <c r="H355" s="80">
        <f t="shared" si="349"/>
        <v>1</v>
      </c>
      <c r="I355" s="93">
        <v>270340</v>
      </c>
      <c r="J355" s="100">
        <f t="shared" si="350"/>
        <v>135170</v>
      </c>
      <c r="K355" s="60">
        <v>2</v>
      </c>
      <c r="L355" s="80">
        <f t="shared" si="351"/>
        <v>1</v>
      </c>
      <c r="M355" s="93">
        <v>16536</v>
      </c>
      <c r="N355" s="100">
        <f t="shared" si="352"/>
        <v>8268</v>
      </c>
      <c r="O355" s="144">
        <v>28</v>
      </c>
      <c r="P355" s="60">
        <v>28</v>
      </c>
      <c r="Q355" s="80">
        <f t="shared" si="353"/>
        <v>1</v>
      </c>
      <c r="R355" s="93">
        <v>19381440</v>
      </c>
      <c r="S355" s="100">
        <f t="shared" si="354"/>
        <v>692194.28571428568</v>
      </c>
      <c r="T355" s="60">
        <v>24</v>
      </c>
      <c r="U355" s="80">
        <f t="shared" si="355"/>
        <v>0.8571428571428571</v>
      </c>
      <c r="V355" s="93">
        <v>8790597</v>
      </c>
      <c r="W355" s="100">
        <f t="shared" si="356"/>
        <v>366274.875</v>
      </c>
      <c r="X355" s="144">
        <v>5863</v>
      </c>
      <c r="Y355" s="60">
        <v>5770</v>
      </c>
      <c r="Z355" s="80">
        <f t="shared" si="357"/>
        <v>0.98413781340610607</v>
      </c>
      <c r="AA355" s="93">
        <v>2581744400</v>
      </c>
      <c r="AB355" s="100">
        <f t="shared" si="358"/>
        <v>447442.70363951474</v>
      </c>
      <c r="AC355" s="60">
        <v>5020</v>
      </c>
      <c r="AD355" s="80">
        <f t="shared" si="359"/>
        <v>0.85621695377792939</v>
      </c>
      <c r="AE355" s="93">
        <v>524135285</v>
      </c>
      <c r="AF355" s="100">
        <f t="shared" si="360"/>
        <v>104409.41932270916</v>
      </c>
      <c r="AG355" s="144">
        <v>4317</v>
      </c>
      <c r="AH355" s="60">
        <v>4270</v>
      </c>
      <c r="AI355" s="80">
        <f t="shared" si="361"/>
        <v>0.98911280982163541</v>
      </c>
      <c r="AJ355" s="93">
        <v>2194675120</v>
      </c>
      <c r="AK355" s="100">
        <f t="shared" si="362"/>
        <v>513975.4379391101</v>
      </c>
      <c r="AL355" s="60">
        <v>3824</v>
      </c>
      <c r="AM355" s="80">
        <f t="shared" si="363"/>
        <v>0.8858003242992819</v>
      </c>
      <c r="AN355" s="93">
        <v>424477459</v>
      </c>
      <c r="AO355" s="100">
        <f t="shared" si="364"/>
        <v>111003.51961297072</v>
      </c>
      <c r="AP355" s="144">
        <v>1774</v>
      </c>
      <c r="AQ355" s="60">
        <v>1760</v>
      </c>
      <c r="AR355" s="80">
        <f t="shared" si="365"/>
        <v>0.99210822998872605</v>
      </c>
      <c r="AS355" s="93">
        <v>1075334520</v>
      </c>
      <c r="AT355" s="100">
        <f t="shared" si="366"/>
        <v>610985.52272727271</v>
      </c>
      <c r="AU355" s="60">
        <v>1594</v>
      </c>
      <c r="AV355" s="80">
        <f t="shared" si="367"/>
        <v>0.89853438556933485</v>
      </c>
      <c r="AW355" s="93">
        <v>181151168</v>
      </c>
      <c r="AX355" s="100">
        <f t="shared" si="368"/>
        <v>113645.65119196988</v>
      </c>
      <c r="AY355" s="144">
        <v>392</v>
      </c>
      <c r="AZ355" s="60">
        <v>392</v>
      </c>
      <c r="BA355" s="80">
        <f t="shared" si="369"/>
        <v>1</v>
      </c>
      <c r="BB355" s="93">
        <v>212761640</v>
      </c>
      <c r="BC355" s="100">
        <f t="shared" si="370"/>
        <v>542759.28571428568</v>
      </c>
      <c r="BD355" s="60">
        <v>359</v>
      </c>
      <c r="BE355" s="80">
        <f t="shared" si="371"/>
        <v>0.91581632653061229</v>
      </c>
      <c r="BF355" s="93">
        <v>39177469</v>
      </c>
      <c r="BG355" s="100">
        <f t="shared" si="372"/>
        <v>109129.44011142061</v>
      </c>
      <c r="BH355" s="144">
        <v>87</v>
      </c>
      <c r="BI355" s="60">
        <v>87</v>
      </c>
      <c r="BJ355" s="80">
        <f t="shared" si="373"/>
        <v>1</v>
      </c>
      <c r="BK355" s="93">
        <v>52744200</v>
      </c>
      <c r="BL355" s="100">
        <f t="shared" si="374"/>
        <v>606255.17241379316</v>
      </c>
      <c r="BM355" s="60">
        <v>84</v>
      </c>
      <c r="BN355" s="80">
        <f t="shared" si="375"/>
        <v>0.96551724137931039</v>
      </c>
      <c r="BO355" s="93">
        <v>9188703</v>
      </c>
      <c r="BP355" s="100">
        <f t="shared" si="376"/>
        <v>109389.32142857143</v>
      </c>
      <c r="BQ355" s="98">
        <f t="shared" si="377"/>
        <v>12463</v>
      </c>
      <c r="BR355" s="60">
        <f t="shared" si="378"/>
        <v>12309</v>
      </c>
      <c r="BS355" s="80">
        <f t="shared" si="379"/>
        <v>0.98764342453662846</v>
      </c>
      <c r="BT355" s="93">
        <f t="shared" si="380"/>
        <v>6136911660</v>
      </c>
      <c r="BU355" s="100">
        <f t="shared" si="381"/>
        <v>498571.09919571044</v>
      </c>
      <c r="BV355" s="60">
        <f t="shared" si="382"/>
        <v>10907</v>
      </c>
      <c r="BW355" s="80">
        <f t="shared" si="383"/>
        <v>0.87515044531814168</v>
      </c>
      <c r="BX355" s="93">
        <f t="shared" si="384"/>
        <v>1186937217</v>
      </c>
      <c r="BY355" s="100">
        <f t="shared" si="385"/>
        <v>108823.43605024296</v>
      </c>
      <c r="BZ355" s="82"/>
      <c r="CA355" s="113">
        <v>12059</v>
      </c>
      <c r="CB355" s="105">
        <v>11915</v>
      </c>
      <c r="CC355" s="86">
        <v>0.98805871133593171</v>
      </c>
      <c r="CD355" s="105">
        <v>5788547300</v>
      </c>
      <c r="CE355" s="105">
        <v>485820.16785564413</v>
      </c>
      <c r="CF355" s="105">
        <v>10489</v>
      </c>
      <c r="CG355" s="86">
        <v>0.86980678331536609</v>
      </c>
      <c r="CH355" s="105">
        <v>1158135592</v>
      </c>
      <c r="CI355" s="105">
        <v>110414.29993326342</v>
      </c>
      <c r="CK355" s="86">
        <f t="shared" si="386"/>
        <v>0.11249297921848678</v>
      </c>
      <c r="CL355" s="86">
        <f t="shared" si="387"/>
        <v>1.2356575463371544E-2</v>
      </c>
      <c r="CM355" s="86">
        <f t="shared" si="388"/>
        <v>0.11825192802056561</v>
      </c>
      <c r="CN355" s="86">
        <f t="shared" si="389"/>
        <v>1.1941288664068295E-2</v>
      </c>
    </row>
    <row r="356" spans="1:92" s="15" customFormat="1" ht="13.5" customHeight="1">
      <c r="A356" s="63"/>
      <c r="B356" s="346"/>
      <c r="C356" s="343"/>
      <c r="D356" s="319" t="s">
        <v>164</v>
      </c>
      <c r="E356" s="320"/>
      <c r="F356" s="144">
        <v>0</v>
      </c>
      <c r="G356" s="60">
        <v>0</v>
      </c>
      <c r="H356" s="80" t="str">
        <f t="shared" si="349"/>
        <v>-</v>
      </c>
      <c r="I356" s="93">
        <v>0</v>
      </c>
      <c r="J356" s="100" t="str">
        <f t="shared" si="350"/>
        <v>-</v>
      </c>
      <c r="K356" s="60">
        <v>0</v>
      </c>
      <c r="L356" s="80" t="str">
        <f t="shared" si="351"/>
        <v>-</v>
      </c>
      <c r="M356" s="93">
        <v>0</v>
      </c>
      <c r="N356" s="100" t="str">
        <f t="shared" si="352"/>
        <v>-</v>
      </c>
      <c r="O356" s="144">
        <v>1</v>
      </c>
      <c r="P356" s="60">
        <v>1</v>
      </c>
      <c r="Q356" s="80">
        <f t="shared" si="353"/>
        <v>1</v>
      </c>
      <c r="R356" s="93">
        <v>5950530</v>
      </c>
      <c r="S356" s="100">
        <f t="shared" si="354"/>
        <v>5950530</v>
      </c>
      <c r="T356" s="60">
        <v>1</v>
      </c>
      <c r="U356" s="80">
        <f t="shared" si="355"/>
        <v>1</v>
      </c>
      <c r="V356" s="93">
        <v>5171523</v>
      </c>
      <c r="W356" s="100">
        <f t="shared" si="356"/>
        <v>5171523</v>
      </c>
      <c r="X356" s="144">
        <v>104</v>
      </c>
      <c r="Y356" s="60">
        <v>103</v>
      </c>
      <c r="Z356" s="80">
        <f t="shared" si="357"/>
        <v>0.99038461538461542</v>
      </c>
      <c r="AA356" s="93">
        <v>64422060</v>
      </c>
      <c r="AB356" s="100">
        <f t="shared" si="358"/>
        <v>625456.89320388355</v>
      </c>
      <c r="AC356" s="60">
        <v>90</v>
      </c>
      <c r="AD356" s="80">
        <f t="shared" si="359"/>
        <v>0.86538461538461542</v>
      </c>
      <c r="AE356" s="93">
        <v>11444201</v>
      </c>
      <c r="AF356" s="100">
        <f t="shared" si="360"/>
        <v>127157.78888888888</v>
      </c>
      <c r="AG356" s="144">
        <v>61</v>
      </c>
      <c r="AH356" s="60">
        <v>61</v>
      </c>
      <c r="AI356" s="80">
        <f t="shared" si="361"/>
        <v>1</v>
      </c>
      <c r="AJ356" s="93">
        <v>27567970</v>
      </c>
      <c r="AK356" s="100">
        <f t="shared" si="362"/>
        <v>451933.93442622951</v>
      </c>
      <c r="AL356" s="60">
        <v>56</v>
      </c>
      <c r="AM356" s="80">
        <f t="shared" si="363"/>
        <v>0.91803278688524592</v>
      </c>
      <c r="AN356" s="93">
        <v>6118930</v>
      </c>
      <c r="AO356" s="100">
        <f t="shared" si="364"/>
        <v>109266.60714285714</v>
      </c>
      <c r="AP356" s="144">
        <v>18</v>
      </c>
      <c r="AQ356" s="60">
        <v>18</v>
      </c>
      <c r="AR356" s="80">
        <f t="shared" si="365"/>
        <v>1</v>
      </c>
      <c r="AS356" s="93">
        <v>6729940</v>
      </c>
      <c r="AT356" s="100">
        <f t="shared" si="366"/>
        <v>373885.55555555556</v>
      </c>
      <c r="AU356" s="60">
        <v>15</v>
      </c>
      <c r="AV356" s="80">
        <f t="shared" si="367"/>
        <v>0.83333333333333337</v>
      </c>
      <c r="AW356" s="93">
        <v>1201469</v>
      </c>
      <c r="AX356" s="100">
        <f t="shared" si="368"/>
        <v>80097.933333333334</v>
      </c>
      <c r="AY356" s="144">
        <v>1</v>
      </c>
      <c r="AZ356" s="60">
        <v>1</v>
      </c>
      <c r="BA356" s="80">
        <f t="shared" si="369"/>
        <v>1</v>
      </c>
      <c r="BB356" s="93">
        <v>1426910</v>
      </c>
      <c r="BC356" s="100">
        <f t="shared" si="370"/>
        <v>1426910</v>
      </c>
      <c r="BD356" s="60">
        <v>1</v>
      </c>
      <c r="BE356" s="80">
        <f t="shared" si="371"/>
        <v>1</v>
      </c>
      <c r="BF356" s="93">
        <v>11763</v>
      </c>
      <c r="BG356" s="100">
        <f t="shared" si="372"/>
        <v>11763</v>
      </c>
      <c r="BH356" s="144">
        <v>0</v>
      </c>
      <c r="BI356" s="60">
        <v>0</v>
      </c>
      <c r="BJ356" s="80" t="str">
        <f t="shared" si="373"/>
        <v>-</v>
      </c>
      <c r="BK356" s="93">
        <v>0</v>
      </c>
      <c r="BL356" s="100" t="str">
        <f t="shared" si="374"/>
        <v>-</v>
      </c>
      <c r="BM356" s="60">
        <v>0</v>
      </c>
      <c r="BN356" s="80" t="str">
        <f t="shared" si="375"/>
        <v>-</v>
      </c>
      <c r="BO356" s="93">
        <v>0</v>
      </c>
      <c r="BP356" s="100" t="str">
        <f t="shared" si="376"/>
        <v>-</v>
      </c>
      <c r="BQ356" s="98">
        <f t="shared" si="377"/>
        <v>185</v>
      </c>
      <c r="BR356" s="60">
        <f t="shared" si="378"/>
        <v>184</v>
      </c>
      <c r="BS356" s="80">
        <f t="shared" si="379"/>
        <v>0.99459459459459465</v>
      </c>
      <c r="BT356" s="93">
        <f t="shared" si="380"/>
        <v>106097410</v>
      </c>
      <c r="BU356" s="100">
        <f t="shared" si="381"/>
        <v>576616.35869565222</v>
      </c>
      <c r="BV356" s="60">
        <f t="shared" si="382"/>
        <v>163</v>
      </c>
      <c r="BW356" s="80">
        <f t="shared" si="383"/>
        <v>0.88108108108108107</v>
      </c>
      <c r="BX356" s="93">
        <f t="shared" si="384"/>
        <v>23947886</v>
      </c>
      <c r="BY356" s="100">
        <f t="shared" si="385"/>
        <v>146919.54601226994</v>
      </c>
      <c r="BZ356" s="82"/>
      <c r="CA356" s="113">
        <v>181</v>
      </c>
      <c r="CB356" s="105">
        <v>178</v>
      </c>
      <c r="CC356" s="86">
        <v>0.98342541436464093</v>
      </c>
      <c r="CD356" s="105">
        <v>84780440</v>
      </c>
      <c r="CE356" s="105">
        <v>476294.60674157302</v>
      </c>
      <c r="CF356" s="105">
        <v>149</v>
      </c>
      <c r="CG356" s="86">
        <v>0.82320441988950277</v>
      </c>
      <c r="CH356" s="105">
        <v>16911961</v>
      </c>
      <c r="CI356" s="105">
        <v>113503.09395973154</v>
      </c>
      <c r="CK356" s="86">
        <f t="shared" si="386"/>
        <v>0.11351351351351358</v>
      </c>
      <c r="CL356" s="86">
        <f t="shared" si="387"/>
        <v>5.4054054054053502E-3</v>
      </c>
      <c r="CM356" s="86">
        <f t="shared" si="388"/>
        <v>0.16022099447513816</v>
      </c>
      <c r="CN356" s="86">
        <f t="shared" si="389"/>
        <v>1.6574585635359074E-2</v>
      </c>
    </row>
    <row r="357" spans="1:92" s="15" customFormat="1" ht="13.5" customHeight="1">
      <c r="A357" s="63"/>
      <c r="B357" s="346"/>
      <c r="C357" s="343"/>
      <c r="D357" s="81"/>
      <c r="E357" s="71" t="s">
        <v>160</v>
      </c>
      <c r="F357" s="168">
        <v>0</v>
      </c>
      <c r="G357" s="62">
        <v>0</v>
      </c>
      <c r="H357" s="79" t="str">
        <f t="shared" si="349"/>
        <v>-</v>
      </c>
      <c r="I357" s="101">
        <v>0</v>
      </c>
      <c r="J357" s="102" t="str">
        <f t="shared" si="350"/>
        <v>-</v>
      </c>
      <c r="K357" s="62">
        <v>0</v>
      </c>
      <c r="L357" s="79" t="str">
        <f t="shared" si="351"/>
        <v>-</v>
      </c>
      <c r="M357" s="101">
        <v>0</v>
      </c>
      <c r="N357" s="102" t="str">
        <f t="shared" si="352"/>
        <v>-</v>
      </c>
      <c r="O357" s="168">
        <v>1</v>
      </c>
      <c r="P357" s="62">
        <v>1</v>
      </c>
      <c r="Q357" s="79">
        <f t="shared" si="353"/>
        <v>1</v>
      </c>
      <c r="R357" s="101">
        <v>5950530</v>
      </c>
      <c r="S357" s="102">
        <f t="shared" si="354"/>
        <v>5950530</v>
      </c>
      <c r="T357" s="62">
        <v>1</v>
      </c>
      <c r="U357" s="79">
        <f t="shared" si="355"/>
        <v>1</v>
      </c>
      <c r="V357" s="101">
        <v>5171523</v>
      </c>
      <c r="W357" s="102">
        <f t="shared" si="356"/>
        <v>5171523</v>
      </c>
      <c r="X357" s="168">
        <v>80</v>
      </c>
      <c r="Y357" s="62">
        <v>79</v>
      </c>
      <c r="Z357" s="79">
        <f t="shared" si="357"/>
        <v>0.98750000000000004</v>
      </c>
      <c r="AA357" s="101">
        <v>49038190</v>
      </c>
      <c r="AB357" s="102">
        <f t="shared" si="358"/>
        <v>620736.58227848099</v>
      </c>
      <c r="AC357" s="62">
        <v>70</v>
      </c>
      <c r="AD357" s="79">
        <f t="shared" si="359"/>
        <v>0.875</v>
      </c>
      <c r="AE357" s="101">
        <v>9385060</v>
      </c>
      <c r="AF357" s="102">
        <f t="shared" si="360"/>
        <v>134072.28571428571</v>
      </c>
      <c r="AG357" s="168">
        <v>38</v>
      </c>
      <c r="AH357" s="62">
        <v>38</v>
      </c>
      <c r="AI357" s="79">
        <f t="shared" si="361"/>
        <v>1</v>
      </c>
      <c r="AJ357" s="101">
        <v>17398960</v>
      </c>
      <c r="AK357" s="102">
        <f t="shared" si="362"/>
        <v>457867.36842105264</v>
      </c>
      <c r="AL357" s="62">
        <v>33</v>
      </c>
      <c r="AM357" s="79">
        <f t="shared" si="363"/>
        <v>0.86842105263157898</v>
      </c>
      <c r="AN357" s="101">
        <v>3137149</v>
      </c>
      <c r="AO357" s="102">
        <f t="shared" si="364"/>
        <v>95065.121212121216</v>
      </c>
      <c r="AP357" s="168">
        <v>12</v>
      </c>
      <c r="AQ357" s="62">
        <v>12</v>
      </c>
      <c r="AR357" s="79">
        <f t="shared" si="365"/>
        <v>1</v>
      </c>
      <c r="AS357" s="101">
        <v>5030560</v>
      </c>
      <c r="AT357" s="102">
        <f t="shared" si="366"/>
        <v>419213.33333333331</v>
      </c>
      <c r="AU357" s="62">
        <v>10</v>
      </c>
      <c r="AV357" s="79">
        <f t="shared" si="367"/>
        <v>0.83333333333333337</v>
      </c>
      <c r="AW357" s="101">
        <v>821569</v>
      </c>
      <c r="AX357" s="102">
        <f t="shared" si="368"/>
        <v>82156.899999999994</v>
      </c>
      <c r="AY357" s="168">
        <v>0</v>
      </c>
      <c r="AZ357" s="62">
        <v>0</v>
      </c>
      <c r="BA357" s="79" t="str">
        <f t="shared" si="369"/>
        <v>-</v>
      </c>
      <c r="BB357" s="101">
        <v>0</v>
      </c>
      <c r="BC357" s="102" t="str">
        <f t="shared" si="370"/>
        <v>-</v>
      </c>
      <c r="BD357" s="62">
        <v>0</v>
      </c>
      <c r="BE357" s="79" t="str">
        <f t="shared" si="371"/>
        <v>-</v>
      </c>
      <c r="BF357" s="101">
        <v>0</v>
      </c>
      <c r="BG357" s="102" t="str">
        <f t="shared" si="372"/>
        <v>-</v>
      </c>
      <c r="BH357" s="168">
        <v>0</v>
      </c>
      <c r="BI357" s="62">
        <v>0</v>
      </c>
      <c r="BJ357" s="79" t="str">
        <f t="shared" si="373"/>
        <v>-</v>
      </c>
      <c r="BK357" s="101">
        <v>0</v>
      </c>
      <c r="BL357" s="102" t="str">
        <f t="shared" si="374"/>
        <v>-</v>
      </c>
      <c r="BM357" s="62">
        <v>0</v>
      </c>
      <c r="BN357" s="79" t="str">
        <f t="shared" si="375"/>
        <v>-</v>
      </c>
      <c r="BO357" s="101">
        <v>0</v>
      </c>
      <c r="BP357" s="102" t="str">
        <f t="shared" si="376"/>
        <v>-</v>
      </c>
      <c r="BQ357" s="99">
        <f t="shared" si="377"/>
        <v>131</v>
      </c>
      <c r="BR357" s="62">
        <f t="shared" si="378"/>
        <v>130</v>
      </c>
      <c r="BS357" s="79">
        <f t="shared" si="379"/>
        <v>0.99236641221374045</v>
      </c>
      <c r="BT357" s="101">
        <f t="shared" si="380"/>
        <v>77418240</v>
      </c>
      <c r="BU357" s="102">
        <f t="shared" si="381"/>
        <v>595524.92307692312</v>
      </c>
      <c r="BV357" s="62">
        <f t="shared" si="382"/>
        <v>114</v>
      </c>
      <c r="BW357" s="79">
        <f t="shared" si="383"/>
        <v>0.87022900763358779</v>
      </c>
      <c r="BX357" s="101">
        <f t="shared" si="384"/>
        <v>18515301</v>
      </c>
      <c r="BY357" s="102">
        <f t="shared" si="385"/>
        <v>162414.92105263157</v>
      </c>
      <c r="BZ357" s="82"/>
      <c r="CA357" s="113">
        <v>117</v>
      </c>
      <c r="CB357" s="105">
        <v>115</v>
      </c>
      <c r="CC357" s="86">
        <v>0.98290598290598286</v>
      </c>
      <c r="CD357" s="105">
        <v>61117230</v>
      </c>
      <c r="CE357" s="105">
        <v>531454.17391304346</v>
      </c>
      <c r="CF357" s="105">
        <v>93</v>
      </c>
      <c r="CG357" s="86">
        <v>0.79487179487179482</v>
      </c>
      <c r="CH357" s="105">
        <v>11833377</v>
      </c>
      <c r="CI357" s="105">
        <v>127240.6129032258</v>
      </c>
      <c r="CK357" s="86">
        <f t="shared" si="386"/>
        <v>0.12213740458015265</v>
      </c>
      <c r="CL357" s="86">
        <f t="shared" si="387"/>
        <v>7.6335877862595547E-3</v>
      </c>
      <c r="CM357" s="86">
        <f t="shared" si="388"/>
        <v>0.18803418803418803</v>
      </c>
      <c r="CN357" s="86">
        <f t="shared" si="389"/>
        <v>1.7094017094017144E-2</v>
      </c>
    </row>
    <row r="358" spans="1:92" s="15" customFormat="1" ht="13.5" customHeight="1">
      <c r="A358" s="63"/>
      <c r="B358" s="346"/>
      <c r="C358" s="343"/>
      <c r="D358" s="81"/>
      <c r="E358" s="198" t="s">
        <v>161</v>
      </c>
      <c r="F358" s="213">
        <v>0</v>
      </c>
      <c r="G358" s="214">
        <v>0</v>
      </c>
      <c r="H358" s="215" t="str">
        <f t="shared" si="349"/>
        <v>-</v>
      </c>
      <c r="I358" s="216">
        <v>0</v>
      </c>
      <c r="J358" s="217" t="str">
        <f t="shared" si="350"/>
        <v>-</v>
      </c>
      <c r="K358" s="214">
        <v>0</v>
      </c>
      <c r="L358" s="215" t="str">
        <f t="shared" si="351"/>
        <v>-</v>
      </c>
      <c r="M358" s="216">
        <v>0</v>
      </c>
      <c r="N358" s="217" t="str">
        <f t="shared" si="352"/>
        <v>-</v>
      </c>
      <c r="O358" s="213">
        <v>0</v>
      </c>
      <c r="P358" s="214">
        <v>0</v>
      </c>
      <c r="Q358" s="215" t="str">
        <f t="shared" si="353"/>
        <v>-</v>
      </c>
      <c r="R358" s="216">
        <v>0</v>
      </c>
      <c r="S358" s="217" t="str">
        <f t="shared" si="354"/>
        <v>-</v>
      </c>
      <c r="T358" s="214">
        <v>0</v>
      </c>
      <c r="U358" s="215" t="str">
        <f t="shared" si="355"/>
        <v>-</v>
      </c>
      <c r="V358" s="216">
        <v>0</v>
      </c>
      <c r="W358" s="217" t="str">
        <f t="shared" si="356"/>
        <v>-</v>
      </c>
      <c r="X358" s="213">
        <v>24</v>
      </c>
      <c r="Y358" s="214">
        <v>24</v>
      </c>
      <c r="Z358" s="215">
        <f t="shared" si="357"/>
        <v>1</v>
      </c>
      <c r="AA358" s="216">
        <v>15383870</v>
      </c>
      <c r="AB358" s="217">
        <f t="shared" si="358"/>
        <v>640994.58333333337</v>
      </c>
      <c r="AC358" s="214">
        <v>20</v>
      </c>
      <c r="AD358" s="215">
        <f t="shared" si="359"/>
        <v>0.83333333333333337</v>
      </c>
      <c r="AE358" s="216">
        <v>2059141</v>
      </c>
      <c r="AF358" s="217">
        <f t="shared" si="360"/>
        <v>102957.05</v>
      </c>
      <c r="AG358" s="213">
        <v>23</v>
      </c>
      <c r="AH358" s="214">
        <v>23</v>
      </c>
      <c r="AI358" s="215">
        <f t="shared" si="361"/>
        <v>1</v>
      </c>
      <c r="AJ358" s="216">
        <v>10169010</v>
      </c>
      <c r="AK358" s="217">
        <f t="shared" si="362"/>
        <v>442130.86956521741</v>
      </c>
      <c r="AL358" s="214">
        <v>23</v>
      </c>
      <c r="AM358" s="215">
        <f t="shared" si="363"/>
        <v>1</v>
      </c>
      <c r="AN358" s="216">
        <v>2981781</v>
      </c>
      <c r="AO358" s="217">
        <f t="shared" si="364"/>
        <v>129642.65217391304</v>
      </c>
      <c r="AP358" s="213">
        <v>6</v>
      </c>
      <c r="AQ358" s="214">
        <v>6</v>
      </c>
      <c r="AR358" s="215">
        <f t="shared" si="365"/>
        <v>1</v>
      </c>
      <c r="AS358" s="216">
        <v>1699380</v>
      </c>
      <c r="AT358" s="217">
        <f t="shared" si="366"/>
        <v>283230</v>
      </c>
      <c r="AU358" s="214">
        <v>5</v>
      </c>
      <c r="AV358" s="215">
        <f t="shared" si="367"/>
        <v>0.83333333333333337</v>
      </c>
      <c r="AW358" s="216">
        <v>379900</v>
      </c>
      <c r="AX358" s="217">
        <f t="shared" si="368"/>
        <v>75980</v>
      </c>
      <c r="AY358" s="213">
        <v>1</v>
      </c>
      <c r="AZ358" s="214">
        <v>1</v>
      </c>
      <c r="BA358" s="215">
        <f t="shared" si="369"/>
        <v>1</v>
      </c>
      <c r="BB358" s="216">
        <v>1426910</v>
      </c>
      <c r="BC358" s="217">
        <f t="shared" si="370"/>
        <v>1426910</v>
      </c>
      <c r="BD358" s="214">
        <v>1</v>
      </c>
      <c r="BE358" s="215">
        <f t="shared" si="371"/>
        <v>1</v>
      </c>
      <c r="BF358" s="216">
        <v>11763</v>
      </c>
      <c r="BG358" s="217">
        <f t="shared" si="372"/>
        <v>11763</v>
      </c>
      <c r="BH358" s="213">
        <v>0</v>
      </c>
      <c r="BI358" s="214">
        <v>0</v>
      </c>
      <c r="BJ358" s="215" t="str">
        <f t="shared" si="373"/>
        <v>-</v>
      </c>
      <c r="BK358" s="216">
        <v>0</v>
      </c>
      <c r="BL358" s="217" t="str">
        <f t="shared" si="374"/>
        <v>-</v>
      </c>
      <c r="BM358" s="214">
        <v>0</v>
      </c>
      <c r="BN358" s="215" t="str">
        <f t="shared" si="375"/>
        <v>-</v>
      </c>
      <c r="BO358" s="216">
        <v>0</v>
      </c>
      <c r="BP358" s="217" t="str">
        <f t="shared" si="376"/>
        <v>-</v>
      </c>
      <c r="BQ358" s="218">
        <f t="shared" si="377"/>
        <v>54</v>
      </c>
      <c r="BR358" s="214">
        <f t="shared" si="378"/>
        <v>54</v>
      </c>
      <c r="BS358" s="215">
        <f t="shared" si="379"/>
        <v>1</v>
      </c>
      <c r="BT358" s="216">
        <f t="shared" si="380"/>
        <v>28679170</v>
      </c>
      <c r="BU358" s="217">
        <f t="shared" si="381"/>
        <v>531095.74074074079</v>
      </c>
      <c r="BV358" s="214">
        <f t="shared" si="382"/>
        <v>49</v>
      </c>
      <c r="BW358" s="215">
        <f t="shared" si="383"/>
        <v>0.90740740740740744</v>
      </c>
      <c r="BX358" s="216">
        <f t="shared" si="384"/>
        <v>5432585</v>
      </c>
      <c r="BY358" s="217">
        <f t="shared" si="385"/>
        <v>110869.08163265306</v>
      </c>
      <c r="BZ358" s="82"/>
      <c r="CA358" s="113">
        <v>64</v>
      </c>
      <c r="CB358" s="105">
        <v>63</v>
      </c>
      <c r="CC358" s="86">
        <v>0.984375</v>
      </c>
      <c r="CD358" s="105">
        <v>23663210</v>
      </c>
      <c r="CE358" s="105">
        <v>375606.50793650793</v>
      </c>
      <c r="CF358" s="105">
        <v>56</v>
      </c>
      <c r="CG358" s="86">
        <v>0.875</v>
      </c>
      <c r="CH358" s="105">
        <v>5078584</v>
      </c>
      <c r="CI358" s="105">
        <v>90689</v>
      </c>
      <c r="CK358" s="86">
        <f t="shared" si="386"/>
        <v>9.259259259259256E-2</v>
      </c>
      <c r="CL358" s="86">
        <f t="shared" si="387"/>
        <v>0</v>
      </c>
      <c r="CM358" s="86">
        <f t="shared" si="388"/>
        <v>0.109375</v>
      </c>
      <c r="CN358" s="86">
        <f t="shared" si="389"/>
        <v>1.5625E-2</v>
      </c>
    </row>
    <row r="359" spans="1:92" s="15" customFormat="1" ht="13.5" customHeight="1">
      <c r="A359" s="63"/>
      <c r="B359" s="346"/>
      <c r="C359" s="343"/>
      <c r="D359" s="210"/>
      <c r="E359" s="72" t="s">
        <v>211</v>
      </c>
      <c r="F359" s="211">
        <v>0</v>
      </c>
      <c r="G359" s="126">
        <v>0</v>
      </c>
      <c r="H359" s="124" t="str">
        <f>IFERROR(G359/F359,"-")</f>
        <v>-</v>
      </c>
      <c r="I359" s="127">
        <v>0</v>
      </c>
      <c r="J359" s="125" t="str">
        <f>IFERROR(I359/G359,"-")</f>
        <v>-</v>
      </c>
      <c r="K359" s="126">
        <v>0</v>
      </c>
      <c r="L359" s="124" t="str">
        <f>IFERROR(K359/F359,"-")</f>
        <v>-</v>
      </c>
      <c r="M359" s="127">
        <v>0</v>
      </c>
      <c r="N359" s="125" t="str">
        <f>IFERROR(M359/K359,"-")</f>
        <v>-</v>
      </c>
      <c r="O359" s="211">
        <v>0</v>
      </c>
      <c r="P359" s="126">
        <v>0</v>
      </c>
      <c r="Q359" s="124" t="str">
        <f>IFERROR(P359/O359,"-")</f>
        <v>-</v>
      </c>
      <c r="R359" s="127">
        <v>0</v>
      </c>
      <c r="S359" s="125" t="str">
        <f>IFERROR(R359/P359,"-")</f>
        <v>-</v>
      </c>
      <c r="T359" s="126">
        <v>0</v>
      </c>
      <c r="U359" s="124" t="str">
        <f>IFERROR(T359/O359,"-")</f>
        <v>-</v>
      </c>
      <c r="V359" s="127">
        <v>0</v>
      </c>
      <c r="W359" s="125" t="str">
        <f>IFERROR(V359/T359,"-")</f>
        <v>-</v>
      </c>
      <c r="X359" s="211">
        <v>0</v>
      </c>
      <c r="Y359" s="126">
        <v>0</v>
      </c>
      <c r="Z359" s="124" t="str">
        <f>IFERROR(Y359/X359,"-")</f>
        <v>-</v>
      </c>
      <c r="AA359" s="127">
        <v>0</v>
      </c>
      <c r="AB359" s="125" t="str">
        <f>IFERROR(AA359/Y359,"-")</f>
        <v>-</v>
      </c>
      <c r="AC359" s="126">
        <v>0</v>
      </c>
      <c r="AD359" s="124" t="str">
        <f>IFERROR(AC359/X359,"-")</f>
        <v>-</v>
      </c>
      <c r="AE359" s="127">
        <v>0</v>
      </c>
      <c r="AF359" s="125" t="str">
        <f>IFERROR(AE359/AC359,"-")</f>
        <v>-</v>
      </c>
      <c r="AG359" s="211">
        <v>0</v>
      </c>
      <c r="AH359" s="126">
        <v>0</v>
      </c>
      <c r="AI359" s="124" t="str">
        <f>IFERROR(AH359/AG359,"-")</f>
        <v>-</v>
      </c>
      <c r="AJ359" s="127">
        <v>0</v>
      </c>
      <c r="AK359" s="125" t="str">
        <f>IFERROR(AJ359/AH359,"-")</f>
        <v>-</v>
      </c>
      <c r="AL359" s="126">
        <v>0</v>
      </c>
      <c r="AM359" s="124" t="str">
        <f>IFERROR(AL359/AG359,"-")</f>
        <v>-</v>
      </c>
      <c r="AN359" s="127">
        <v>0</v>
      </c>
      <c r="AO359" s="125" t="str">
        <f>IFERROR(AN359/AL359,"-")</f>
        <v>-</v>
      </c>
      <c r="AP359" s="211">
        <v>0</v>
      </c>
      <c r="AQ359" s="126">
        <v>0</v>
      </c>
      <c r="AR359" s="124" t="str">
        <f>IFERROR(AQ359/AP359,"-")</f>
        <v>-</v>
      </c>
      <c r="AS359" s="127">
        <v>0</v>
      </c>
      <c r="AT359" s="125" t="str">
        <f>IFERROR(AS359/AQ359,"-")</f>
        <v>-</v>
      </c>
      <c r="AU359" s="126">
        <v>0</v>
      </c>
      <c r="AV359" s="124" t="str">
        <f>IFERROR(AU359/AP359,"-")</f>
        <v>-</v>
      </c>
      <c r="AW359" s="127">
        <v>0</v>
      </c>
      <c r="AX359" s="125" t="str">
        <f>IFERROR(AW359/AU359,"-")</f>
        <v>-</v>
      </c>
      <c r="AY359" s="211">
        <v>0</v>
      </c>
      <c r="AZ359" s="126">
        <v>0</v>
      </c>
      <c r="BA359" s="124" t="str">
        <f>IFERROR(AZ359/AY359,"-")</f>
        <v>-</v>
      </c>
      <c r="BB359" s="127">
        <v>0</v>
      </c>
      <c r="BC359" s="125" t="str">
        <f>IFERROR(BB359/AZ359,"-")</f>
        <v>-</v>
      </c>
      <c r="BD359" s="126">
        <v>0</v>
      </c>
      <c r="BE359" s="124" t="str">
        <f>IFERROR(BD359/AY359,"-")</f>
        <v>-</v>
      </c>
      <c r="BF359" s="127">
        <v>0</v>
      </c>
      <c r="BG359" s="125" t="str">
        <f>IFERROR(BF359/BD359,"-")</f>
        <v>-</v>
      </c>
      <c r="BH359" s="211">
        <v>0</v>
      </c>
      <c r="BI359" s="126">
        <v>0</v>
      </c>
      <c r="BJ359" s="124" t="str">
        <f>IFERROR(BI359/BH359,"-")</f>
        <v>-</v>
      </c>
      <c r="BK359" s="127">
        <v>0</v>
      </c>
      <c r="BL359" s="125" t="str">
        <f>IFERROR(BK359/BI359,"-")</f>
        <v>-</v>
      </c>
      <c r="BM359" s="126">
        <v>0</v>
      </c>
      <c r="BN359" s="124" t="str">
        <f>IFERROR(BM359/BH359,"-")</f>
        <v>-</v>
      </c>
      <c r="BO359" s="127">
        <v>0</v>
      </c>
      <c r="BP359" s="125" t="str">
        <f>IFERROR(BO359/BM359,"-")</f>
        <v>-</v>
      </c>
      <c r="BQ359" s="212">
        <f t="shared" si="377"/>
        <v>0</v>
      </c>
      <c r="BR359" s="126">
        <f t="shared" si="378"/>
        <v>0</v>
      </c>
      <c r="BS359" s="124" t="str">
        <f>IFERROR(BR359/BQ359,"-")</f>
        <v>-</v>
      </c>
      <c r="BT359" s="127">
        <f>SUM(I359,R359,AA359,AJ359,AS359,BB359,BK359)</f>
        <v>0</v>
      </c>
      <c r="BU359" s="125" t="str">
        <f>IFERROR(BT359/BR359,"-")</f>
        <v>-</v>
      </c>
      <c r="BV359" s="126">
        <f>SUM(K359,T359,AC359,AL359,AU359,BD359,BM359)</f>
        <v>0</v>
      </c>
      <c r="BW359" s="124" t="str">
        <f>IFERROR(BV359/BQ359,"-")</f>
        <v>-</v>
      </c>
      <c r="BX359" s="127">
        <f>SUM(M359,V359,AE359,AN359,AW359,BF359,BO359)</f>
        <v>0</v>
      </c>
      <c r="BY359" s="125" t="str">
        <f>IFERROR(BX359/BV359,"-")</f>
        <v>-</v>
      </c>
      <c r="BZ359" s="82"/>
      <c r="CA359" s="113">
        <v>0</v>
      </c>
      <c r="CB359" s="105">
        <v>0</v>
      </c>
      <c r="CC359" s="86" t="s">
        <v>240</v>
      </c>
      <c r="CD359" s="105">
        <v>0</v>
      </c>
      <c r="CE359" s="105" t="s">
        <v>240</v>
      </c>
      <c r="CF359" s="105">
        <v>0</v>
      </c>
      <c r="CG359" s="86" t="s">
        <v>240</v>
      </c>
      <c r="CH359" s="105">
        <v>0</v>
      </c>
      <c r="CI359" s="105" t="s">
        <v>240</v>
      </c>
      <c r="CK359" s="86" t="str">
        <f t="shared" si="386"/>
        <v>-</v>
      </c>
      <c r="CL359" s="86" t="str">
        <f t="shared" si="387"/>
        <v>-</v>
      </c>
      <c r="CM359" s="86" t="str">
        <f t="shared" si="388"/>
        <v>-</v>
      </c>
      <c r="CN359" s="86" t="str">
        <f t="shared" si="389"/>
        <v>-</v>
      </c>
    </row>
    <row r="360" spans="1:92" s="15" customFormat="1" ht="13.5" customHeight="1">
      <c r="A360" s="63"/>
      <c r="B360" s="347"/>
      <c r="C360" s="344"/>
      <c r="D360" s="338" t="s">
        <v>204</v>
      </c>
      <c r="E360" s="339"/>
      <c r="F360" s="144">
        <v>45</v>
      </c>
      <c r="G360" s="60">
        <v>45</v>
      </c>
      <c r="H360" s="80">
        <f t="shared" si="349"/>
        <v>1</v>
      </c>
      <c r="I360" s="93">
        <v>127250850</v>
      </c>
      <c r="J360" s="100">
        <f t="shared" si="350"/>
        <v>2827796.6666666665</v>
      </c>
      <c r="K360" s="60">
        <v>38</v>
      </c>
      <c r="L360" s="80">
        <f t="shared" si="351"/>
        <v>0.84444444444444444</v>
      </c>
      <c r="M360" s="93">
        <v>33528598</v>
      </c>
      <c r="N360" s="100">
        <f t="shared" si="352"/>
        <v>882331.52631578944</v>
      </c>
      <c r="O360" s="144">
        <v>111</v>
      </c>
      <c r="P360" s="60">
        <v>106</v>
      </c>
      <c r="Q360" s="80">
        <f t="shared" si="353"/>
        <v>0.95495495495495497</v>
      </c>
      <c r="R360" s="93">
        <v>164066540</v>
      </c>
      <c r="S360" s="100">
        <f t="shared" si="354"/>
        <v>1547797.5471698113</v>
      </c>
      <c r="T360" s="60">
        <v>94</v>
      </c>
      <c r="U360" s="80">
        <f t="shared" si="355"/>
        <v>0.84684684684684686</v>
      </c>
      <c r="V360" s="93">
        <v>66414468</v>
      </c>
      <c r="W360" s="100">
        <f t="shared" si="356"/>
        <v>706536.89361702127</v>
      </c>
      <c r="X360" s="144">
        <v>20718</v>
      </c>
      <c r="Y360" s="60">
        <v>19029</v>
      </c>
      <c r="Z360" s="80">
        <f t="shared" si="357"/>
        <v>0.91847668693889373</v>
      </c>
      <c r="AA360" s="93">
        <v>13614916370</v>
      </c>
      <c r="AB360" s="100">
        <f t="shared" si="358"/>
        <v>715482.49356245727</v>
      </c>
      <c r="AC360" s="60">
        <v>16273</v>
      </c>
      <c r="AD360" s="80">
        <f t="shared" si="359"/>
        <v>0.78545226373202048</v>
      </c>
      <c r="AE360" s="93">
        <v>3167202072</v>
      </c>
      <c r="AF360" s="100">
        <f t="shared" si="360"/>
        <v>194629.26762121305</v>
      </c>
      <c r="AG360" s="144">
        <v>19003</v>
      </c>
      <c r="AH360" s="60">
        <v>18023</v>
      </c>
      <c r="AI360" s="80">
        <f t="shared" si="361"/>
        <v>0.94842919539020154</v>
      </c>
      <c r="AJ360" s="93">
        <v>16695792830</v>
      </c>
      <c r="AK360" s="100">
        <f t="shared" si="362"/>
        <v>926360.36342451314</v>
      </c>
      <c r="AL360" s="60">
        <v>16203</v>
      </c>
      <c r="AM360" s="80">
        <f t="shared" si="363"/>
        <v>0.85265484397200442</v>
      </c>
      <c r="AN360" s="93">
        <v>3560593190</v>
      </c>
      <c r="AO360" s="100">
        <f t="shared" si="364"/>
        <v>219749.00882552614</v>
      </c>
      <c r="AP360" s="144">
        <v>12197</v>
      </c>
      <c r="AQ360" s="60">
        <v>11628</v>
      </c>
      <c r="AR360" s="80">
        <f t="shared" si="365"/>
        <v>0.9533491842256292</v>
      </c>
      <c r="AS360" s="93">
        <v>11696655630</v>
      </c>
      <c r="AT360" s="100">
        <f t="shared" si="366"/>
        <v>1005904.3369453044</v>
      </c>
      <c r="AU360" s="60">
        <v>10679</v>
      </c>
      <c r="AV360" s="80">
        <f t="shared" si="367"/>
        <v>0.87554316635238172</v>
      </c>
      <c r="AW360" s="93">
        <v>2314150673</v>
      </c>
      <c r="AX360" s="100">
        <f t="shared" si="368"/>
        <v>216701.06498735838</v>
      </c>
      <c r="AY360" s="144">
        <v>5017</v>
      </c>
      <c r="AZ360" s="60">
        <v>4691</v>
      </c>
      <c r="BA360" s="80">
        <f t="shared" si="369"/>
        <v>0.93502092884193744</v>
      </c>
      <c r="BB360" s="93">
        <v>4822895620</v>
      </c>
      <c r="BC360" s="100">
        <f t="shared" si="370"/>
        <v>1028116.7384353017</v>
      </c>
      <c r="BD360" s="60">
        <v>4308</v>
      </c>
      <c r="BE360" s="80">
        <f t="shared" si="371"/>
        <v>0.85868048634642213</v>
      </c>
      <c r="BF360" s="93">
        <v>887544767</v>
      </c>
      <c r="BG360" s="100">
        <f t="shared" si="372"/>
        <v>206022.4621634169</v>
      </c>
      <c r="BH360" s="144">
        <v>1685</v>
      </c>
      <c r="BI360" s="60">
        <v>1449</v>
      </c>
      <c r="BJ360" s="80">
        <f t="shared" si="373"/>
        <v>0.85994065281899112</v>
      </c>
      <c r="BK360" s="93">
        <v>1489634270</v>
      </c>
      <c r="BL360" s="100">
        <f t="shared" si="374"/>
        <v>1028042.9744651484</v>
      </c>
      <c r="BM360" s="60">
        <v>1298</v>
      </c>
      <c r="BN360" s="80">
        <f t="shared" si="375"/>
        <v>0.77032640949554898</v>
      </c>
      <c r="BO360" s="93">
        <v>244538359</v>
      </c>
      <c r="BP360" s="100">
        <f t="shared" si="376"/>
        <v>188396.27041602466</v>
      </c>
      <c r="BQ360" s="98">
        <f t="shared" si="377"/>
        <v>58776</v>
      </c>
      <c r="BR360" s="60">
        <f t="shared" si="378"/>
        <v>54971</v>
      </c>
      <c r="BS360" s="80">
        <f t="shared" si="379"/>
        <v>0.93526269225534231</v>
      </c>
      <c r="BT360" s="93">
        <f t="shared" si="380"/>
        <v>48611212110</v>
      </c>
      <c r="BU360" s="100">
        <f t="shared" si="381"/>
        <v>884306.49087700783</v>
      </c>
      <c r="BV360" s="60">
        <f t="shared" si="382"/>
        <v>48893</v>
      </c>
      <c r="BW360" s="80">
        <f t="shared" si="383"/>
        <v>0.83185313733496669</v>
      </c>
      <c r="BX360" s="93">
        <f t="shared" si="384"/>
        <v>10273972127</v>
      </c>
      <c r="BY360" s="100">
        <f t="shared" si="385"/>
        <v>210131.75969975253</v>
      </c>
      <c r="BZ360" s="82"/>
      <c r="CA360" s="113">
        <v>57111</v>
      </c>
      <c r="CB360" s="105">
        <v>53405</v>
      </c>
      <c r="CC360" s="86">
        <v>0.93510882316891664</v>
      </c>
      <c r="CD360" s="105">
        <v>47488966120</v>
      </c>
      <c r="CE360" s="105">
        <v>889223.22104671842</v>
      </c>
      <c r="CF360" s="105">
        <v>47415</v>
      </c>
      <c r="CG360" s="86">
        <v>0.83022535063297787</v>
      </c>
      <c r="CH360" s="105">
        <v>10526188376</v>
      </c>
      <c r="CI360" s="105">
        <v>222001.23117157017</v>
      </c>
      <c r="CK360" s="86">
        <f t="shared" si="386"/>
        <v>0.10340955492037562</v>
      </c>
      <c r="CL360" s="86">
        <f t="shared" si="387"/>
        <v>6.4737307744657691E-2</v>
      </c>
      <c r="CM360" s="86">
        <f t="shared" si="388"/>
        <v>0.10488347253593877</v>
      </c>
      <c r="CN360" s="86">
        <f t="shared" si="389"/>
        <v>6.4891176831083364E-2</v>
      </c>
    </row>
    <row r="361" spans="1:92" s="15" customFormat="1" ht="13.5" customHeight="1">
      <c r="A361" s="63"/>
      <c r="B361" s="345">
        <v>60</v>
      </c>
      <c r="C361" s="342" t="s">
        <v>50</v>
      </c>
      <c r="D361" s="331" t="s">
        <v>153</v>
      </c>
      <c r="E361" s="320"/>
      <c r="F361" s="144">
        <v>4</v>
      </c>
      <c r="G361" s="60">
        <v>4</v>
      </c>
      <c r="H361" s="80">
        <f t="shared" si="349"/>
        <v>1</v>
      </c>
      <c r="I361" s="93">
        <v>6585990</v>
      </c>
      <c r="J361" s="100">
        <f t="shared" si="350"/>
        <v>1646497.5</v>
      </c>
      <c r="K361" s="60">
        <v>3</v>
      </c>
      <c r="L361" s="80">
        <f t="shared" si="351"/>
        <v>0.75</v>
      </c>
      <c r="M361" s="93">
        <v>362998</v>
      </c>
      <c r="N361" s="100">
        <f t="shared" si="352"/>
        <v>120999.33333333333</v>
      </c>
      <c r="O361" s="144">
        <v>4</v>
      </c>
      <c r="P361" s="60">
        <v>4</v>
      </c>
      <c r="Q361" s="80">
        <f t="shared" si="353"/>
        <v>1</v>
      </c>
      <c r="R361" s="93">
        <v>911540</v>
      </c>
      <c r="S361" s="100">
        <f t="shared" si="354"/>
        <v>227885</v>
      </c>
      <c r="T361" s="60">
        <v>3</v>
      </c>
      <c r="U361" s="80">
        <f t="shared" si="355"/>
        <v>0.75</v>
      </c>
      <c r="V361" s="93">
        <v>283758</v>
      </c>
      <c r="W361" s="100">
        <f t="shared" si="356"/>
        <v>94586</v>
      </c>
      <c r="X361" s="144">
        <v>754</v>
      </c>
      <c r="Y361" s="60">
        <v>744</v>
      </c>
      <c r="Z361" s="80">
        <f t="shared" si="357"/>
        <v>0.98673740053050396</v>
      </c>
      <c r="AA361" s="93">
        <v>273667590</v>
      </c>
      <c r="AB361" s="100">
        <f t="shared" si="358"/>
        <v>367832.78225806454</v>
      </c>
      <c r="AC361" s="60">
        <v>640</v>
      </c>
      <c r="AD361" s="80">
        <f t="shared" si="359"/>
        <v>0.8488063660477454</v>
      </c>
      <c r="AE361" s="93">
        <v>59380639</v>
      </c>
      <c r="AF361" s="100">
        <f t="shared" si="360"/>
        <v>92782.248437500006</v>
      </c>
      <c r="AG361" s="144">
        <v>507</v>
      </c>
      <c r="AH361" s="60">
        <v>505</v>
      </c>
      <c r="AI361" s="80">
        <f t="shared" si="361"/>
        <v>0.99605522682445757</v>
      </c>
      <c r="AJ361" s="93">
        <v>247607930</v>
      </c>
      <c r="AK361" s="100">
        <f t="shared" si="362"/>
        <v>490312.73267326731</v>
      </c>
      <c r="AL361" s="60">
        <v>448</v>
      </c>
      <c r="AM361" s="80">
        <f t="shared" si="363"/>
        <v>0.88362919132149897</v>
      </c>
      <c r="AN361" s="93">
        <v>50333388</v>
      </c>
      <c r="AO361" s="100">
        <f t="shared" si="364"/>
        <v>112351.3125</v>
      </c>
      <c r="AP361" s="144">
        <v>162</v>
      </c>
      <c r="AQ361" s="60">
        <v>161</v>
      </c>
      <c r="AR361" s="80">
        <f t="shared" si="365"/>
        <v>0.99382716049382713</v>
      </c>
      <c r="AS361" s="93">
        <v>72645870</v>
      </c>
      <c r="AT361" s="100">
        <f t="shared" si="366"/>
        <v>451216.58385093167</v>
      </c>
      <c r="AU361" s="60">
        <v>145</v>
      </c>
      <c r="AV361" s="80">
        <f t="shared" si="367"/>
        <v>0.89506172839506171</v>
      </c>
      <c r="AW361" s="93">
        <v>14435870</v>
      </c>
      <c r="AX361" s="100">
        <f t="shared" si="368"/>
        <v>99557.724137931029</v>
      </c>
      <c r="AY361" s="144">
        <v>43</v>
      </c>
      <c r="AZ361" s="60">
        <v>43</v>
      </c>
      <c r="BA361" s="80">
        <f t="shared" si="369"/>
        <v>1</v>
      </c>
      <c r="BB361" s="93">
        <v>16653200</v>
      </c>
      <c r="BC361" s="100">
        <f t="shared" si="370"/>
        <v>387283.72093023255</v>
      </c>
      <c r="BD361" s="60">
        <v>39</v>
      </c>
      <c r="BE361" s="80">
        <f t="shared" si="371"/>
        <v>0.90697674418604646</v>
      </c>
      <c r="BF361" s="93">
        <v>2937709</v>
      </c>
      <c r="BG361" s="100">
        <f t="shared" si="372"/>
        <v>75325.871794871797</v>
      </c>
      <c r="BH361" s="144">
        <v>9</v>
      </c>
      <c r="BI361" s="60">
        <v>8</v>
      </c>
      <c r="BJ361" s="80">
        <f t="shared" si="373"/>
        <v>0.88888888888888884</v>
      </c>
      <c r="BK361" s="93">
        <v>8504670</v>
      </c>
      <c r="BL361" s="100">
        <f t="shared" si="374"/>
        <v>1063083.75</v>
      </c>
      <c r="BM361" s="60">
        <v>7</v>
      </c>
      <c r="BN361" s="80">
        <f t="shared" si="375"/>
        <v>0.77777777777777779</v>
      </c>
      <c r="BO361" s="93">
        <v>573909</v>
      </c>
      <c r="BP361" s="100">
        <f t="shared" si="376"/>
        <v>81987</v>
      </c>
      <c r="BQ361" s="98">
        <f t="shared" si="377"/>
        <v>1483</v>
      </c>
      <c r="BR361" s="60">
        <f t="shared" si="378"/>
        <v>1469</v>
      </c>
      <c r="BS361" s="80">
        <f t="shared" si="379"/>
        <v>0.9905596763317599</v>
      </c>
      <c r="BT361" s="93">
        <f t="shared" si="380"/>
        <v>626576790</v>
      </c>
      <c r="BU361" s="100">
        <f t="shared" si="381"/>
        <v>426532.87270251871</v>
      </c>
      <c r="BV361" s="60">
        <f t="shared" si="382"/>
        <v>1285</v>
      </c>
      <c r="BW361" s="80">
        <f t="shared" si="383"/>
        <v>0.8664868509777478</v>
      </c>
      <c r="BX361" s="93">
        <f t="shared" si="384"/>
        <v>128308271</v>
      </c>
      <c r="BY361" s="100">
        <f t="shared" si="385"/>
        <v>99850.794552529187</v>
      </c>
      <c r="BZ361" s="82"/>
      <c r="CA361" s="113">
        <v>1407</v>
      </c>
      <c r="CB361" s="105">
        <v>1388</v>
      </c>
      <c r="CC361" s="86">
        <v>0.98649609097370294</v>
      </c>
      <c r="CD361" s="105">
        <v>588519790</v>
      </c>
      <c r="CE361" s="105">
        <v>424005.61239193083</v>
      </c>
      <c r="CF361" s="105">
        <v>1201</v>
      </c>
      <c r="CG361" s="86">
        <v>0.85358919687277901</v>
      </c>
      <c r="CH361" s="105">
        <v>116589420</v>
      </c>
      <c r="CI361" s="105">
        <v>97076.952539550373</v>
      </c>
      <c r="CK361" s="86">
        <f t="shared" si="386"/>
        <v>0.1240728253540121</v>
      </c>
      <c r="CL361" s="86">
        <f t="shared" si="387"/>
        <v>9.4403236682401026E-3</v>
      </c>
      <c r="CM361" s="86">
        <f t="shared" si="388"/>
        <v>0.13290689410092393</v>
      </c>
      <c r="CN361" s="86">
        <f t="shared" si="389"/>
        <v>1.3503909026297056E-2</v>
      </c>
    </row>
    <row r="362" spans="1:92" s="15" customFormat="1" ht="13.5" customHeight="1">
      <c r="A362" s="63"/>
      <c r="B362" s="346"/>
      <c r="C362" s="343"/>
      <c r="D362" s="319" t="s">
        <v>164</v>
      </c>
      <c r="E362" s="320"/>
      <c r="F362" s="144">
        <v>1</v>
      </c>
      <c r="G362" s="60">
        <v>1</v>
      </c>
      <c r="H362" s="80">
        <f t="shared" si="349"/>
        <v>1</v>
      </c>
      <c r="I362" s="93">
        <v>499430</v>
      </c>
      <c r="J362" s="100">
        <f t="shared" si="350"/>
        <v>499430</v>
      </c>
      <c r="K362" s="60">
        <v>1</v>
      </c>
      <c r="L362" s="80">
        <f t="shared" si="351"/>
        <v>1</v>
      </c>
      <c r="M362" s="93">
        <v>130201</v>
      </c>
      <c r="N362" s="100">
        <f t="shared" si="352"/>
        <v>130201</v>
      </c>
      <c r="O362" s="144">
        <v>1</v>
      </c>
      <c r="P362" s="60">
        <v>1</v>
      </c>
      <c r="Q362" s="80">
        <f t="shared" si="353"/>
        <v>1</v>
      </c>
      <c r="R362" s="93">
        <v>56260</v>
      </c>
      <c r="S362" s="100">
        <f t="shared" si="354"/>
        <v>56260</v>
      </c>
      <c r="T362" s="60">
        <v>1</v>
      </c>
      <c r="U362" s="80">
        <f t="shared" si="355"/>
        <v>1</v>
      </c>
      <c r="V362" s="93">
        <v>2151</v>
      </c>
      <c r="W362" s="100">
        <f t="shared" si="356"/>
        <v>2151</v>
      </c>
      <c r="X362" s="144">
        <v>123</v>
      </c>
      <c r="Y362" s="60">
        <v>123</v>
      </c>
      <c r="Z362" s="80">
        <f t="shared" si="357"/>
        <v>1</v>
      </c>
      <c r="AA362" s="93">
        <v>47546390</v>
      </c>
      <c r="AB362" s="100">
        <f t="shared" si="358"/>
        <v>386556.01626016258</v>
      </c>
      <c r="AC362" s="60">
        <v>104</v>
      </c>
      <c r="AD362" s="80">
        <f t="shared" si="359"/>
        <v>0.84552845528455289</v>
      </c>
      <c r="AE362" s="93">
        <v>10854540</v>
      </c>
      <c r="AF362" s="100">
        <f t="shared" si="360"/>
        <v>104370.57692307692</v>
      </c>
      <c r="AG362" s="144">
        <v>75</v>
      </c>
      <c r="AH362" s="60">
        <v>75</v>
      </c>
      <c r="AI362" s="80">
        <f t="shared" si="361"/>
        <v>1</v>
      </c>
      <c r="AJ362" s="93">
        <v>33710750</v>
      </c>
      <c r="AK362" s="100">
        <f t="shared" si="362"/>
        <v>449476.66666666669</v>
      </c>
      <c r="AL362" s="60">
        <v>65</v>
      </c>
      <c r="AM362" s="80">
        <f t="shared" si="363"/>
        <v>0.8666666666666667</v>
      </c>
      <c r="AN362" s="93">
        <v>4862585</v>
      </c>
      <c r="AO362" s="100">
        <f t="shared" si="364"/>
        <v>74809</v>
      </c>
      <c r="AP362" s="144">
        <v>12</v>
      </c>
      <c r="AQ362" s="60">
        <v>11</v>
      </c>
      <c r="AR362" s="80">
        <f t="shared" si="365"/>
        <v>0.91666666666666663</v>
      </c>
      <c r="AS362" s="93">
        <v>4919230</v>
      </c>
      <c r="AT362" s="100">
        <f t="shared" si="366"/>
        <v>447202.72727272729</v>
      </c>
      <c r="AU362" s="60">
        <v>9</v>
      </c>
      <c r="AV362" s="80">
        <f t="shared" si="367"/>
        <v>0.75</v>
      </c>
      <c r="AW362" s="93">
        <v>974422</v>
      </c>
      <c r="AX362" s="100">
        <f t="shared" si="368"/>
        <v>108269.11111111111</v>
      </c>
      <c r="AY362" s="144">
        <v>0</v>
      </c>
      <c r="AZ362" s="60">
        <v>0</v>
      </c>
      <c r="BA362" s="80" t="str">
        <f t="shared" si="369"/>
        <v>-</v>
      </c>
      <c r="BB362" s="93">
        <v>0</v>
      </c>
      <c r="BC362" s="100" t="str">
        <f t="shared" si="370"/>
        <v>-</v>
      </c>
      <c r="BD362" s="60">
        <v>0</v>
      </c>
      <c r="BE362" s="80" t="str">
        <f t="shared" si="371"/>
        <v>-</v>
      </c>
      <c r="BF362" s="93">
        <v>0</v>
      </c>
      <c r="BG362" s="100" t="str">
        <f t="shared" si="372"/>
        <v>-</v>
      </c>
      <c r="BH362" s="144">
        <v>0</v>
      </c>
      <c r="BI362" s="60">
        <v>0</v>
      </c>
      <c r="BJ362" s="80" t="str">
        <f t="shared" si="373"/>
        <v>-</v>
      </c>
      <c r="BK362" s="93">
        <v>0</v>
      </c>
      <c r="BL362" s="100" t="str">
        <f t="shared" si="374"/>
        <v>-</v>
      </c>
      <c r="BM362" s="60">
        <v>0</v>
      </c>
      <c r="BN362" s="80" t="str">
        <f t="shared" si="375"/>
        <v>-</v>
      </c>
      <c r="BO362" s="93">
        <v>0</v>
      </c>
      <c r="BP362" s="100" t="str">
        <f t="shared" si="376"/>
        <v>-</v>
      </c>
      <c r="BQ362" s="98">
        <f t="shared" si="377"/>
        <v>212</v>
      </c>
      <c r="BR362" s="60">
        <f t="shared" si="378"/>
        <v>211</v>
      </c>
      <c r="BS362" s="80">
        <f t="shared" si="379"/>
        <v>0.99528301886792447</v>
      </c>
      <c r="BT362" s="93">
        <f t="shared" si="380"/>
        <v>86732060</v>
      </c>
      <c r="BU362" s="100">
        <f t="shared" si="381"/>
        <v>411052.41706161137</v>
      </c>
      <c r="BV362" s="60">
        <f t="shared" si="382"/>
        <v>180</v>
      </c>
      <c r="BW362" s="80">
        <f t="shared" si="383"/>
        <v>0.84905660377358494</v>
      </c>
      <c r="BX362" s="93">
        <f t="shared" si="384"/>
        <v>16823899</v>
      </c>
      <c r="BY362" s="100">
        <f t="shared" si="385"/>
        <v>93466.10555555555</v>
      </c>
      <c r="BZ362" s="82"/>
      <c r="CA362" s="113">
        <v>185</v>
      </c>
      <c r="CB362" s="105">
        <v>184</v>
      </c>
      <c r="CC362" s="86">
        <v>0.99459459459459465</v>
      </c>
      <c r="CD362" s="105">
        <v>78938410</v>
      </c>
      <c r="CE362" s="105">
        <v>429013.09782608697</v>
      </c>
      <c r="CF362" s="105">
        <v>156</v>
      </c>
      <c r="CG362" s="86">
        <v>0.84324324324324329</v>
      </c>
      <c r="CH362" s="105">
        <v>12838421</v>
      </c>
      <c r="CI362" s="105">
        <v>82297.570512820515</v>
      </c>
      <c r="CK362" s="86">
        <f t="shared" si="386"/>
        <v>0.14622641509433953</v>
      </c>
      <c r="CL362" s="86">
        <f t="shared" si="387"/>
        <v>4.7169811320755262E-3</v>
      </c>
      <c r="CM362" s="86">
        <f t="shared" si="388"/>
        <v>0.15135135135135136</v>
      </c>
      <c r="CN362" s="86">
        <f t="shared" si="389"/>
        <v>5.4054054054053502E-3</v>
      </c>
    </row>
    <row r="363" spans="1:92" s="15" customFormat="1" ht="13.5" customHeight="1">
      <c r="A363" s="63"/>
      <c r="B363" s="346"/>
      <c r="C363" s="343"/>
      <c r="D363" s="81"/>
      <c r="E363" s="71" t="s">
        <v>160</v>
      </c>
      <c r="F363" s="168">
        <v>1</v>
      </c>
      <c r="G363" s="62">
        <v>1</v>
      </c>
      <c r="H363" s="79">
        <f t="shared" si="349"/>
        <v>1</v>
      </c>
      <c r="I363" s="101">
        <v>499430</v>
      </c>
      <c r="J363" s="102">
        <f t="shared" si="350"/>
        <v>499430</v>
      </c>
      <c r="K363" s="62">
        <v>1</v>
      </c>
      <c r="L363" s="79">
        <f t="shared" si="351"/>
        <v>1</v>
      </c>
      <c r="M363" s="101">
        <v>130201</v>
      </c>
      <c r="N363" s="102">
        <f t="shared" si="352"/>
        <v>130201</v>
      </c>
      <c r="O363" s="168">
        <v>1</v>
      </c>
      <c r="P363" s="62">
        <v>1</v>
      </c>
      <c r="Q363" s="79">
        <f t="shared" si="353"/>
        <v>1</v>
      </c>
      <c r="R363" s="101">
        <v>56260</v>
      </c>
      <c r="S363" s="102">
        <f t="shared" si="354"/>
        <v>56260</v>
      </c>
      <c r="T363" s="62">
        <v>1</v>
      </c>
      <c r="U363" s="79">
        <f t="shared" si="355"/>
        <v>1</v>
      </c>
      <c r="V363" s="101">
        <v>2151</v>
      </c>
      <c r="W363" s="102">
        <f t="shared" si="356"/>
        <v>2151</v>
      </c>
      <c r="X363" s="168">
        <v>114</v>
      </c>
      <c r="Y363" s="62">
        <v>114</v>
      </c>
      <c r="Z363" s="79">
        <f t="shared" si="357"/>
        <v>1</v>
      </c>
      <c r="AA363" s="101">
        <v>44726610</v>
      </c>
      <c r="AB363" s="102">
        <f t="shared" si="358"/>
        <v>392338.68421052629</v>
      </c>
      <c r="AC363" s="62">
        <v>97</v>
      </c>
      <c r="AD363" s="79">
        <f t="shared" si="359"/>
        <v>0.85087719298245612</v>
      </c>
      <c r="AE363" s="101">
        <v>10330333</v>
      </c>
      <c r="AF363" s="102">
        <f t="shared" si="360"/>
        <v>106498.27835051547</v>
      </c>
      <c r="AG363" s="168">
        <v>70</v>
      </c>
      <c r="AH363" s="62">
        <v>70</v>
      </c>
      <c r="AI363" s="79">
        <f t="shared" si="361"/>
        <v>1</v>
      </c>
      <c r="AJ363" s="101">
        <v>26435950</v>
      </c>
      <c r="AK363" s="102">
        <f t="shared" si="362"/>
        <v>377656.42857142858</v>
      </c>
      <c r="AL363" s="62">
        <v>62</v>
      </c>
      <c r="AM363" s="79">
        <f t="shared" si="363"/>
        <v>0.88571428571428568</v>
      </c>
      <c r="AN363" s="101">
        <v>4647801</v>
      </c>
      <c r="AO363" s="102">
        <f t="shared" si="364"/>
        <v>74964.532258064515</v>
      </c>
      <c r="AP363" s="168">
        <v>11</v>
      </c>
      <c r="AQ363" s="62">
        <v>10</v>
      </c>
      <c r="AR363" s="79">
        <f t="shared" si="365"/>
        <v>0.90909090909090906</v>
      </c>
      <c r="AS363" s="101">
        <v>4389630</v>
      </c>
      <c r="AT363" s="102">
        <f t="shared" si="366"/>
        <v>438963</v>
      </c>
      <c r="AU363" s="62">
        <v>8</v>
      </c>
      <c r="AV363" s="79">
        <f t="shared" si="367"/>
        <v>0.72727272727272729</v>
      </c>
      <c r="AW363" s="101">
        <v>916545</v>
      </c>
      <c r="AX363" s="102">
        <f t="shared" si="368"/>
        <v>114568.125</v>
      </c>
      <c r="AY363" s="168">
        <v>0</v>
      </c>
      <c r="AZ363" s="62">
        <v>0</v>
      </c>
      <c r="BA363" s="79" t="str">
        <f t="shared" si="369"/>
        <v>-</v>
      </c>
      <c r="BB363" s="101">
        <v>0</v>
      </c>
      <c r="BC363" s="102" t="str">
        <f t="shared" si="370"/>
        <v>-</v>
      </c>
      <c r="BD363" s="62">
        <v>0</v>
      </c>
      <c r="BE363" s="79" t="str">
        <f t="shared" si="371"/>
        <v>-</v>
      </c>
      <c r="BF363" s="101">
        <v>0</v>
      </c>
      <c r="BG363" s="102" t="str">
        <f t="shared" si="372"/>
        <v>-</v>
      </c>
      <c r="BH363" s="168">
        <v>0</v>
      </c>
      <c r="BI363" s="62">
        <v>0</v>
      </c>
      <c r="BJ363" s="79" t="str">
        <f t="shared" si="373"/>
        <v>-</v>
      </c>
      <c r="BK363" s="101">
        <v>0</v>
      </c>
      <c r="BL363" s="102" t="str">
        <f t="shared" si="374"/>
        <v>-</v>
      </c>
      <c r="BM363" s="62">
        <v>0</v>
      </c>
      <c r="BN363" s="79" t="str">
        <f t="shared" si="375"/>
        <v>-</v>
      </c>
      <c r="BO363" s="101">
        <v>0</v>
      </c>
      <c r="BP363" s="102" t="str">
        <f t="shared" si="376"/>
        <v>-</v>
      </c>
      <c r="BQ363" s="99">
        <f t="shared" si="377"/>
        <v>197</v>
      </c>
      <c r="BR363" s="62">
        <f t="shared" si="378"/>
        <v>196</v>
      </c>
      <c r="BS363" s="79">
        <f t="shared" si="379"/>
        <v>0.99492385786802029</v>
      </c>
      <c r="BT363" s="101">
        <f t="shared" si="380"/>
        <v>76107880</v>
      </c>
      <c r="BU363" s="102">
        <f t="shared" si="381"/>
        <v>388305.51020408166</v>
      </c>
      <c r="BV363" s="62">
        <f t="shared" si="382"/>
        <v>169</v>
      </c>
      <c r="BW363" s="79">
        <f t="shared" si="383"/>
        <v>0.85786802030456855</v>
      </c>
      <c r="BX363" s="101">
        <f t="shared" si="384"/>
        <v>16027031</v>
      </c>
      <c r="BY363" s="102">
        <f t="shared" si="385"/>
        <v>94834.502958579877</v>
      </c>
      <c r="BZ363" s="82"/>
      <c r="CA363" s="113">
        <v>164</v>
      </c>
      <c r="CB363" s="105">
        <v>163</v>
      </c>
      <c r="CC363" s="86">
        <v>0.99390243902439024</v>
      </c>
      <c r="CD363" s="105">
        <v>73935280</v>
      </c>
      <c r="CE363" s="105">
        <v>453590.67484662577</v>
      </c>
      <c r="CF363" s="105">
        <v>137</v>
      </c>
      <c r="CG363" s="86">
        <v>0.83536585365853655</v>
      </c>
      <c r="CH363" s="105">
        <v>11564215</v>
      </c>
      <c r="CI363" s="105">
        <v>84410.328467153289</v>
      </c>
      <c r="CK363" s="86">
        <f t="shared" si="386"/>
        <v>0.13705583756345174</v>
      </c>
      <c r="CL363" s="86">
        <f t="shared" si="387"/>
        <v>5.0761421319797106E-3</v>
      </c>
      <c r="CM363" s="86">
        <f t="shared" si="388"/>
        <v>0.15853658536585369</v>
      </c>
      <c r="CN363" s="86">
        <f t="shared" si="389"/>
        <v>6.0975609756097615E-3</v>
      </c>
    </row>
    <row r="364" spans="1:92" s="15" customFormat="1" ht="13.5" customHeight="1">
      <c r="A364" s="63"/>
      <c r="B364" s="346"/>
      <c r="C364" s="343"/>
      <c r="D364" s="81"/>
      <c r="E364" s="198" t="s">
        <v>161</v>
      </c>
      <c r="F364" s="213">
        <v>0</v>
      </c>
      <c r="G364" s="214">
        <v>0</v>
      </c>
      <c r="H364" s="215" t="str">
        <f t="shared" si="349"/>
        <v>-</v>
      </c>
      <c r="I364" s="216">
        <v>0</v>
      </c>
      <c r="J364" s="217" t="str">
        <f t="shared" si="350"/>
        <v>-</v>
      </c>
      <c r="K364" s="214">
        <v>0</v>
      </c>
      <c r="L364" s="215" t="str">
        <f t="shared" si="351"/>
        <v>-</v>
      </c>
      <c r="M364" s="216">
        <v>0</v>
      </c>
      <c r="N364" s="217" t="str">
        <f t="shared" si="352"/>
        <v>-</v>
      </c>
      <c r="O364" s="213">
        <v>0</v>
      </c>
      <c r="P364" s="214">
        <v>0</v>
      </c>
      <c r="Q364" s="215" t="str">
        <f t="shared" si="353"/>
        <v>-</v>
      </c>
      <c r="R364" s="216">
        <v>0</v>
      </c>
      <c r="S364" s="217" t="str">
        <f t="shared" si="354"/>
        <v>-</v>
      </c>
      <c r="T364" s="214">
        <v>0</v>
      </c>
      <c r="U364" s="215" t="str">
        <f t="shared" si="355"/>
        <v>-</v>
      </c>
      <c r="V364" s="216">
        <v>0</v>
      </c>
      <c r="W364" s="217" t="str">
        <f t="shared" si="356"/>
        <v>-</v>
      </c>
      <c r="X364" s="213">
        <v>9</v>
      </c>
      <c r="Y364" s="214">
        <v>9</v>
      </c>
      <c r="Z364" s="215">
        <f t="shared" si="357"/>
        <v>1</v>
      </c>
      <c r="AA364" s="216">
        <v>2819780</v>
      </c>
      <c r="AB364" s="217">
        <f t="shared" si="358"/>
        <v>313308.88888888888</v>
      </c>
      <c r="AC364" s="214">
        <v>7</v>
      </c>
      <c r="AD364" s="215">
        <f t="shared" si="359"/>
        <v>0.77777777777777779</v>
      </c>
      <c r="AE364" s="216">
        <v>524207</v>
      </c>
      <c r="AF364" s="217">
        <f t="shared" si="360"/>
        <v>74886.71428571429</v>
      </c>
      <c r="AG364" s="213">
        <v>5</v>
      </c>
      <c r="AH364" s="214">
        <v>5</v>
      </c>
      <c r="AI364" s="215">
        <f t="shared" si="361"/>
        <v>1</v>
      </c>
      <c r="AJ364" s="216">
        <v>7274800</v>
      </c>
      <c r="AK364" s="217">
        <f t="shared" si="362"/>
        <v>1454960</v>
      </c>
      <c r="AL364" s="214">
        <v>3</v>
      </c>
      <c r="AM364" s="215">
        <f t="shared" si="363"/>
        <v>0.6</v>
      </c>
      <c r="AN364" s="216">
        <v>214784</v>
      </c>
      <c r="AO364" s="217">
        <f t="shared" si="364"/>
        <v>71594.666666666672</v>
      </c>
      <c r="AP364" s="213">
        <v>1</v>
      </c>
      <c r="AQ364" s="214">
        <v>1</v>
      </c>
      <c r="AR364" s="215">
        <f t="shared" si="365"/>
        <v>1</v>
      </c>
      <c r="AS364" s="216">
        <v>529600</v>
      </c>
      <c r="AT364" s="217">
        <f t="shared" si="366"/>
        <v>529600</v>
      </c>
      <c r="AU364" s="214">
        <v>1</v>
      </c>
      <c r="AV364" s="215">
        <f t="shared" si="367"/>
        <v>1</v>
      </c>
      <c r="AW364" s="216">
        <v>57877</v>
      </c>
      <c r="AX364" s="217">
        <f t="shared" si="368"/>
        <v>57877</v>
      </c>
      <c r="AY364" s="213">
        <v>0</v>
      </c>
      <c r="AZ364" s="214">
        <v>0</v>
      </c>
      <c r="BA364" s="215" t="str">
        <f t="shared" si="369"/>
        <v>-</v>
      </c>
      <c r="BB364" s="216">
        <v>0</v>
      </c>
      <c r="BC364" s="217" t="str">
        <f t="shared" si="370"/>
        <v>-</v>
      </c>
      <c r="BD364" s="214">
        <v>0</v>
      </c>
      <c r="BE364" s="215" t="str">
        <f t="shared" si="371"/>
        <v>-</v>
      </c>
      <c r="BF364" s="216">
        <v>0</v>
      </c>
      <c r="BG364" s="217" t="str">
        <f t="shared" si="372"/>
        <v>-</v>
      </c>
      <c r="BH364" s="213">
        <v>0</v>
      </c>
      <c r="BI364" s="214">
        <v>0</v>
      </c>
      <c r="BJ364" s="215" t="str">
        <f t="shared" si="373"/>
        <v>-</v>
      </c>
      <c r="BK364" s="216">
        <v>0</v>
      </c>
      <c r="BL364" s="217" t="str">
        <f t="shared" si="374"/>
        <v>-</v>
      </c>
      <c r="BM364" s="214">
        <v>0</v>
      </c>
      <c r="BN364" s="215" t="str">
        <f t="shared" si="375"/>
        <v>-</v>
      </c>
      <c r="BO364" s="216">
        <v>0</v>
      </c>
      <c r="BP364" s="217" t="str">
        <f t="shared" si="376"/>
        <v>-</v>
      </c>
      <c r="BQ364" s="218">
        <f t="shared" si="377"/>
        <v>15</v>
      </c>
      <c r="BR364" s="214">
        <f t="shared" si="378"/>
        <v>15</v>
      </c>
      <c r="BS364" s="215">
        <f t="shared" si="379"/>
        <v>1</v>
      </c>
      <c r="BT364" s="216">
        <f t="shared" si="380"/>
        <v>10624180</v>
      </c>
      <c r="BU364" s="217">
        <f t="shared" si="381"/>
        <v>708278.66666666663</v>
      </c>
      <c r="BV364" s="214">
        <f t="shared" si="382"/>
        <v>11</v>
      </c>
      <c r="BW364" s="215">
        <f t="shared" si="383"/>
        <v>0.73333333333333328</v>
      </c>
      <c r="BX364" s="216">
        <f t="shared" si="384"/>
        <v>796868</v>
      </c>
      <c r="BY364" s="217">
        <f t="shared" si="385"/>
        <v>72442.545454545456</v>
      </c>
      <c r="BZ364" s="82"/>
      <c r="CA364" s="113">
        <v>21</v>
      </c>
      <c r="CB364" s="105">
        <v>21</v>
      </c>
      <c r="CC364" s="86">
        <v>1</v>
      </c>
      <c r="CD364" s="105">
        <v>5003130</v>
      </c>
      <c r="CE364" s="105">
        <v>238244.28571428571</v>
      </c>
      <c r="CF364" s="105">
        <v>19</v>
      </c>
      <c r="CG364" s="86">
        <v>0.90476190476190477</v>
      </c>
      <c r="CH364" s="105">
        <v>1274206</v>
      </c>
      <c r="CI364" s="105">
        <v>67063.473684210519</v>
      </c>
      <c r="CK364" s="86">
        <f t="shared" si="386"/>
        <v>0.26666666666666672</v>
      </c>
      <c r="CL364" s="86">
        <f t="shared" si="387"/>
        <v>0</v>
      </c>
      <c r="CM364" s="86">
        <f t="shared" si="388"/>
        <v>9.5238095238095233E-2</v>
      </c>
      <c r="CN364" s="86">
        <f t="shared" si="389"/>
        <v>0</v>
      </c>
    </row>
    <row r="365" spans="1:92" s="15" customFormat="1" ht="13.5" customHeight="1">
      <c r="A365" s="63"/>
      <c r="B365" s="346"/>
      <c r="C365" s="343"/>
      <c r="D365" s="210"/>
      <c r="E365" s="72" t="s">
        <v>211</v>
      </c>
      <c r="F365" s="211">
        <v>0</v>
      </c>
      <c r="G365" s="126">
        <v>0</v>
      </c>
      <c r="H365" s="124" t="str">
        <f>IFERROR(G365/F365,"-")</f>
        <v>-</v>
      </c>
      <c r="I365" s="127">
        <v>0</v>
      </c>
      <c r="J365" s="125" t="str">
        <f>IFERROR(I365/G365,"-")</f>
        <v>-</v>
      </c>
      <c r="K365" s="126">
        <v>0</v>
      </c>
      <c r="L365" s="124" t="str">
        <f>IFERROR(K365/F365,"-")</f>
        <v>-</v>
      </c>
      <c r="M365" s="127">
        <v>0</v>
      </c>
      <c r="N365" s="125" t="str">
        <f>IFERROR(M365/K365,"-")</f>
        <v>-</v>
      </c>
      <c r="O365" s="211">
        <v>0</v>
      </c>
      <c r="P365" s="126">
        <v>0</v>
      </c>
      <c r="Q365" s="124" t="str">
        <f>IFERROR(P365/O365,"-")</f>
        <v>-</v>
      </c>
      <c r="R365" s="127">
        <v>0</v>
      </c>
      <c r="S365" s="125" t="str">
        <f>IFERROR(R365/P365,"-")</f>
        <v>-</v>
      </c>
      <c r="T365" s="126">
        <v>0</v>
      </c>
      <c r="U365" s="124" t="str">
        <f>IFERROR(T365/O365,"-")</f>
        <v>-</v>
      </c>
      <c r="V365" s="127">
        <v>0</v>
      </c>
      <c r="W365" s="125" t="str">
        <f>IFERROR(V365/T365,"-")</f>
        <v>-</v>
      </c>
      <c r="X365" s="211">
        <v>0</v>
      </c>
      <c r="Y365" s="126">
        <v>0</v>
      </c>
      <c r="Z365" s="124" t="str">
        <f>IFERROR(Y365/X365,"-")</f>
        <v>-</v>
      </c>
      <c r="AA365" s="127">
        <v>0</v>
      </c>
      <c r="AB365" s="125" t="str">
        <f>IFERROR(AA365/Y365,"-")</f>
        <v>-</v>
      </c>
      <c r="AC365" s="126">
        <v>0</v>
      </c>
      <c r="AD365" s="124" t="str">
        <f>IFERROR(AC365/X365,"-")</f>
        <v>-</v>
      </c>
      <c r="AE365" s="127">
        <v>0</v>
      </c>
      <c r="AF365" s="125" t="str">
        <f>IFERROR(AE365/AC365,"-")</f>
        <v>-</v>
      </c>
      <c r="AG365" s="211">
        <v>0</v>
      </c>
      <c r="AH365" s="126">
        <v>0</v>
      </c>
      <c r="AI365" s="124" t="str">
        <f>IFERROR(AH365/AG365,"-")</f>
        <v>-</v>
      </c>
      <c r="AJ365" s="127">
        <v>0</v>
      </c>
      <c r="AK365" s="125" t="str">
        <f>IFERROR(AJ365/AH365,"-")</f>
        <v>-</v>
      </c>
      <c r="AL365" s="126">
        <v>0</v>
      </c>
      <c r="AM365" s="124" t="str">
        <f>IFERROR(AL365/AG365,"-")</f>
        <v>-</v>
      </c>
      <c r="AN365" s="127">
        <v>0</v>
      </c>
      <c r="AO365" s="125" t="str">
        <f>IFERROR(AN365/AL365,"-")</f>
        <v>-</v>
      </c>
      <c r="AP365" s="211">
        <v>0</v>
      </c>
      <c r="AQ365" s="126">
        <v>0</v>
      </c>
      <c r="AR365" s="124" t="str">
        <f>IFERROR(AQ365/AP365,"-")</f>
        <v>-</v>
      </c>
      <c r="AS365" s="127">
        <v>0</v>
      </c>
      <c r="AT365" s="125" t="str">
        <f>IFERROR(AS365/AQ365,"-")</f>
        <v>-</v>
      </c>
      <c r="AU365" s="126">
        <v>0</v>
      </c>
      <c r="AV365" s="124" t="str">
        <f>IFERROR(AU365/AP365,"-")</f>
        <v>-</v>
      </c>
      <c r="AW365" s="127">
        <v>0</v>
      </c>
      <c r="AX365" s="125" t="str">
        <f>IFERROR(AW365/AU365,"-")</f>
        <v>-</v>
      </c>
      <c r="AY365" s="211">
        <v>0</v>
      </c>
      <c r="AZ365" s="126">
        <v>0</v>
      </c>
      <c r="BA365" s="124" t="str">
        <f>IFERROR(AZ365/AY365,"-")</f>
        <v>-</v>
      </c>
      <c r="BB365" s="127">
        <v>0</v>
      </c>
      <c r="BC365" s="125" t="str">
        <f>IFERROR(BB365/AZ365,"-")</f>
        <v>-</v>
      </c>
      <c r="BD365" s="126">
        <v>0</v>
      </c>
      <c r="BE365" s="124" t="str">
        <f>IFERROR(BD365/AY365,"-")</f>
        <v>-</v>
      </c>
      <c r="BF365" s="127">
        <v>0</v>
      </c>
      <c r="BG365" s="125" t="str">
        <f>IFERROR(BF365/BD365,"-")</f>
        <v>-</v>
      </c>
      <c r="BH365" s="211">
        <v>0</v>
      </c>
      <c r="BI365" s="126">
        <v>0</v>
      </c>
      <c r="BJ365" s="124" t="str">
        <f>IFERROR(BI365/BH365,"-")</f>
        <v>-</v>
      </c>
      <c r="BK365" s="127">
        <v>0</v>
      </c>
      <c r="BL365" s="125" t="str">
        <f>IFERROR(BK365/BI365,"-")</f>
        <v>-</v>
      </c>
      <c r="BM365" s="126">
        <v>0</v>
      </c>
      <c r="BN365" s="124" t="str">
        <f>IFERROR(BM365/BH365,"-")</f>
        <v>-</v>
      </c>
      <c r="BO365" s="127">
        <v>0</v>
      </c>
      <c r="BP365" s="125" t="str">
        <f>IFERROR(BO365/BM365,"-")</f>
        <v>-</v>
      </c>
      <c r="BQ365" s="212">
        <f t="shared" si="377"/>
        <v>0</v>
      </c>
      <c r="BR365" s="126">
        <f t="shared" si="378"/>
        <v>0</v>
      </c>
      <c r="BS365" s="124" t="str">
        <f>IFERROR(BR365/BQ365,"-")</f>
        <v>-</v>
      </c>
      <c r="BT365" s="127">
        <f>SUM(I365,R365,AA365,AJ365,AS365,BB365,BK365)</f>
        <v>0</v>
      </c>
      <c r="BU365" s="125" t="str">
        <f>IFERROR(BT365/BR365,"-")</f>
        <v>-</v>
      </c>
      <c r="BV365" s="126">
        <f>SUM(K365,T365,AC365,AL365,AU365,BD365,BM365)</f>
        <v>0</v>
      </c>
      <c r="BW365" s="124" t="str">
        <f>IFERROR(BV365/BQ365,"-")</f>
        <v>-</v>
      </c>
      <c r="BX365" s="127">
        <f>SUM(M365,V365,AE365,AN365,AW365,BF365,BO365)</f>
        <v>0</v>
      </c>
      <c r="BY365" s="125" t="str">
        <f>IFERROR(BX365/BV365,"-")</f>
        <v>-</v>
      </c>
      <c r="BZ365" s="82"/>
      <c r="CA365" s="113">
        <v>0</v>
      </c>
      <c r="CB365" s="105">
        <v>0</v>
      </c>
      <c r="CC365" s="86" t="s">
        <v>240</v>
      </c>
      <c r="CD365" s="105">
        <v>0</v>
      </c>
      <c r="CE365" s="105" t="s">
        <v>240</v>
      </c>
      <c r="CF365" s="105">
        <v>0</v>
      </c>
      <c r="CG365" s="86" t="s">
        <v>240</v>
      </c>
      <c r="CH365" s="105">
        <v>0</v>
      </c>
      <c r="CI365" s="105" t="s">
        <v>240</v>
      </c>
      <c r="CK365" s="86" t="str">
        <f t="shared" si="386"/>
        <v>-</v>
      </c>
      <c r="CL365" s="86" t="str">
        <f t="shared" si="387"/>
        <v>-</v>
      </c>
      <c r="CM365" s="86" t="str">
        <f t="shared" si="388"/>
        <v>-</v>
      </c>
      <c r="CN365" s="86" t="str">
        <f t="shared" si="389"/>
        <v>-</v>
      </c>
    </row>
    <row r="366" spans="1:92" s="15" customFormat="1" ht="13.5" customHeight="1">
      <c r="A366" s="63"/>
      <c r="B366" s="347"/>
      <c r="C366" s="344"/>
      <c r="D366" s="338" t="s">
        <v>204</v>
      </c>
      <c r="E366" s="339"/>
      <c r="F366" s="144">
        <v>22</v>
      </c>
      <c r="G366" s="60">
        <v>22</v>
      </c>
      <c r="H366" s="80">
        <f t="shared" si="349"/>
        <v>1</v>
      </c>
      <c r="I366" s="93">
        <v>18654400</v>
      </c>
      <c r="J366" s="100">
        <f t="shared" si="350"/>
        <v>847927.27272727271</v>
      </c>
      <c r="K366" s="60">
        <v>19</v>
      </c>
      <c r="L366" s="80">
        <f t="shared" si="351"/>
        <v>0.86363636363636365</v>
      </c>
      <c r="M366" s="93">
        <v>3829087</v>
      </c>
      <c r="N366" s="100">
        <f t="shared" si="352"/>
        <v>201530.89473684211</v>
      </c>
      <c r="O366" s="144">
        <v>53</v>
      </c>
      <c r="P366" s="60">
        <v>52</v>
      </c>
      <c r="Q366" s="80">
        <f t="shared" si="353"/>
        <v>0.98113207547169812</v>
      </c>
      <c r="R366" s="93">
        <v>113775670</v>
      </c>
      <c r="S366" s="100">
        <f t="shared" si="354"/>
        <v>2187993.653846154</v>
      </c>
      <c r="T366" s="60">
        <v>44</v>
      </c>
      <c r="U366" s="80">
        <f t="shared" si="355"/>
        <v>0.83018867924528306</v>
      </c>
      <c r="V366" s="93">
        <v>48744299</v>
      </c>
      <c r="W366" s="100">
        <f t="shared" si="356"/>
        <v>1107824.9772727273</v>
      </c>
      <c r="X366" s="144">
        <v>2879</v>
      </c>
      <c r="Y366" s="60">
        <v>2638</v>
      </c>
      <c r="Z366" s="80">
        <f t="shared" si="357"/>
        <v>0.91629037860368179</v>
      </c>
      <c r="AA366" s="93">
        <v>1915789690</v>
      </c>
      <c r="AB366" s="100">
        <f t="shared" si="358"/>
        <v>726228.08567096281</v>
      </c>
      <c r="AC366" s="60">
        <v>2288</v>
      </c>
      <c r="AD366" s="80">
        <f t="shared" si="359"/>
        <v>0.79472038902396669</v>
      </c>
      <c r="AE366" s="93">
        <v>461863579</v>
      </c>
      <c r="AF366" s="100">
        <f t="shared" si="360"/>
        <v>201863.45236013987</v>
      </c>
      <c r="AG366" s="144">
        <v>2381</v>
      </c>
      <c r="AH366" s="60">
        <v>2266</v>
      </c>
      <c r="AI366" s="80">
        <f t="shared" si="361"/>
        <v>0.95170096598068044</v>
      </c>
      <c r="AJ366" s="93">
        <v>2114931700</v>
      </c>
      <c r="AK366" s="100">
        <f t="shared" si="362"/>
        <v>933332.61253309797</v>
      </c>
      <c r="AL366" s="60">
        <v>2008</v>
      </c>
      <c r="AM366" s="80">
        <f t="shared" si="363"/>
        <v>0.84334313313733722</v>
      </c>
      <c r="AN366" s="93">
        <v>501540287</v>
      </c>
      <c r="AO366" s="100">
        <f t="shared" si="364"/>
        <v>249771.0592629482</v>
      </c>
      <c r="AP366" s="144">
        <v>1566</v>
      </c>
      <c r="AQ366" s="60">
        <v>1499</v>
      </c>
      <c r="AR366" s="80">
        <f t="shared" si="365"/>
        <v>0.95721583652618136</v>
      </c>
      <c r="AS366" s="93">
        <v>1665783370</v>
      </c>
      <c r="AT366" s="100">
        <f t="shared" si="366"/>
        <v>1111263.0887258172</v>
      </c>
      <c r="AU366" s="60">
        <v>1375</v>
      </c>
      <c r="AV366" s="80">
        <f t="shared" si="367"/>
        <v>0.87803320561941256</v>
      </c>
      <c r="AW366" s="93">
        <v>328797388</v>
      </c>
      <c r="AX366" s="100">
        <f t="shared" si="368"/>
        <v>239125.3730909091</v>
      </c>
      <c r="AY366" s="144">
        <v>718</v>
      </c>
      <c r="AZ366" s="60">
        <v>680</v>
      </c>
      <c r="BA366" s="80">
        <f t="shared" si="369"/>
        <v>0.94707520891364905</v>
      </c>
      <c r="BB366" s="93">
        <v>811065440</v>
      </c>
      <c r="BC366" s="100">
        <f t="shared" si="370"/>
        <v>1192743.294117647</v>
      </c>
      <c r="BD366" s="60">
        <v>619</v>
      </c>
      <c r="BE366" s="80">
        <f t="shared" si="371"/>
        <v>0.86211699164345401</v>
      </c>
      <c r="BF366" s="93">
        <v>155717634</v>
      </c>
      <c r="BG366" s="100">
        <f t="shared" si="372"/>
        <v>251563.22132471728</v>
      </c>
      <c r="BH366" s="144">
        <v>232</v>
      </c>
      <c r="BI366" s="60">
        <v>207</v>
      </c>
      <c r="BJ366" s="80">
        <f t="shared" si="373"/>
        <v>0.89224137931034486</v>
      </c>
      <c r="BK366" s="93">
        <v>261392060</v>
      </c>
      <c r="BL366" s="100">
        <f t="shared" si="374"/>
        <v>1262763.574879227</v>
      </c>
      <c r="BM366" s="60">
        <v>178</v>
      </c>
      <c r="BN366" s="80">
        <f t="shared" si="375"/>
        <v>0.76724137931034486</v>
      </c>
      <c r="BO366" s="93">
        <v>38345224</v>
      </c>
      <c r="BP366" s="100">
        <f t="shared" si="376"/>
        <v>215422.60674157302</v>
      </c>
      <c r="BQ366" s="98">
        <f t="shared" si="377"/>
        <v>7851</v>
      </c>
      <c r="BR366" s="60">
        <f t="shared" si="378"/>
        <v>7364</v>
      </c>
      <c r="BS366" s="80">
        <f t="shared" si="379"/>
        <v>0.93796968539039616</v>
      </c>
      <c r="BT366" s="93">
        <f t="shared" si="380"/>
        <v>6901392330</v>
      </c>
      <c r="BU366" s="100">
        <f t="shared" si="381"/>
        <v>937179.83840304182</v>
      </c>
      <c r="BV366" s="60">
        <f t="shared" si="382"/>
        <v>6531</v>
      </c>
      <c r="BW366" s="80">
        <f t="shared" si="383"/>
        <v>0.83186855177684371</v>
      </c>
      <c r="BX366" s="93">
        <f t="shared" si="384"/>
        <v>1538837498</v>
      </c>
      <c r="BY366" s="100">
        <f t="shared" si="385"/>
        <v>235620.50191394886</v>
      </c>
      <c r="BZ366" s="82"/>
      <c r="CA366" s="113">
        <v>7627</v>
      </c>
      <c r="CB366" s="105">
        <v>7193</v>
      </c>
      <c r="CC366" s="86">
        <v>0.94309689261832963</v>
      </c>
      <c r="CD366" s="105">
        <v>6659278930</v>
      </c>
      <c r="CE366" s="105">
        <v>925799.93465869594</v>
      </c>
      <c r="CF366" s="105">
        <v>6354</v>
      </c>
      <c r="CG366" s="86">
        <v>0.8330929592238101</v>
      </c>
      <c r="CH366" s="105">
        <v>1540785219</v>
      </c>
      <c r="CI366" s="105">
        <v>242490.59159584515</v>
      </c>
      <c r="CK366" s="86">
        <f t="shared" si="386"/>
        <v>0.10610113361355245</v>
      </c>
      <c r="CL366" s="86">
        <f t="shared" si="387"/>
        <v>6.2030314609603843E-2</v>
      </c>
      <c r="CM366" s="86">
        <f t="shared" si="388"/>
        <v>0.11000393339451953</v>
      </c>
      <c r="CN366" s="86">
        <f t="shared" si="389"/>
        <v>5.690310738167037E-2</v>
      </c>
    </row>
    <row r="367" spans="1:92" s="15" customFormat="1" ht="13.5" customHeight="1">
      <c r="A367" s="63"/>
      <c r="B367" s="345">
        <v>61</v>
      </c>
      <c r="C367" s="342" t="s">
        <v>18</v>
      </c>
      <c r="D367" s="331" t="s">
        <v>153</v>
      </c>
      <c r="E367" s="320"/>
      <c r="F367" s="144">
        <v>0</v>
      </c>
      <c r="G367" s="60">
        <v>0</v>
      </c>
      <c r="H367" s="80" t="str">
        <f t="shared" si="349"/>
        <v>-</v>
      </c>
      <c r="I367" s="93">
        <v>0</v>
      </c>
      <c r="J367" s="100" t="str">
        <f t="shared" si="350"/>
        <v>-</v>
      </c>
      <c r="K367" s="60">
        <v>0</v>
      </c>
      <c r="L367" s="80" t="str">
        <f t="shared" si="351"/>
        <v>-</v>
      </c>
      <c r="M367" s="93">
        <v>0</v>
      </c>
      <c r="N367" s="100" t="str">
        <f t="shared" si="352"/>
        <v>-</v>
      </c>
      <c r="O367" s="144">
        <v>0</v>
      </c>
      <c r="P367" s="60">
        <v>0</v>
      </c>
      <c r="Q367" s="80" t="str">
        <f t="shared" si="353"/>
        <v>-</v>
      </c>
      <c r="R367" s="93">
        <v>0</v>
      </c>
      <c r="S367" s="100" t="str">
        <f t="shared" si="354"/>
        <v>-</v>
      </c>
      <c r="T367" s="60">
        <v>0</v>
      </c>
      <c r="U367" s="80" t="str">
        <f t="shared" si="355"/>
        <v>-</v>
      </c>
      <c r="V367" s="93">
        <v>0</v>
      </c>
      <c r="W367" s="100" t="str">
        <f t="shared" si="356"/>
        <v>-</v>
      </c>
      <c r="X367" s="144">
        <v>823</v>
      </c>
      <c r="Y367" s="60">
        <v>810</v>
      </c>
      <c r="Z367" s="80">
        <f t="shared" si="357"/>
        <v>0.9842041312272175</v>
      </c>
      <c r="AA367" s="93">
        <v>343191920</v>
      </c>
      <c r="AB367" s="100">
        <f t="shared" si="358"/>
        <v>423693.72839506174</v>
      </c>
      <c r="AC367" s="60">
        <v>681</v>
      </c>
      <c r="AD367" s="80">
        <f t="shared" si="359"/>
        <v>0.827460510328068</v>
      </c>
      <c r="AE367" s="93">
        <v>69352311</v>
      </c>
      <c r="AF367" s="100">
        <f t="shared" si="360"/>
        <v>101838.92951541851</v>
      </c>
      <c r="AG367" s="144">
        <v>495</v>
      </c>
      <c r="AH367" s="60">
        <v>491</v>
      </c>
      <c r="AI367" s="80">
        <f t="shared" si="361"/>
        <v>0.99191919191919187</v>
      </c>
      <c r="AJ367" s="93">
        <v>226407070</v>
      </c>
      <c r="AK367" s="100">
        <f t="shared" si="362"/>
        <v>461114.19551934826</v>
      </c>
      <c r="AL367" s="60">
        <v>442</v>
      </c>
      <c r="AM367" s="80">
        <f t="shared" si="363"/>
        <v>0.89292929292929291</v>
      </c>
      <c r="AN367" s="93">
        <v>45832978</v>
      </c>
      <c r="AO367" s="100">
        <f t="shared" si="364"/>
        <v>103694.52036199094</v>
      </c>
      <c r="AP367" s="144">
        <v>235</v>
      </c>
      <c r="AQ367" s="60">
        <v>233</v>
      </c>
      <c r="AR367" s="80">
        <f t="shared" si="365"/>
        <v>0.99148936170212765</v>
      </c>
      <c r="AS367" s="93">
        <v>134944260</v>
      </c>
      <c r="AT367" s="100">
        <f t="shared" si="366"/>
        <v>579159.91416309017</v>
      </c>
      <c r="AU367" s="60">
        <v>213</v>
      </c>
      <c r="AV367" s="80">
        <f t="shared" si="367"/>
        <v>0.90638297872340423</v>
      </c>
      <c r="AW367" s="93">
        <v>21440525</v>
      </c>
      <c r="AX367" s="100">
        <f t="shared" si="368"/>
        <v>100659.74178403756</v>
      </c>
      <c r="AY367" s="144">
        <v>50</v>
      </c>
      <c r="AZ367" s="60">
        <v>50</v>
      </c>
      <c r="BA367" s="80">
        <f t="shared" si="369"/>
        <v>1</v>
      </c>
      <c r="BB367" s="93">
        <v>31297900</v>
      </c>
      <c r="BC367" s="100">
        <f t="shared" si="370"/>
        <v>625958</v>
      </c>
      <c r="BD367" s="60">
        <v>47</v>
      </c>
      <c r="BE367" s="80">
        <f t="shared" si="371"/>
        <v>0.94</v>
      </c>
      <c r="BF367" s="93">
        <v>4868843</v>
      </c>
      <c r="BG367" s="100">
        <f t="shared" si="372"/>
        <v>103592.40425531915</v>
      </c>
      <c r="BH367" s="144">
        <v>7</v>
      </c>
      <c r="BI367" s="60">
        <v>7</v>
      </c>
      <c r="BJ367" s="80">
        <f t="shared" si="373"/>
        <v>1</v>
      </c>
      <c r="BK367" s="93">
        <v>3107260</v>
      </c>
      <c r="BL367" s="100">
        <f t="shared" si="374"/>
        <v>443894.28571428574</v>
      </c>
      <c r="BM367" s="60">
        <v>6</v>
      </c>
      <c r="BN367" s="80">
        <f t="shared" si="375"/>
        <v>0.8571428571428571</v>
      </c>
      <c r="BO367" s="93">
        <v>375319</v>
      </c>
      <c r="BP367" s="100">
        <f t="shared" si="376"/>
        <v>62553.166666666664</v>
      </c>
      <c r="BQ367" s="98">
        <f t="shared" si="377"/>
        <v>1610</v>
      </c>
      <c r="BR367" s="60">
        <f t="shared" si="378"/>
        <v>1591</v>
      </c>
      <c r="BS367" s="80">
        <f t="shared" si="379"/>
        <v>0.98819875776397514</v>
      </c>
      <c r="BT367" s="93">
        <f t="shared" si="380"/>
        <v>738948410</v>
      </c>
      <c r="BU367" s="100">
        <f t="shared" si="381"/>
        <v>464455.31741043366</v>
      </c>
      <c r="BV367" s="60">
        <f t="shared" si="382"/>
        <v>1389</v>
      </c>
      <c r="BW367" s="80">
        <f t="shared" si="383"/>
        <v>0.86273291925465834</v>
      </c>
      <c r="BX367" s="93">
        <f t="shared" si="384"/>
        <v>141869976</v>
      </c>
      <c r="BY367" s="100">
        <f t="shared" si="385"/>
        <v>102138.21166306695</v>
      </c>
      <c r="BZ367" s="82"/>
      <c r="CA367" s="113">
        <v>1571</v>
      </c>
      <c r="CB367" s="105">
        <v>1547</v>
      </c>
      <c r="CC367" s="86">
        <v>0.98472310630171866</v>
      </c>
      <c r="CD367" s="105">
        <v>764338240</v>
      </c>
      <c r="CE367" s="105">
        <v>494077.72462831286</v>
      </c>
      <c r="CF367" s="105">
        <v>1362</v>
      </c>
      <c r="CG367" s="86">
        <v>0.86696371737746658</v>
      </c>
      <c r="CH367" s="105">
        <v>151366420</v>
      </c>
      <c r="CI367" s="105">
        <v>111135.40381791483</v>
      </c>
      <c r="CK367" s="86">
        <f t="shared" si="386"/>
        <v>0.12546583850931681</v>
      </c>
      <c r="CL367" s="86">
        <f t="shared" si="387"/>
        <v>1.1801242236024856E-2</v>
      </c>
      <c r="CM367" s="86">
        <f t="shared" si="388"/>
        <v>0.11775938892425208</v>
      </c>
      <c r="CN367" s="86">
        <f t="shared" si="389"/>
        <v>1.5276893698281335E-2</v>
      </c>
    </row>
    <row r="368" spans="1:92" s="15" customFormat="1" ht="13.5" customHeight="1">
      <c r="A368" s="63"/>
      <c r="B368" s="346"/>
      <c r="C368" s="343"/>
      <c r="D368" s="319" t="s">
        <v>164</v>
      </c>
      <c r="E368" s="320"/>
      <c r="F368" s="144">
        <v>0</v>
      </c>
      <c r="G368" s="60">
        <v>0</v>
      </c>
      <c r="H368" s="80" t="str">
        <f t="shared" si="349"/>
        <v>-</v>
      </c>
      <c r="I368" s="93">
        <v>0</v>
      </c>
      <c r="J368" s="100" t="str">
        <f t="shared" si="350"/>
        <v>-</v>
      </c>
      <c r="K368" s="60">
        <v>0</v>
      </c>
      <c r="L368" s="80" t="str">
        <f t="shared" si="351"/>
        <v>-</v>
      </c>
      <c r="M368" s="93">
        <v>0</v>
      </c>
      <c r="N368" s="100" t="str">
        <f t="shared" si="352"/>
        <v>-</v>
      </c>
      <c r="O368" s="144">
        <v>0</v>
      </c>
      <c r="P368" s="60">
        <v>0</v>
      </c>
      <c r="Q368" s="80" t="str">
        <f t="shared" si="353"/>
        <v>-</v>
      </c>
      <c r="R368" s="93">
        <v>0</v>
      </c>
      <c r="S368" s="100" t="str">
        <f t="shared" si="354"/>
        <v>-</v>
      </c>
      <c r="T368" s="60">
        <v>0</v>
      </c>
      <c r="U368" s="80" t="str">
        <f t="shared" si="355"/>
        <v>-</v>
      </c>
      <c r="V368" s="93">
        <v>0</v>
      </c>
      <c r="W368" s="100" t="str">
        <f t="shared" si="356"/>
        <v>-</v>
      </c>
      <c r="X368" s="144">
        <v>48</v>
      </c>
      <c r="Y368" s="60">
        <v>48</v>
      </c>
      <c r="Z368" s="80">
        <f t="shared" si="357"/>
        <v>1</v>
      </c>
      <c r="AA368" s="93">
        <v>18226010</v>
      </c>
      <c r="AB368" s="100">
        <f t="shared" si="358"/>
        <v>379708.54166666669</v>
      </c>
      <c r="AC368" s="60">
        <v>40</v>
      </c>
      <c r="AD368" s="80">
        <f t="shared" si="359"/>
        <v>0.83333333333333337</v>
      </c>
      <c r="AE368" s="93">
        <v>3927635</v>
      </c>
      <c r="AF368" s="100">
        <f t="shared" si="360"/>
        <v>98190.875</v>
      </c>
      <c r="AG368" s="144">
        <v>21</v>
      </c>
      <c r="AH368" s="60">
        <v>21</v>
      </c>
      <c r="AI368" s="80">
        <f t="shared" si="361"/>
        <v>1</v>
      </c>
      <c r="AJ368" s="93">
        <v>11074660</v>
      </c>
      <c r="AK368" s="100">
        <f t="shared" si="362"/>
        <v>527364.76190476189</v>
      </c>
      <c r="AL368" s="60">
        <v>18</v>
      </c>
      <c r="AM368" s="80">
        <f t="shared" si="363"/>
        <v>0.8571428571428571</v>
      </c>
      <c r="AN368" s="93">
        <v>1579802</v>
      </c>
      <c r="AO368" s="100">
        <f t="shared" si="364"/>
        <v>87766.777777777781</v>
      </c>
      <c r="AP368" s="144">
        <v>2</v>
      </c>
      <c r="AQ368" s="60">
        <v>2</v>
      </c>
      <c r="AR368" s="80">
        <f t="shared" si="365"/>
        <v>1</v>
      </c>
      <c r="AS368" s="93">
        <v>781930</v>
      </c>
      <c r="AT368" s="100">
        <f t="shared" si="366"/>
        <v>390965</v>
      </c>
      <c r="AU368" s="60">
        <v>2</v>
      </c>
      <c r="AV368" s="80">
        <f t="shared" si="367"/>
        <v>1</v>
      </c>
      <c r="AW368" s="93">
        <v>20116</v>
      </c>
      <c r="AX368" s="100">
        <f t="shared" si="368"/>
        <v>10058</v>
      </c>
      <c r="AY368" s="144">
        <v>1</v>
      </c>
      <c r="AZ368" s="60">
        <v>1</v>
      </c>
      <c r="BA368" s="80">
        <f t="shared" si="369"/>
        <v>1</v>
      </c>
      <c r="BB368" s="93">
        <v>517640</v>
      </c>
      <c r="BC368" s="100">
        <f t="shared" si="370"/>
        <v>517640</v>
      </c>
      <c r="BD368" s="60">
        <v>1</v>
      </c>
      <c r="BE368" s="80">
        <f t="shared" si="371"/>
        <v>1</v>
      </c>
      <c r="BF368" s="93">
        <v>61502</v>
      </c>
      <c r="BG368" s="100">
        <f t="shared" si="372"/>
        <v>61502</v>
      </c>
      <c r="BH368" s="144">
        <v>0</v>
      </c>
      <c r="BI368" s="60">
        <v>0</v>
      </c>
      <c r="BJ368" s="80" t="str">
        <f t="shared" si="373"/>
        <v>-</v>
      </c>
      <c r="BK368" s="93">
        <v>0</v>
      </c>
      <c r="BL368" s="100" t="str">
        <f t="shared" si="374"/>
        <v>-</v>
      </c>
      <c r="BM368" s="60">
        <v>0</v>
      </c>
      <c r="BN368" s="80" t="str">
        <f t="shared" si="375"/>
        <v>-</v>
      </c>
      <c r="BO368" s="93">
        <v>0</v>
      </c>
      <c r="BP368" s="100" t="str">
        <f t="shared" si="376"/>
        <v>-</v>
      </c>
      <c r="BQ368" s="98">
        <f t="shared" si="377"/>
        <v>72</v>
      </c>
      <c r="BR368" s="60">
        <f t="shared" si="378"/>
        <v>72</v>
      </c>
      <c r="BS368" s="80">
        <f t="shared" si="379"/>
        <v>1</v>
      </c>
      <c r="BT368" s="93">
        <f t="shared" si="380"/>
        <v>30600240</v>
      </c>
      <c r="BU368" s="100">
        <f t="shared" si="381"/>
        <v>425003.33333333331</v>
      </c>
      <c r="BV368" s="60">
        <f t="shared" si="382"/>
        <v>61</v>
      </c>
      <c r="BW368" s="80">
        <f t="shared" si="383"/>
        <v>0.84722222222222221</v>
      </c>
      <c r="BX368" s="93">
        <f t="shared" si="384"/>
        <v>5589055</v>
      </c>
      <c r="BY368" s="100">
        <f t="shared" si="385"/>
        <v>91623.852459016387</v>
      </c>
      <c r="BZ368" s="82"/>
      <c r="CA368" s="113">
        <v>43</v>
      </c>
      <c r="CB368" s="105">
        <v>42</v>
      </c>
      <c r="CC368" s="86">
        <v>0.97674418604651159</v>
      </c>
      <c r="CD368" s="105">
        <v>24075710</v>
      </c>
      <c r="CE368" s="105">
        <v>573231.19047619053</v>
      </c>
      <c r="CF368" s="105">
        <v>38</v>
      </c>
      <c r="CG368" s="86">
        <v>0.88372093023255816</v>
      </c>
      <c r="CH368" s="105">
        <v>6270992</v>
      </c>
      <c r="CI368" s="105">
        <v>165026.10526315789</v>
      </c>
      <c r="CK368" s="86">
        <f t="shared" si="386"/>
        <v>0.15277777777777779</v>
      </c>
      <c r="CL368" s="86">
        <f t="shared" si="387"/>
        <v>0</v>
      </c>
      <c r="CM368" s="86">
        <f t="shared" si="388"/>
        <v>9.3023255813953432E-2</v>
      </c>
      <c r="CN368" s="86">
        <f t="shared" si="389"/>
        <v>2.3255813953488413E-2</v>
      </c>
    </row>
    <row r="369" spans="1:110" s="15" customFormat="1" ht="13.5" customHeight="1">
      <c r="A369" s="63"/>
      <c r="B369" s="346"/>
      <c r="C369" s="343"/>
      <c r="D369" s="81"/>
      <c r="E369" s="71" t="s">
        <v>160</v>
      </c>
      <c r="F369" s="168">
        <v>0</v>
      </c>
      <c r="G369" s="62">
        <v>0</v>
      </c>
      <c r="H369" s="79" t="str">
        <f t="shared" si="349"/>
        <v>-</v>
      </c>
      <c r="I369" s="101">
        <v>0</v>
      </c>
      <c r="J369" s="102" t="str">
        <f t="shared" si="350"/>
        <v>-</v>
      </c>
      <c r="K369" s="62">
        <v>0</v>
      </c>
      <c r="L369" s="79" t="str">
        <f t="shared" si="351"/>
        <v>-</v>
      </c>
      <c r="M369" s="101">
        <v>0</v>
      </c>
      <c r="N369" s="102" t="str">
        <f t="shared" si="352"/>
        <v>-</v>
      </c>
      <c r="O369" s="168">
        <v>0</v>
      </c>
      <c r="P369" s="62">
        <v>0</v>
      </c>
      <c r="Q369" s="79" t="str">
        <f t="shared" si="353"/>
        <v>-</v>
      </c>
      <c r="R369" s="101">
        <v>0</v>
      </c>
      <c r="S369" s="102" t="str">
        <f t="shared" si="354"/>
        <v>-</v>
      </c>
      <c r="T369" s="62">
        <v>0</v>
      </c>
      <c r="U369" s="79" t="str">
        <f t="shared" si="355"/>
        <v>-</v>
      </c>
      <c r="V369" s="101">
        <v>0</v>
      </c>
      <c r="W369" s="102" t="str">
        <f t="shared" si="356"/>
        <v>-</v>
      </c>
      <c r="X369" s="168">
        <v>37</v>
      </c>
      <c r="Y369" s="62">
        <v>37</v>
      </c>
      <c r="Z369" s="79">
        <f t="shared" si="357"/>
        <v>1</v>
      </c>
      <c r="AA369" s="101">
        <v>16153900</v>
      </c>
      <c r="AB369" s="102">
        <f t="shared" si="358"/>
        <v>436591.89189189189</v>
      </c>
      <c r="AC369" s="62">
        <v>31</v>
      </c>
      <c r="AD369" s="79">
        <f t="shared" si="359"/>
        <v>0.83783783783783783</v>
      </c>
      <c r="AE369" s="101">
        <v>3140563</v>
      </c>
      <c r="AF369" s="102">
        <f t="shared" si="360"/>
        <v>101308.48387096774</v>
      </c>
      <c r="AG369" s="168">
        <v>14</v>
      </c>
      <c r="AH369" s="62">
        <v>14</v>
      </c>
      <c r="AI369" s="79">
        <f t="shared" si="361"/>
        <v>1</v>
      </c>
      <c r="AJ369" s="101">
        <v>9119270</v>
      </c>
      <c r="AK369" s="102">
        <f t="shared" si="362"/>
        <v>651376.42857142852</v>
      </c>
      <c r="AL369" s="62">
        <v>13</v>
      </c>
      <c r="AM369" s="79">
        <f t="shared" si="363"/>
        <v>0.9285714285714286</v>
      </c>
      <c r="AN369" s="101">
        <v>1014300</v>
      </c>
      <c r="AO369" s="102">
        <f t="shared" si="364"/>
        <v>78023.076923076922</v>
      </c>
      <c r="AP369" s="168">
        <v>1</v>
      </c>
      <c r="AQ369" s="62">
        <v>1</v>
      </c>
      <c r="AR369" s="79">
        <f t="shared" si="365"/>
        <v>1</v>
      </c>
      <c r="AS369" s="101">
        <v>571300</v>
      </c>
      <c r="AT369" s="102">
        <f t="shared" si="366"/>
        <v>571300</v>
      </c>
      <c r="AU369" s="62">
        <v>1</v>
      </c>
      <c r="AV369" s="79">
        <f t="shared" si="367"/>
        <v>1</v>
      </c>
      <c r="AW369" s="101">
        <v>16569</v>
      </c>
      <c r="AX369" s="102">
        <f t="shared" si="368"/>
        <v>16569</v>
      </c>
      <c r="AY369" s="168">
        <v>0</v>
      </c>
      <c r="AZ369" s="62">
        <v>0</v>
      </c>
      <c r="BA369" s="79" t="str">
        <f t="shared" si="369"/>
        <v>-</v>
      </c>
      <c r="BB369" s="101">
        <v>0</v>
      </c>
      <c r="BC369" s="102" t="str">
        <f t="shared" si="370"/>
        <v>-</v>
      </c>
      <c r="BD369" s="62">
        <v>0</v>
      </c>
      <c r="BE369" s="79" t="str">
        <f t="shared" si="371"/>
        <v>-</v>
      </c>
      <c r="BF369" s="101">
        <v>0</v>
      </c>
      <c r="BG369" s="102" t="str">
        <f t="shared" si="372"/>
        <v>-</v>
      </c>
      <c r="BH369" s="168">
        <v>0</v>
      </c>
      <c r="BI369" s="62">
        <v>0</v>
      </c>
      <c r="BJ369" s="79" t="str">
        <f t="shared" si="373"/>
        <v>-</v>
      </c>
      <c r="BK369" s="101">
        <v>0</v>
      </c>
      <c r="BL369" s="102" t="str">
        <f t="shared" si="374"/>
        <v>-</v>
      </c>
      <c r="BM369" s="62">
        <v>0</v>
      </c>
      <c r="BN369" s="79" t="str">
        <f t="shared" si="375"/>
        <v>-</v>
      </c>
      <c r="BO369" s="101">
        <v>0</v>
      </c>
      <c r="BP369" s="102" t="str">
        <f t="shared" si="376"/>
        <v>-</v>
      </c>
      <c r="BQ369" s="99">
        <f t="shared" si="377"/>
        <v>52</v>
      </c>
      <c r="BR369" s="62">
        <f t="shared" si="378"/>
        <v>52</v>
      </c>
      <c r="BS369" s="79">
        <f t="shared" si="379"/>
        <v>1</v>
      </c>
      <c r="BT369" s="101">
        <f t="shared" si="380"/>
        <v>25844470</v>
      </c>
      <c r="BU369" s="102">
        <f t="shared" si="381"/>
        <v>497009.03846153844</v>
      </c>
      <c r="BV369" s="62">
        <f t="shared" si="382"/>
        <v>45</v>
      </c>
      <c r="BW369" s="79">
        <f t="shared" si="383"/>
        <v>0.86538461538461542</v>
      </c>
      <c r="BX369" s="101">
        <f t="shared" si="384"/>
        <v>4171432</v>
      </c>
      <c r="BY369" s="102">
        <f t="shared" si="385"/>
        <v>92698.488888888882</v>
      </c>
      <c r="BZ369" s="82"/>
      <c r="CA369" s="113">
        <v>32</v>
      </c>
      <c r="CB369" s="105">
        <v>32</v>
      </c>
      <c r="CC369" s="86">
        <v>1</v>
      </c>
      <c r="CD369" s="105">
        <v>17170930</v>
      </c>
      <c r="CE369" s="105">
        <v>536591.5625</v>
      </c>
      <c r="CF369" s="105">
        <v>28</v>
      </c>
      <c r="CG369" s="86">
        <v>0.875</v>
      </c>
      <c r="CH369" s="105">
        <v>5269211</v>
      </c>
      <c r="CI369" s="105">
        <v>188186.10714285713</v>
      </c>
      <c r="CK369" s="86">
        <f t="shared" si="386"/>
        <v>0.13461538461538458</v>
      </c>
      <c r="CL369" s="86">
        <f t="shared" si="387"/>
        <v>0</v>
      </c>
      <c r="CM369" s="86">
        <f t="shared" si="388"/>
        <v>0.125</v>
      </c>
      <c r="CN369" s="86">
        <f t="shared" si="389"/>
        <v>0</v>
      </c>
    </row>
    <row r="370" spans="1:110" s="15" customFormat="1" ht="13.5" customHeight="1">
      <c r="A370" s="63"/>
      <c r="B370" s="346"/>
      <c r="C370" s="343"/>
      <c r="D370" s="81"/>
      <c r="E370" s="198" t="s">
        <v>161</v>
      </c>
      <c r="F370" s="213">
        <v>0</v>
      </c>
      <c r="G370" s="214">
        <v>0</v>
      </c>
      <c r="H370" s="215" t="str">
        <f t="shared" si="349"/>
        <v>-</v>
      </c>
      <c r="I370" s="216">
        <v>0</v>
      </c>
      <c r="J370" s="217" t="str">
        <f t="shared" si="350"/>
        <v>-</v>
      </c>
      <c r="K370" s="214">
        <v>0</v>
      </c>
      <c r="L370" s="215" t="str">
        <f t="shared" si="351"/>
        <v>-</v>
      </c>
      <c r="M370" s="216">
        <v>0</v>
      </c>
      <c r="N370" s="217" t="str">
        <f t="shared" si="352"/>
        <v>-</v>
      </c>
      <c r="O370" s="213">
        <v>0</v>
      </c>
      <c r="P370" s="214">
        <v>0</v>
      </c>
      <c r="Q370" s="215" t="str">
        <f t="shared" si="353"/>
        <v>-</v>
      </c>
      <c r="R370" s="216">
        <v>0</v>
      </c>
      <c r="S370" s="217" t="str">
        <f t="shared" si="354"/>
        <v>-</v>
      </c>
      <c r="T370" s="214">
        <v>0</v>
      </c>
      <c r="U370" s="215" t="str">
        <f t="shared" si="355"/>
        <v>-</v>
      </c>
      <c r="V370" s="216">
        <v>0</v>
      </c>
      <c r="W370" s="217" t="str">
        <f t="shared" si="356"/>
        <v>-</v>
      </c>
      <c r="X370" s="213">
        <v>11</v>
      </c>
      <c r="Y370" s="214">
        <v>11</v>
      </c>
      <c r="Z370" s="215">
        <f t="shared" si="357"/>
        <v>1</v>
      </c>
      <c r="AA370" s="216">
        <v>2072110</v>
      </c>
      <c r="AB370" s="217">
        <f t="shared" si="358"/>
        <v>188373.63636363635</v>
      </c>
      <c r="AC370" s="214">
        <v>9</v>
      </c>
      <c r="AD370" s="215">
        <f t="shared" si="359"/>
        <v>0.81818181818181823</v>
      </c>
      <c r="AE370" s="216">
        <v>787072</v>
      </c>
      <c r="AF370" s="217">
        <f t="shared" si="360"/>
        <v>87452.444444444438</v>
      </c>
      <c r="AG370" s="213">
        <v>7</v>
      </c>
      <c r="AH370" s="214">
        <v>7</v>
      </c>
      <c r="AI370" s="215">
        <f t="shared" si="361"/>
        <v>1</v>
      </c>
      <c r="AJ370" s="216">
        <v>1955390</v>
      </c>
      <c r="AK370" s="217">
        <f t="shared" si="362"/>
        <v>279341.42857142858</v>
      </c>
      <c r="AL370" s="214">
        <v>5</v>
      </c>
      <c r="AM370" s="215">
        <f t="shared" si="363"/>
        <v>0.7142857142857143</v>
      </c>
      <c r="AN370" s="216">
        <v>565502</v>
      </c>
      <c r="AO370" s="217">
        <f t="shared" si="364"/>
        <v>113100.4</v>
      </c>
      <c r="AP370" s="213">
        <v>1</v>
      </c>
      <c r="AQ370" s="214">
        <v>1</v>
      </c>
      <c r="AR370" s="215">
        <f t="shared" si="365"/>
        <v>1</v>
      </c>
      <c r="AS370" s="216">
        <v>210630</v>
      </c>
      <c r="AT370" s="217">
        <f t="shared" si="366"/>
        <v>210630</v>
      </c>
      <c r="AU370" s="214">
        <v>1</v>
      </c>
      <c r="AV370" s="215">
        <f t="shared" si="367"/>
        <v>1</v>
      </c>
      <c r="AW370" s="216">
        <v>3547</v>
      </c>
      <c r="AX370" s="217">
        <f t="shared" si="368"/>
        <v>3547</v>
      </c>
      <c r="AY370" s="213">
        <v>1</v>
      </c>
      <c r="AZ370" s="214">
        <v>1</v>
      </c>
      <c r="BA370" s="215">
        <f t="shared" si="369"/>
        <v>1</v>
      </c>
      <c r="BB370" s="216">
        <v>517640</v>
      </c>
      <c r="BC370" s="217">
        <f t="shared" si="370"/>
        <v>517640</v>
      </c>
      <c r="BD370" s="214">
        <v>1</v>
      </c>
      <c r="BE370" s="215">
        <f t="shared" si="371"/>
        <v>1</v>
      </c>
      <c r="BF370" s="216">
        <v>61502</v>
      </c>
      <c r="BG370" s="217">
        <f t="shared" si="372"/>
        <v>61502</v>
      </c>
      <c r="BH370" s="213">
        <v>0</v>
      </c>
      <c r="BI370" s="214">
        <v>0</v>
      </c>
      <c r="BJ370" s="215" t="str">
        <f t="shared" si="373"/>
        <v>-</v>
      </c>
      <c r="BK370" s="216">
        <v>0</v>
      </c>
      <c r="BL370" s="217" t="str">
        <f t="shared" si="374"/>
        <v>-</v>
      </c>
      <c r="BM370" s="214">
        <v>0</v>
      </c>
      <c r="BN370" s="215" t="str">
        <f t="shared" si="375"/>
        <v>-</v>
      </c>
      <c r="BO370" s="216">
        <v>0</v>
      </c>
      <c r="BP370" s="217" t="str">
        <f t="shared" si="376"/>
        <v>-</v>
      </c>
      <c r="BQ370" s="218">
        <f t="shared" si="377"/>
        <v>20</v>
      </c>
      <c r="BR370" s="214">
        <f t="shared" si="378"/>
        <v>20</v>
      </c>
      <c r="BS370" s="215">
        <f t="shared" si="379"/>
        <v>1</v>
      </c>
      <c r="BT370" s="216">
        <f t="shared" si="380"/>
        <v>4755770</v>
      </c>
      <c r="BU370" s="217">
        <f t="shared" si="381"/>
        <v>237788.5</v>
      </c>
      <c r="BV370" s="214">
        <f t="shared" si="382"/>
        <v>16</v>
      </c>
      <c r="BW370" s="215">
        <f t="shared" si="383"/>
        <v>0.8</v>
      </c>
      <c r="BX370" s="216">
        <f t="shared" si="384"/>
        <v>1417623</v>
      </c>
      <c r="BY370" s="217">
        <f t="shared" si="385"/>
        <v>88601.4375</v>
      </c>
      <c r="BZ370" s="82"/>
      <c r="CA370" s="113">
        <v>11</v>
      </c>
      <c r="CB370" s="105">
        <v>10</v>
      </c>
      <c r="CC370" s="86">
        <v>0.90909090909090906</v>
      </c>
      <c r="CD370" s="105">
        <v>6904780</v>
      </c>
      <c r="CE370" s="105">
        <v>690478</v>
      </c>
      <c r="CF370" s="105">
        <v>10</v>
      </c>
      <c r="CG370" s="86">
        <v>0.90909090909090906</v>
      </c>
      <c r="CH370" s="105">
        <v>1001781</v>
      </c>
      <c r="CI370" s="105">
        <v>100178.1</v>
      </c>
      <c r="CK370" s="86">
        <f t="shared" si="386"/>
        <v>0.19999999999999996</v>
      </c>
      <c r="CL370" s="86">
        <f t="shared" si="387"/>
        <v>0</v>
      </c>
      <c r="CM370" s="86">
        <f t="shared" si="388"/>
        <v>0</v>
      </c>
      <c r="CN370" s="86">
        <f t="shared" si="389"/>
        <v>9.0909090909090939E-2</v>
      </c>
    </row>
    <row r="371" spans="1:110" s="15" customFormat="1" ht="13.5" customHeight="1">
      <c r="A371" s="63"/>
      <c r="B371" s="346"/>
      <c r="C371" s="343"/>
      <c r="D371" s="210"/>
      <c r="E371" s="72" t="s">
        <v>211</v>
      </c>
      <c r="F371" s="211">
        <v>0</v>
      </c>
      <c r="G371" s="126">
        <v>0</v>
      </c>
      <c r="H371" s="124" t="str">
        <f>IFERROR(G371/F371,"-")</f>
        <v>-</v>
      </c>
      <c r="I371" s="127">
        <v>0</v>
      </c>
      <c r="J371" s="125" t="str">
        <f>IFERROR(I371/G371,"-")</f>
        <v>-</v>
      </c>
      <c r="K371" s="126">
        <v>0</v>
      </c>
      <c r="L371" s="124" t="str">
        <f>IFERROR(K371/F371,"-")</f>
        <v>-</v>
      </c>
      <c r="M371" s="127">
        <v>0</v>
      </c>
      <c r="N371" s="125" t="str">
        <f>IFERROR(M371/K371,"-")</f>
        <v>-</v>
      </c>
      <c r="O371" s="211">
        <v>0</v>
      </c>
      <c r="P371" s="126">
        <v>0</v>
      </c>
      <c r="Q371" s="124" t="str">
        <f>IFERROR(P371/O371,"-")</f>
        <v>-</v>
      </c>
      <c r="R371" s="127">
        <v>0</v>
      </c>
      <c r="S371" s="125" t="str">
        <f>IFERROR(R371/P371,"-")</f>
        <v>-</v>
      </c>
      <c r="T371" s="126">
        <v>0</v>
      </c>
      <c r="U371" s="124" t="str">
        <f>IFERROR(T371/O371,"-")</f>
        <v>-</v>
      </c>
      <c r="V371" s="127">
        <v>0</v>
      </c>
      <c r="W371" s="125" t="str">
        <f>IFERROR(V371/T371,"-")</f>
        <v>-</v>
      </c>
      <c r="X371" s="211">
        <v>0</v>
      </c>
      <c r="Y371" s="126">
        <v>0</v>
      </c>
      <c r="Z371" s="124" t="str">
        <f>IFERROR(Y371/X371,"-")</f>
        <v>-</v>
      </c>
      <c r="AA371" s="127">
        <v>0</v>
      </c>
      <c r="AB371" s="125" t="str">
        <f>IFERROR(AA371/Y371,"-")</f>
        <v>-</v>
      </c>
      <c r="AC371" s="126">
        <v>0</v>
      </c>
      <c r="AD371" s="124" t="str">
        <f>IFERROR(AC371/X371,"-")</f>
        <v>-</v>
      </c>
      <c r="AE371" s="127">
        <v>0</v>
      </c>
      <c r="AF371" s="125" t="str">
        <f>IFERROR(AE371/AC371,"-")</f>
        <v>-</v>
      </c>
      <c r="AG371" s="211">
        <v>0</v>
      </c>
      <c r="AH371" s="126">
        <v>0</v>
      </c>
      <c r="AI371" s="124" t="str">
        <f>IFERROR(AH371/AG371,"-")</f>
        <v>-</v>
      </c>
      <c r="AJ371" s="127">
        <v>0</v>
      </c>
      <c r="AK371" s="125" t="str">
        <f>IFERROR(AJ371/AH371,"-")</f>
        <v>-</v>
      </c>
      <c r="AL371" s="126">
        <v>0</v>
      </c>
      <c r="AM371" s="124" t="str">
        <f>IFERROR(AL371/AG371,"-")</f>
        <v>-</v>
      </c>
      <c r="AN371" s="127">
        <v>0</v>
      </c>
      <c r="AO371" s="125" t="str">
        <f>IFERROR(AN371/AL371,"-")</f>
        <v>-</v>
      </c>
      <c r="AP371" s="211">
        <v>0</v>
      </c>
      <c r="AQ371" s="126">
        <v>0</v>
      </c>
      <c r="AR371" s="124" t="str">
        <f>IFERROR(AQ371/AP371,"-")</f>
        <v>-</v>
      </c>
      <c r="AS371" s="127">
        <v>0</v>
      </c>
      <c r="AT371" s="125" t="str">
        <f>IFERROR(AS371/AQ371,"-")</f>
        <v>-</v>
      </c>
      <c r="AU371" s="126">
        <v>0</v>
      </c>
      <c r="AV371" s="124" t="str">
        <f>IFERROR(AU371/AP371,"-")</f>
        <v>-</v>
      </c>
      <c r="AW371" s="127">
        <v>0</v>
      </c>
      <c r="AX371" s="125" t="str">
        <f>IFERROR(AW371/AU371,"-")</f>
        <v>-</v>
      </c>
      <c r="AY371" s="211">
        <v>0</v>
      </c>
      <c r="AZ371" s="126">
        <v>0</v>
      </c>
      <c r="BA371" s="124" t="str">
        <f>IFERROR(AZ371/AY371,"-")</f>
        <v>-</v>
      </c>
      <c r="BB371" s="127">
        <v>0</v>
      </c>
      <c r="BC371" s="125" t="str">
        <f>IFERROR(BB371/AZ371,"-")</f>
        <v>-</v>
      </c>
      <c r="BD371" s="126">
        <v>0</v>
      </c>
      <c r="BE371" s="124" t="str">
        <f>IFERROR(BD371/AY371,"-")</f>
        <v>-</v>
      </c>
      <c r="BF371" s="127">
        <v>0</v>
      </c>
      <c r="BG371" s="125" t="str">
        <f>IFERROR(BF371/BD371,"-")</f>
        <v>-</v>
      </c>
      <c r="BH371" s="211">
        <v>0</v>
      </c>
      <c r="BI371" s="126">
        <v>0</v>
      </c>
      <c r="BJ371" s="124" t="str">
        <f>IFERROR(BI371/BH371,"-")</f>
        <v>-</v>
      </c>
      <c r="BK371" s="127">
        <v>0</v>
      </c>
      <c r="BL371" s="125" t="str">
        <f>IFERROR(BK371/BI371,"-")</f>
        <v>-</v>
      </c>
      <c r="BM371" s="126">
        <v>0</v>
      </c>
      <c r="BN371" s="124" t="str">
        <f>IFERROR(BM371/BH371,"-")</f>
        <v>-</v>
      </c>
      <c r="BO371" s="127">
        <v>0</v>
      </c>
      <c r="BP371" s="125" t="str">
        <f>IFERROR(BO371/BM371,"-")</f>
        <v>-</v>
      </c>
      <c r="BQ371" s="212">
        <f t="shared" si="377"/>
        <v>0</v>
      </c>
      <c r="BR371" s="126">
        <f t="shared" si="378"/>
        <v>0</v>
      </c>
      <c r="BS371" s="124" t="str">
        <f>IFERROR(BR371/BQ371,"-")</f>
        <v>-</v>
      </c>
      <c r="BT371" s="127">
        <f>SUM(I371,R371,AA371,AJ371,AS371,BB371,BK371)</f>
        <v>0</v>
      </c>
      <c r="BU371" s="125" t="str">
        <f>IFERROR(BT371/BR371,"-")</f>
        <v>-</v>
      </c>
      <c r="BV371" s="126">
        <f>SUM(K371,T371,AC371,AL371,AU371,BD371,BM371)</f>
        <v>0</v>
      </c>
      <c r="BW371" s="124" t="str">
        <f>IFERROR(BV371/BQ371,"-")</f>
        <v>-</v>
      </c>
      <c r="BX371" s="127">
        <f>SUM(M371,V371,AE371,AN371,AW371,BF371,BO371)</f>
        <v>0</v>
      </c>
      <c r="BY371" s="125" t="str">
        <f>IFERROR(BX371/BV371,"-")</f>
        <v>-</v>
      </c>
      <c r="BZ371" s="82"/>
      <c r="CA371" s="113">
        <v>0</v>
      </c>
      <c r="CB371" s="105">
        <v>0</v>
      </c>
      <c r="CC371" s="86" t="s">
        <v>240</v>
      </c>
      <c r="CD371" s="105">
        <v>0</v>
      </c>
      <c r="CE371" s="105" t="s">
        <v>240</v>
      </c>
      <c r="CF371" s="105">
        <v>0</v>
      </c>
      <c r="CG371" s="86" t="s">
        <v>240</v>
      </c>
      <c r="CH371" s="105">
        <v>0</v>
      </c>
      <c r="CI371" s="105" t="s">
        <v>240</v>
      </c>
      <c r="CK371" s="86" t="str">
        <f t="shared" si="386"/>
        <v>-</v>
      </c>
      <c r="CL371" s="86" t="str">
        <f t="shared" si="387"/>
        <v>-</v>
      </c>
      <c r="CM371" s="86" t="str">
        <f t="shared" si="388"/>
        <v>-</v>
      </c>
      <c r="CN371" s="86" t="str">
        <f t="shared" si="389"/>
        <v>-</v>
      </c>
    </row>
    <row r="372" spans="1:110" s="15" customFormat="1" ht="13.5" customHeight="1">
      <c r="A372" s="63"/>
      <c r="B372" s="347"/>
      <c r="C372" s="344"/>
      <c r="D372" s="338" t="s">
        <v>204</v>
      </c>
      <c r="E372" s="339"/>
      <c r="F372" s="144">
        <v>0</v>
      </c>
      <c r="G372" s="60">
        <v>0</v>
      </c>
      <c r="H372" s="80" t="str">
        <f t="shared" si="349"/>
        <v>-</v>
      </c>
      <c r="I372" s="93">
        <v>0</v>
      </c>
      <c r="J372" s="100" t="str">
        <f t="shared" si="350"/>
        <v>-</v>
      </c>
      <c r="K372" s="60">
        <v>0</v>
      </c>
      <c r="L372" s="80" t="str">
        <f t="shared" si="351"/>
        <v>-</v>
      </c>
      <c r="M372" s="93">
        <v>0</v>
      </c>
      <c r="N372" s="100" t="str">
        <f t="shared" si="352"/>
        <v>-</v>
      </c>
      <c r="O372" s="144">
        <v>14</v>
      </c>
      <c r="P372" s="60">
        <v>12</v>
      </c>
      <c r="Q372" s="80">
        <f t="shared" si="353"/>
        <v>0.8571428571428571</v>
      </c>
      <c r="R372" s="93">
        <v>22430930</v>
      </c>
      <c r="S372" s="100">
        <f t="shared" si="354"/>
        <v>1869244.1666666667</v>
      </c>
      <c r="T372" s="60">
        <v>8</v>
      </c>
      <c r="U372" s="80">
        <f t="shared" si="355"/>
        <v>0.5714285714285714</v>
      </c>
      <c r="V372" s="93">
        <v>9011436</v>
      </c>
      <c r="W372" s="100">
        <f t="shared" si="356"/>
        <v>1126429.5</v>
      </c>
      <c r="X372" s="144">
        <v>2488</v>
      </c>
      <c r="Y372" s="60">
        <v>2300</v>
      </c>
      <c r="Z372" s="80">
        <f t="shared" si="357"/>
        <v>0.92443729903536975</v>
      </c>
      <c r="AA372" s="93">
        <v>1689725060</v>
      </c>
      <c r="AB372" s="100">
        <f t="shared" si="358"/>
        <v>734663.06956521736</v>
      </c>
      <c r="AC372" s="60">
        <v>1981</v>
      </c>
      <c r="AD372" s="80">
        <f t="shared" si="359"/>
        <v>0.7962218649517685</v>
      </c>
      <c r="AE372" s="93">
        <v>378573215</v>
      </c>
      <c r="AF372" s="100">
        <f t="shared" si="360"/>
        <v>191102.07723372034</v>
      </c>
      <c r="AG372" s="144">
        <v>2160</v>
      </c>
      <c r="AH372" s="60">
        <v>2058</v>
      </c>
      <c r="AI372" s="80">
        <f t="shared" si="361"/>
        <v>0.95277777777777772</v>
      </c>
      <c r="AJ372" s="93">
        <v>2020104450</v>
      </c>
      <c r="AK372" s="100">
        <f t="shared" si="362"/>
        <v>981586.22448979598</v>
      </c>
      <c r="AL372" s="60">
        <v>1856</v>
      </c>
      <c r="AM372" s="80">
        <f t="shared" si="363"/>
        <v>0.85925925925925928</v>
      </c>
      <c r="AN372" s="93">
        <v>482952506</v>
      </c>
      <c r="AO372" s="100">
        <f t="shared" si="364"/>
        <v>260211.47952586206</v>
      </c>
      <c r="AP372" s="144">
        <v>1218</v>
      </c>
      <c r="AQ372" s="60">
        <v>1149</v>
      </c>
      <c r="AR372" s="80">
        <f t="shared" si="365"/>
        <v>0.94334975369458129</v>
      </c>
      <c r="AS372" s="93">
        <v>1226167930</v>
      </c>
      <c r="AT372" s="100">
        <f t="shared" si="366"/>
        <v>1067160.9486510009</v>
      </c>
      <c r="AU372" s="60">
        <v>1026</v>
      </c>
      <c r="AV372" s="80">
        <f t="shared" si="367"/>
        <v>0.8423645320197044</v>
      </c>
      <c r="AW372" s="93">
        <v>292875640</v>
      </c>
      <c r="AX372" s="100">
        <f t="shared" si="368"/>
        <v>285453.84015594539</v>
      </c>
      <c r="AY372" s="144">
        <v>525</v>
      </c>
      <c r="AZ372" s="60">
        <v>484</v>
      </c>
      <c r="BA372" s="80">
        <f t="shared" si="369"/>
        <v>0.92190476190476189</v>
      </c>
      <c r="BB372" s="93">
        <v>496245410</v>
      </c>
      <c r="BC372" s="100">
        <f t="shared" si="370"/>
        <v>1025300.4338842975</v>
      </c>
      <c r="BD372" s="60">
        <v>431</v>
      </c>
      <c r="BE372" s="80">
        <f t="shared" si="371"/>
        <v>0.82095238095238099</v>
      </c>
      <c r="BF372" s="93">
        <v>101008992</v>
      </c>
      <c r="BG372" s="100">
        <f t="shared" si="372"/>
        <v>234359.61020881671</v>
      </c>
      <c r="BH372" s="144">
        <v>191</v>
      </c>
      <c r="BI372" s="60">
        <v>171</v>
      </c>
      <c r="BJ372" s="80">
        <f t="shared" si="373"/>
        <v>0.89528795811518325</v>
      </c>
      <c r="BK372" s="93">
        <v>187025080</v>
      </c>
      <c r="BL372" s="100">
        <f t="shared" si="374"/>
        <v>1093713.9181286551</v>
      </c>
      <c r="BM372" s="60">
        <v>153</v>
      </c>
      <c r="BN372" s="80">
        <f t="shared" si="375"/>
        <v>0.80104712041884818</v>
      </c>
      <c r="BO372" s="93">
        <v>24610108</v>
      </c>
      <c r="BP372" s="100">
        <f t="shared" si="376"/>
        <v>160850.37908496731</v>
      </c>
      <c r="BQ372" s="98">
        <f t="shared" si="377"/>
        <v>6596</v>
      </c>
      <c r="BR372" s="60">
        <f t="shared" si="378"/>
        <v>6174</v>
      </c>
      <c r="BS372" s="80">
        <f t="shared" si="379"/>
        <v>0.93602183141297757</v>
      </c>
      <c r="BT372" s="93">
        <f t="shared" si="380"/>
        <v>5641698860</v>
      </c>
      <c r="BU372" s="100">
        <f t="shared" si="381"/>
        <v>913783.42403628118</v>
      </c>
      <c r="BV372" s="60">
        <f t="shared" si="382"/>
        <v>5455</v>
      </c>
      <c r="BW372" s="80">
        <f t="shared" si="383"/>
        <v>0.82701637355973312</v>
      </c>
      <c r="BX372" s="93">
        <f t="shared" si="384"/>
        <v>1289031897</v>
      </c>
      <c r="BY372" s="100">
        <f t="shared" si="385"/>
        <v>236302.82254812098</v>
      </c>
      <c r="BZ372" s="82"/>
      <c r="CA372" s="113">
        <v>6306</v>
      </c>
      <c r="CB372" s="105">
        <v>5906</v>
      </c>
      <c r="CC372" s="86">
        <v>0.93656834760545515</v>
      </c>
      <c r="CD372" s="105">
        <v>5458866910</v>
      </c>
      <c r="CE372" s="105">
        <v>924291.72197764984</v>
      </c>
      <c r="CF372" s="105">
        <v>5215</v>
      </c>
      <c r="CG372" s="86">
        <v>0.82699016809387882</v>
      </c>
      <c r="CH372" s="105">
        <v>1234722939</v>
      </c>
      <c r="CI372" s="105">
        <v>236763.74669223395</v>
      </c>
      <c r="CK372" s="86">
        <f t="shared" si="386"/>
        <v>0.10900545785324445</v>
      </c>
      <c r="CL372" s="86">
        <f t="shared" si="387"/>
        <v>6.3978168587022433E-2</v>
      </c>
      <c r="CM372" s="86">
        <f t="shared" si="388"/>
        <v>0.10957817951157633</v>
      </c>
      <c r="CN372" s="86">
        <f t="shared" si="389"/>
        <v>6.3431652394544846E-2</v>
      </c>
    </row>
    <row r="373" spans="1:110" s="15" customFormat="1" ht="13.5" customHeight="1">
      <c r="A373" s="63"/>
      <c r="B373" s="345">
        <v>62</v>
      </c>
      <c r="C373" s="342" t="s">
        <v>19</v>
      </c>
      <c r="D373" s="331" t="s">
        <v>153</v>
      </c>
      <c r="E373" s="320"/>
      <c r="F373" s="144">
        <v>2</v>
      </c>
      <c r="G373" s="60">
        <v>2</v>
      </c>
      <c r="H373" s="80">
        <f t="shared" si="349"/>
        <v>1</v>
      </c>
      <c r="I373" s="93">
        <v>643740</v>
      </c>
      <c r="J373" s="100">
        <f t="shared" si="350"/>
        <v>321870</v>
      </c>
      <c r="K373" s="60">
        <v>1</v>
      </c>
      <c r="L373" s="80">
        <f t="shared" si="351"/>
        <v>0.5</v>
      </c>
      <c r="M373" s="93">
        <v>154671</v>
      </c>
      <c r="N373" s="100">
        <f t="shared" si="352"/>
        <v>154671</v>
      </c>
      <c r="O373" s="144">
        <v>3</v>
      </c>
      <c r="P373" s="60">
        <v>3</v>
      </c>
      <c r="Q373" s="80">
        <f t="shared" si="353"/>
        <v>1</v>
      </c>
      <c r="R373" s="93">
        <v>2766820</v>
      </c>
      <c r="S373" s="100">
        <f t="shared" si="354"/>
        <v>922273.33333333337</v>
      </c>
      <c r="T373" s="60">
        <v>3</v>
      </c>
      <c r="U373" s="80">
        <f t="shared" si="355"/>
        <v>1</v>
      </c>
      <c r="V373" s="93">
        <v>379330</v>
      </c>
      <c r="W373" s="100">
        <f t="shared" si="356"/>
        <v>126443.33333333333</v>
      </c>
      <c r="X373" s="144">
        <v>975</v>
      </c>
      <c r="Y373" s="60">
        <v>954</v>
      </c>
      <c r="Z373" s="80">
        <f t="shared" si="357"/>
        <v>0.97846153846153849</v>
      </c>
      <c r="AA373" s="93">
        <v>361077420</v>
      </c>
      <c r="AB373" s="100">
        <f t="shared" si="358"/>
        <v>378487.86163522012</v>
      </c>
      <c r="AC373" s="60">
        <v>797</v>
      </c>
      <c r="AD373" s="80">
        <f t="shared" si="359"/>
        <v>0.8174358974358974</v>
      </c>
      <c r="AE373" s="93">
        <v>63434851</v>
      </c>
      <c r="AF373" s="100">
        <f t="shared" si="360"/>
        <v>79592.033877038892</v>
      </c>
      <c r="AG373" s="144">
        <v>668</v>
      </c>
      <c r="AH373" s="60">
        <v>660</v>
      </c>
      <c r="AI373" s="80">
        <f t="shared" si="361"/>
        <v>0.9880239520958084</v>
      </c>
      <c r="AJ373" s="93">
        <v>292719630</v>
      </c>
      <c r="AK373" s="100">
        <f t="shared" si="362"/>
        <v>443514.59090909088</v>
      </c>
      <c r="AL373" s="60">
        <v>566</v>
      </c>
      <c r="AM373" s="80">
        <f t="shared" si="363"/>
        <v>0.84730538922155685</v>
      </c>
      <c r="AN373" s="93">
        <v>52120384</v>
      </c>
      <c r="AO373" s="100">
        <f t="shared" si="364"/>
        <v>92085.484098939924</v>
      </c>
      <c r="AP373" s="144">
        <v>226</v>
      </c>
      <c r="AQ373" s="60">
        <v>226</v>
      </c>
      <c r="AR373" s="80">
        <f t="shared" si="365"/>
        <v>1</v>
      </c>
      <c r="AS373" s="93">
        <v>100336020</v>
      </c>
      <c r="AT373" s="100">
        <f t="shared" si="366"/>
        <v>443964.69026548672</v>
      </c>
      <c r="AU373" s="60">
        <v>195</v>
      </c>
      <c r="AV373" s="80">
        <f t="shared" si="367"/>
        <v>0.86283185840707965</v>
      </c>
      <c r="AW373" s="93">
        <v>14631287</v>
      </c>
      <c r="AX373" s="100">
        <f t="shared" si="368"/>
        <v>75032.241025641022</v>
      </c>
      <c r="AY373" s="144">
        <v>59</v>
      </c>
      <c r="AZ373" s="60">
        <v>59</v>
      </c>
      <c r="BA373" s="80">
        <f t="shared" si="369"/>
        <v>1</v>
      </c>
      <c r="BB373" s="93">
        <v>29611950</v>
      </c>
      <c r="BC373" s="100">
        <f t="shared" si="370"/>
        <v>501897.45762711862</v>
      </c>
      <c r="BD373" s="60">
        <v>55</v>
      </c>
      <c r="BE373" s="80">
        <f t="shared" si="371"/>
        <v>0.93220338983050843</v>
      </c>
      <c r="BF373" s="93">
        <v>6090135</v>
      </c>
      <c r="BG373" s="100">
        <f t="shared" si="372"/>
        <v>110729.72727272728</v>
      </c>
      <c r="BH373" s="144">
        <v>10</v>
      </c>
      <c r="BI373" s="60">
        <v>10</v>
      </c>
      <c r="BJ373" s="80">
        <f t="shared" si="373"/>
        <v>1</v>
      </c>
      <c r="BK373" s="93">
        <v>10498690</v>
      </c>
      <c r="BL373" s="100">
        <f t="shared" si="374"/>
        <v>1049869</v>
      </c>
      <c r="BM373" s="60">
        <v>10</v>
      </c>
      <c r="BN373" s="80">
        <f t="shared" si="375"/>
        <v>1</v>
      </c>
      <c r="BO373" s="93">
        <v>1907542</v>
      </c>
      <c r="BP373" s="100">
        <f t="shared" si="376"/>
        <v>190754.2</v>
      </c>
      <c r="BQ373" s="98">
        <f t="shared" si="377"/>
        <v>1943</v>
      </c>
      <c r="BR373" s="60">
        <f t="shared" si="378"/>
        <v>1914</v>
      </c>
      <c r="BS373" s="80">
        <f t="shared" si="379"/>
        <v>0.9850746268656716</v>
      </c>
      <c r="BT373" s="93">
        <f t="shared" si="380"/>
        <v>797654270</v>
      </c>
      <c r="BU373" s="100">
        <f t="shared" si="381"/>
        <v>416747.26750261232</v>
      </c>
      <c r="BV373" s="60">
        <f t="shared" si="382"/>
        <v>1627</v>
      </c>
      <c r="BW373" s="80">
        <f t="shared" si="383"/>
        <v>0.83736489963973237</v>
      </c>
      <c r="BX373" s="93">
        <f t="shared" si="384"/>
        <v>138718200</v>
      </c>
      <c r="BY373" s="100">
        <f t="shared" si="385"/>
        <v>85260.110633067001</v>
      </c>
      <c r="BZ373" s="82"/>
      <c r="CA373" s="113">
        <v>1807</v>
      </c>
      <c r="CB373" s="105">
        <v>1780</v>
      </c>
      <c r="CC373" s="86">
        <v>0.98505810736026567</v>
      </c>
      <c r="CD373" s="105">
        <v>740557150</v>
      </c>
      <c r="CE373" s="105">
        <v>416043.34269662923</v>
      </c>
      <c r="CF373" s="105">
        <v>1491</v>
      </c>
      <c r="CG373" s="86">
        <v>0.82512451577199775</v>
      </c>
      <c r="CH373" s="105">
        <v>141077330</v>
      </c>
      <c r="CI373" s="105">
        <v>94619.268947015429</v>
      </c>
      <c r="CK373" s="86">
        <f t="shared" si="386"/>
        <v>0.14770972722593922</v>
      </c>
      <c r="CL373" s="86">
        <f t="shared" si="387"/>
        <v>1.4925373134328401E-2</v>
      </c>
      <c r="CM373" s="86">
        <f t="shared" si="388"/>
        <v>0.15993359158826792</v>
      </c>
      <c r="CN373" s="86">
        <f t="shared" si="389"/>
        <v>1.4941892639734333E-2</v>
      </c>
    </row>
    <row r="374" spans="1:110" s="15" customFormat="1" ht="13.5" customHeight="1">
      <c r="A374" s="63"/>
      <c r="B374" s="346"/>
      <c r="C374" s="343"/>
      <c r="D374" s="319" t="s">
        <v>164</v>
      </c>
      <c r="E374" s="320"/>
      <c r="F374" s="144">
        <v>0</v>
      </c>
      <c r="G374" s="60">
        <v>0</v>
      </c>
      <c r="H374" s="80" t="str">
        <f t="shared" si="349"/>
        <v>-</v>
      </c>
      <c r="I374" s="93">
        <v>0</v>
      </c>
      <c r="J374" s="100" t="str">
        <f t="shared" si="350"/>
        <v>-</v>
      </c>
      <c r="K374" s="60">
        <v>0</v>
      </c>
      <c r="L374" s="80" t="str">
        <f t="shared" si="351"/>
        <v>-</v>
      </c>
      <c r="M374" s="93">
        <v>0</v>
      </c>
      <c r="N374" s="100" t="str">
        <f t="shared" si="352"/>
        <v>-</v>
      </c>
      <c r="O374" s="144">
        <v>0</v>
      </c>
      <c r="P374" s="60">
        <v>0</v>
      </c>
      <c r="Q374" s="80" t="str">
        <f t="shared" si="353"/>
        <v>-</v>
      </c>
      <c r="R374" s="93">
        <v>0</v>
      </c>
      <c r="S374" s="100" t="str">
        <f t="shared" si="354"/>
        <v>-</v>
      </c>
      <c r="T374" s="60">
        <v>0</v>
      </c>
      <c r="U374" s="80" t="str">
        <f t="shared" si="355"/>
        <v>-</v>
      </c>
      <c r="V374" s="93">
        <v>0</v>
      </c>
      <c r="W374" s="100" t="str">
        <f t="shared" si="356"/>
        <v>-</v>
      </c>
      <c r="X374" s="144">
        <v>77</v>
      </c>
      <c r="Y374" s="60">
        <v>77</v>
      </c>
      <c r="Z374" s="80">
        <f t="shared" si="357"/>
        <v>1</v>
      </c>
      <c r="AA374" s="93">
        <v>27293270</v>
      </c>
      <c r="AB374" s="100">
        <f t="shared" si="358"/>
        <v>354458.05194805196</v>
      </c>
      <c r="AC374" s="60">
        <v>63</v>
      </c>
      <c r="AD374" s="80">
        <f t="shared" si="359"/>
        <v>0.81818181818181823</v>
      </c>
      <c r="AE374" s="93">
        <v>4561125</v>
      </c>
      <c r="AF374" s="100">
        <f t="shared" si="360"/>
        <v>72398.809523809527</v>
      </c>
      <c r="AG374" s="144">
        <v>44</v>
      </c>
      <c r="AH374" s="60">
        <v>44</v>
      </c>
      <c r="AI374" s="80">
        <f t="shared" si="361"/>
        <v>1</v>
      </c>
      <c r="AJ374" s="93">
        <v>29809090</v>
      </c>
      <c r="AK374" s="100">
        <f t="shared" si="362"/>
        <v>677479.31818181823</v>
      </c>
      <c r="AL374" s="60">
        <v>38</v>
      </c>
      <c r="AM374" s="80">
        <f t="shared" si="363"/>
        <v>0.86363636363636365</v>
      </c>
      <c r="AN374" s="93">
        <v>5162706</v>
      </c>
      <c r="AO374" s="100">
        <f t="shared" si="364"/>
        <v>135860.68421052632</v>
      </c>
      <c r="AP374" s="144">
        <v>11</v>
      </c>
      <c r="AQ374" s="60">
        <v>11</v>
      </c>
      <c r="AR374" s="80">
        <f t="shared" si="365"/>
        <v>1</v>
      </c>
      <c r="AS374" s="93">
        <v>9172880</v>
      </c>
      <c r="AT374" s="100">
        <f t="shared" si="366"/>
        <v>833898.18181818177</v>
      </c>
      <c r="AU374" s="60">
        <v>10</v>
      </c>
      <c r="AV374" s="80">
        <f t="shared" si="367"/>
        <v>0.90909090909090906</v>
      </c>
      <c r="AW374" s="93">
        <v>746362</v>
      </c>
      <c r="AX374" s="100">
        <f t="shared" si="368"/>
        <v>74636.2</v>
      </c>
      <c r="AY374" s="144">
        <v>2</v>
      </c>
      <c r="AZ374" s="60">
        <v>2</v>
      </c>
      <c r="BA374" s="80">
        <f t="shared" si="369"/>
        <v>1</v>
      </c>
      <c r="BB374" s="93">
        <v>865280</v>
      </c>
      <c r="BC374" s="100">
        <f t="shared" si="370"/>
        <v>432640</v>
      </c>
      <c r="BD374" s="60">
        <v>2</v>
      </c>
      <c r="BE374" s="80">
        <f t="shared" si="371"/>
        <v>1</v>
      </c>
      <c r="BF374" s="93">
        <v>152172</v>
      </c>
      <c r="BG374" s="100">
        <f t="shared" si="372"/>
        <v>76086</v>
      </c>
      <c r="BH374" s="144">
        <v>0</v>
      </c>
      <c r="BI374" s="60">
        <v>0</v>
      </c>
      <c r="BJ374" s="80" t="str">
        <f t="shared" si="373"/>
        <v>-</v>
      </c>
      <c r="BK374" s="93">
        <v>0</v>
      </c>
      <c r="BL374" s="100" t="str">
        <f t="shared" si="374"/>
        <v>-</v>
      </c>
      <c r="BM374" s="60">
        <v>0</v>
      </c>
      <c r="BN374" s="80" t="str">
        <f t="shared" si="375"/>
        <v>-</v>
      </c>
      <c r="BO374" s="93">
        <v>0</v>
      </c>
      <c r="BP374" s="100" t="str">
        <f t="shared" si="376"/>
        <v>-</v>
      </c>
      <c r="BQ374" s="98">
        <f t="shared" si="377"/>
        <v>134</v>
      </c>
      <c r="BR374" s="60">
        <f t="shared" si="378"/>
        <v>134</v>
      </c>
      <c r="BS374" s="80">
        <f t="shared" si="379"/>
        <v>1</v>
      </c>
      <c r="BT374" s="93">
        <f t="shared" si="380"/>
        <v>67140520</v>
      </c>
      <c r="BU374" s="100">
        <f t="shared" si="381"/>
        <v>501048.65671641793</v>
      </c>
      <c r="BV374" s="60">
        <f t="shared" si="382"/>
        <v>113</v>
      </c>
      <c r="BW374" s="80">
        <f t="shared" si="383"/>
        <v>0.84328358208955223</v>
      </c>
      <c r="BX374" s="93">
        <f t="shared" si="384"/>
        <v>10622365</v>
      </c>
      <c r="BY374" s="100">
        <f t="shared" si="385"/>
        <v>94003.230088495577</v>
      </c>
      <c r="BZ374" s="82"/>
      <c r="CA374" s="113">
        <v>125</v>
      </c>
      <c r="CB374" s="105">
        <v>124</v>
      </c>
      <c r="CC374" s="86">
        <v>0.99199999999999999</v>
      </c>
      <c r="CD374" s="105">
        <v>66733430</v>
      </c>
      <c r="CE374" s="105">
        <v>538172.82258064521</v>
      </c>
      <c r="CF374" s="105">
        <v>101</v>
      </c>
      <c r="CG374" s="86">
        <v>0.80800000000000005</v>
      </c>
      <c r="CH374" s="105">
        <v>10957095</v>
      </c>
      <c r="CI374" s="105">
        <v>108486.08910891089</v>
      </c>
      <c r="CK374" s="86">
        <f t="shared" si="386"/>
        <v>0.15671641791044777</v>
      </c>
      <c r="CL374" s="86">
        <f t="shared" si="387"/>
        <v>0</v>
      </c>
      <c r="CM374" s="86">
        <f t="shared" si="388"/>
        <v>0.18399999999999994</v>
      </c>
      <c r="CN374" s="86">
        <f t="shared" si="389"/>
        <v>8.0000000000000071E-3</v>
      </c>
    </row>
    <row r="375" spans="1:110" s="15" customFormat="1" ht="13.5" customHeight="1">
      <c r="A375" s="63"/>
      <c r="B375" s="346"/>
      <c r="C375" s="343"/>
      <c r="D375" s="81"/>
      <c r="E375" s="71" t="s">
        <v>160</v>
      </c>
      <c r="F375" s="168">
        <v>0</v>
      </c>
      <c r="G375" s="62">
        <v>0</v>
      </c>
      <c r="H375" s="79" t="str">
        <f t="shared" si="349"/>
        <v>-</v>
      </c>
      <c r="I375" s="101">
        <v>0</v>
      </c>
      <c r="J375" s="102" t="str">
        <f t="shared" si="350"/>
        <v>-</v>
      </c>
      <c r="K375" s="62">
        <v>0</v>
      </c>
      <c r="L375" s="79" t="str">
        <f t="shared" si="351"/>
        <v>-</v>
      </c>
      <c r="M375" s="101">
        <v>0</v>
      </c>
      <c r="N375" s="102" t="str">
        <f t="shared" si="352"/>
        <v>-</v>
      </c>
      <c r="O375" s="168">
        <v>0</v>
      </c>
      <c r="P375" s="62">
        <v>0</v>
      </c>
      <c r="Q375" s="79" t="str">
        <f t="shared" si="353"/>
        <v>-</v>
      </c>
      <c r="R375" s="101">
        <v>0</v>
      </c>
      <c r="S375" s="102" t="str">
        <f t="shared" si="354"/>
        <v>-</v>
      </c>
      <c r="T375" s="62">
        <v>0</v>
      </c>
      <c r="U375" s="79" t="str">
        <f t="shared" si="355"/>
        <v>-</v>
      </c>
      <c r="V375" s="101">
        <v>0</v>
      </c>
      <c r="W375" s="102" t="str">
        <f t="shared" si="356"/>
        <v>-</v>
      </c>
      <c r="X375" s="168">
        <v>55</v>
      </c>
      <c r="Y375" s="62">
        <v>55</v>
      </c>
      <c r="Z375" s="79">
        <f t="shared" si="357"/>
        <v>1</v>
      </c>
      <c r="AA375" s="101">
        <v>20121160</v>
      </c>
      <c r="AB375" s="102">
        <f t="shared" si="358"/>
        <v>365839.27272727271</v>
      </c>
      <c r="AC375" s="62">
        <v>45</v>
      </c>
      <c r="AD375" s="79">
        <f t="shared" si="359"/>
        <v>0.81818181818181823</v>
      </c>
      <c r="AE375" s="101">
        <v>3298030</v>
      </c>
      <c r="AF375" s="102">
        <f t="shared" si="360"/>
        <v>73289.555555555562</v>
      </c>
      <c r="AG375" s="168">
        <v>24</v>
      </c>
      <c r="AH375" s="62">
        <v>24</v>
      </c>
      <c r="AI375" s="79">
        <f t="shared" si="361"/>
        <v>1</v>
      </c>
      <c r="AJ375" s="101">
        <v>21776570</v>
      </c>
      <c r="AK375" s="102">
        <f t="shared" si="362"/>
        <v>907357.08333333337</v>
      </c>
      <c r="AL375" s="62">
        <v>21</v>
      </c>
      <c r="AM375" s="79">
        <f t="shared" si="363"/>
        <v>0.875</v>
      </c>
      <c r="AN375" s="101">
        <v>3937148</v>
      </c>
      <c r="AO375" s="102">
        <f t="shared" si="364"/>
        <v>187483.23809523811</v>
      </c>
      <c r="AP375" s="168">
        <v>6</v>
      </c>
      <c r="AQ375" s="62">
        <v>6</v>
      </c>
      <c r="AR375" s="79">
        <f t="shared" si="365"/>
        <v>1</v>
      </c>
      <c r="AS375" s="101">
        <v>6886100</v>
      </c>
      <c r="AT375" s="102">
        <f t="shared" si="366"/>
        <v>1147683.3333333333</v>
      </c>
      <c r="AU375" s="62">
        <v>6</v>
      </c>
      <c r="AV375" s="79">
        <f t="shared" si="367"/>
        <v>1</v>
      </c>
      <c r="AW375" s="101">
        <v>479993</v>
      </c>
      <c r="AX375" s="102">
        <f t="shared" si="368"/>
        <v>79998.833333333328</v>
      </c>
      <c r="AY375" s="168">
        <v>1</v>
      </c>
      <c r="AZ375" s="62">
        <v>1</v>
      </c>
      <c r="BA375" s="79">
        <f t="shared" si="369"/>
        <v>1</v>
      </c>
      <c r="BB375" s="101">
        <v>204940</v>
      </c>
      <c r="BC375" s="102">
        <f t="shared" si="370"/>
        <v>204940</v>
      </c>
      <c r="BD375" s="62">
        <v>1</v>
      </c>
      <c r="BE375" s="79">
        <f t="shared" si="371"/>
        <v>1</v>
      </c>
      <c r="BF375" s="101">
        <v>6124</v>
      </c>
      <c r="BG375" s="102">
        <f t="shared" si="372"/>
        <v>6124</v>
      </c>
      <c r="BH375" s="168">
        <v>0</v>
      </c>
      <c r="BI375" s="62">
        <v>0</v>
      </c>
      <c r="BJ375" s="79" t="str">
        <f t="shared" si="373"/>
        <v>-</v>
      </c>
      <c r="BK375" s="101">
        <v>0</v>
      </c>
      <c r="BL375" s="102" t="str">
        <f t="shared" si="374"/>
        <v>-</v>
      </c>
      <c r="BM375" s="62">
        <v>0</v>
      </c>
      <c r="BN375" s="79" t="str">
        <f t="shared" si="375"/>
        <v>-</v>
      </c>
      <c r="BO375" s="101">
        <v>0</v>
      </c>
      <c r="BP375" s="102" t="str">
        <f t="shared" si="376"/>
        <v>-</v>
      </c>
      <c r="BQ375" s="99">
        <f t="shared" si="377"/>
        <v>86</v>
      </c>
      <c r="BR375" s="62">
        <f t="shared" si="378"/>
        <v>86</v>
      </c>
      <c r="BS375" s="79">
        <f t="shared" si="379"/>
        <v>1</v>
      </c>
      <c r="BT375" s="101">
        <f t="shared" si="380"/>
        <v>48988770</v>
      </c>
      <c r="BU375" s="102">
        <f t="shared" si="381"/>
        <v>569636.86046511633</v>
      </c>
      <c r="BV375" s="62">
        <f t="shared" si="382"/>
        <v>73</v>
      </c>
      <c r="BW375" s="79">
        <f t="shared" si="383"/>
        <v>0.84883720930232553</v>
      </c>
      <c r="BX375" s="101">
        <f t="shared" si="384"/>
        <v>7721295</v>
      </c>
      <c r="BY375" s="102">
        <f t="shared" si="385"/>
        <v>105771.16438356164</v>
      </c>
      <c r="BZ375" s="82"/>
      <c r="CA375" s="113">
        <v>90</v>
      </c>
      <c r="CB375" s="105">
        <v>90</v>
      </c>
      <c r="CC375" s="86">
        <v>1</v>
      </c>
      <c r="CD375" s="105">
        <v>49315610</v>
      </c>
      <c r="CE375" s="105">
        <v>547951.22222222225</v>
      </c>
      <c r="CF375" s="105">
        <v>75</v>
      </c>
      <c r="CG375" s="86">
        <v>0.83333333333333337</v>
      </c>
      <c r="CH375" s="105">
        <v>8800655</v>
      </c>
      <c r="CI375" s="105">
        <v>117342.06666666667</v>
      </c>
      <c r="CK375" s="86">
        <f t="shared" si="386"/>
        <v>0.15116279069767447</v>
      </c>
      <c r="CL375" s="86">
        <f t="shared" si="387"/>
        <v>0</v>
      </c>
      <c r="CM375" s="86">
        <f t="shared" si="388"/>
        <v>0.16666666666666663</v>
      </c>
      <c r="CN375" s="86">
        <f t="shared" si="389"/>
        <v>0</v>
      </c>
    </row>
    <row r="376" spans="1:110" s="15" customFormat="1" ht="13.5" customHeight="1">
      <c r="A376" s="63"/>
      <c r="B376" s="346"/>
      <c r="C376" s="343"/>
      <c r="D376" s="81"/>
      <c r="E376" s="198" t="s">
        <v>161</v>
      </c>
      <c r="F376" s="213">
        <v>0</v>
      </c>
      <c r="G376" s="214">
        <v>0</v>
      </c>
      <c r="H376" s="215" t="str">
        <f t="shared" si="349"/>
        <v>-</v>
      </c>
      <c r="I376" s="216">
        <v>0</v>
      </c>
      <c r="J376" s="217" t="str">
        <f t="shared" si="350"/>
        <v>-</v>
      </c>
      <c r="K376" s="214">
        <v>0</v>
      </c>
      <c r="L376" s="215" t="str">
        <f t="shared" si="351"/>
        <v>-</v>
      </c>
      <c r="M376" s="216">
        <v>0</v>
      </c>
      <c r="N376" s="217" t="str">
        <f t="shared" si="352"/>
        <v>-</v>
      </c>
      <c r="O376" s="213">
        <v>0</v>
      </c>
      <c r="P376" s="214">
        <v>0</v>
      </c>
      <c r="Q376" s="215" t="str">
        <f t="shared" si="353"/>
        <v>-</v>
      </c>
      <c r="R376" s="216">
        <v>0</v>
      </c>
      <c r="S376" s="217" t="str">
        <f t="shared" si="354"/>
        <v>-</v>
      </c>
      <c r="T376" s="214">
        <v>0</v>
      </c>
      <c r="U376" s="215" t="str">
        <f t="shared" si="355"/>
        <v>-</v>
      </c>
      <c r="V376" s="216">
        <v>0</v>
      </c>
      <c r="W376" s="217" t="str">
        <f t="shared" si="356"/>
        <v>-</v>
      </c>
      <c r="X376" s="213">
        <v>22</v>
      </c>
      <c r="Y376" s="214">
        <v>22</v>
      </c>
      <c r="Z376" s="215">
        <f t="shared" si="357"/>
        <v>1</v>
      </c>
      <c r="AA376" s="216">
        <v>7172110</v>
      </c>
      <c r="AB376" s="217">
        <f t="shared" si="358"/>
        <v>326005</v>
      </c>
      <c r="AC376" s="214">
        <v>18</v>
      </c>
      <c r="AD376" s="215">
        <f t="shared" si="359"/>
        <v>0.81818181818181823</v>
      </c>
      <c r="AE376" s="216">
        <v>1263095</v>
      </c>
      <c r="AF376" s="217">
        <f t="shared" si="360"/>
        <v>70171.944444444438</v>
      </c>
      <c r="AG376" s="213">
        <v>20</v>
      </c>
      <c r="AH376" s="214">
        <v>20</v>
      </c>
      <c r="AI376" s="215">
        <f t="shared" si="361"/>
        <v>1</v>
      </c>
      <c r="AJ376" s="216">
        <v>8032520</v>
      </c>
      <c r="AK376" s="217">
        <f t="shared" si="362"/>
        <v>401626</v>
      </c>
      <c r="AL376" s="214">
        <v>17</v>
      </c>
      <c r="AM376" s="215">
        <f t="shared" si="363"/>
        <v>0.85</v>
      </c>
      <c r="AN376" s="216">
        <v>1225558</v>
      </c>
      <c r="AO376" s="217">
        <f t="shared" si="364"/>
        <v>72091.647058823524</v>
      </c>
      <c r="AP376" s="213">
        <v>5</v>
      </c>
      <c r="AQ376" s="214">
        <v>5</v>
      </c>
      <c r="AR376" s="215">
        <f t="shared" si="365"/>
        <v>1</v>
      </c>
      <c r="AS376" s="216">
        <v>2286780</v>
      </c>
      <c r="AT376" s="217">
        <f t="shared" si="366"/>
        <v>457356</v>
      </c>
      <c r="AU376" s="214">
        <v>4</v>
      </c>
      <c r="AV376" s="215">
        <f t="shared" si="367"/>
        <v>0.8</v>
      </c>
      <c r="AW376" s="216">
        <v>266369</v>
      </c>
      <c r="AX376" s="217">
        <f t="shared" si="368"/>
        <v>66592.25</v>
      </c>
      <c r="AY376" s="213">
        <v>1</v>
      </c>
      <c r="AZ376" s="214">
        <v>1</v>
      </c>
      <c r="BA376" s="215">
        <f t="shared" si="369"/>
        <v>1</v>
      </c>
      <c r="BB376" s="216">
        <v>660340</v>
      </c>
      <c r="BC376" s="217">
        <f t="shared" si="370"/>
        <v>660340</v>
      </c>
      <c r="BD376" s="214">
        <v>1</v>
      </c>
      <c r="BE376" s="215">
        <f t="shared" si="371"/>
        <v>1</v>
      </c>
      <c r="BF376" s="216">
        <v>146048</v>
      </c>
      <c r="BG376" s="217">
        <f t="shared" si="372"/>
        <v>146048</v>
      </c>
      <c r="BH376" s="213">
        <v>0</v>
      </c>
      <c r="BI376" s="214">
        <v>0</v>
      </c>
      <c r="BJ376" s="215" t="str">
        <f t="shared" si="373"/>
        <v>-</v>
      </c>
      <c r="BK376" s="216">
        <v>0</v>
      </c>
      <c r="BL376" s="217" t="str">
        <f t="shared" si="374"/>
        <v>-</v>
      </c>
      <c r="BM376" s="214">
        <v>0</v>
      </c>
      <c r="BN376" s="215" t="str">
        <f t="shared" si="375"/>
        <v>-</v>
      </c>
      <c r="BO376" s="216">
        <v>0</v>
      </c>
      <c r="BP376" s="217" t="str">
        <f t="shared" si="376"/>
        <v>-</v>
      </c>
      <c r="BQ376" s="218">
        <f t="shared" si="377"/>
        <v>48</v>
      </c>
      <c r="BR376" s="214">
        <f t="shared" si="378"/>
        <v>48</v>
      </c>
      <c r="BS376" s="215">
        <f t="shared" si="379"/>
        <v>1</v>
      </c>
      <c r="BT376" s="216">
        <f t="shared" si="380"/>
        <v>18151750</v>
      </c>
      <c r="BU376" s="217">
        <f t="shared" si="381"/>
        <v>378161.45833333331</v>
      </c>
      <c r="BV376" s="214">
        <f t="shared" si="382"/>
        <v>40</v>
      </c>
      <c r="BW376" s="215">
        <f t="shared" si="383"/>
        <v>0.83333333333333337</v>
      </c>
      <c r="BX376" s="216">
        <f t="shared" si="384"/>
        <v>2901070</v>
      </c>
      <c r="BY376" s="217">
        <f t="shared" si="385"/>
        <v>72526.75</v>
      </c>
      <c r="BZ376" s="82"/>
      <c r="CA376" s="113">
        <v>35</v>
      </c>
      <c r="CB376" s="105">
        <v>34</v>
      </c>
      <c r="CC376" s="86">
        <v>0.97142857142857142</v>
      </c>
      <c r="CD376" s="105">
        <v>17417820</v>
      </c>
      <c r="CE376" s="105">
        <v>512288.82352941175</v>
      </c>
      <c r="CF376" s="105">
        <v>26</v>
      </c>
      <c r="CG376" s="86">
        <v>0.74285714285714288</v>
      </c>
      <c r="CH376" s="105">
        <v>2156440</v>
      </c>
      <c r="CI376" s="105">
        <v>82940</v>
      </c>
      <c r="CK376" s="86">
        <f t="shared" si="386"/>
        <v>0.16666666666666663</v>
      </c>
      <c r="CL376" s="86">
        <f t="shared" si="387"/>
        <v>0</v>
      </c>
      <c r="CM376" s="86">
        <f t="shared" si="388"/>
        <v>0.22857142857142854</v>
      </c>
      <c r="CN376" s="86">
        <f t="shared" si="389"/>
        <v>2.8571428571428581E-2</v>
      </c>
    </row>
    <row r="377" spans="1:110" s="15" customFormat="1" ht="13.5" customHeight="1">
      <c r="A377" s="63"/>
      <c r="B377" s="346"/>
      <c r="C377" s="343"/>
      <c r="D377" s="210"/>
      <c r="E377" s="72" t="s">
        <v>211</v>
      </c>
      <c r="F377" s="211">
        <v>0</v>
      </c>
      <c r="G377" s="126">
        <v>0</v>
      </c>
      <c r="H377" s="124" t="str">
        <f>IFERROR(G377/F377,"-")</f>
        <v>-</v>
      </c>
      <c r="I377" s="127">
        <v>0</v>
      </c>
      <c r="J377" s="125" t="str">
        <f>IFERROR(I377/G377,"-")</f>
        <v>-</v>
      </c>
      <c r="K377" s="126">
        <v>0</v>
      </c>
      <c r="L377" s="124" t="str">
        <f>IFERROR(K377/F377,"-")</f>
        <v>-</v>
      </c>
      <c r="M377" s="127">
        <v>0</v>
      </c>
      <c r="N377" s="125" t="str">
        <f>IFERROR(M377/K377,"-")</f>
        <v>-</v>
      </c>
      <c r="O377" s="211">
        <v>0</v>
      </c>
      <c r="P377" s="126">
        <v>0</v>
      </c>
      <c r="Q377" s="124" t="str">
        <f>IFERROR(P377/O377,"-")</f>
        <v>-</v>
      </c>
      <c r="R377" s="127">
        <v>0</v>
      </c>
      <c r="S377" s="125" t="str">
        <f>IFERROR(R377/P377,"-")</f>
        <v>-</v>
      </c>
      <c r="T377" s="126">
        <v>0</v>
      </c>
      <c r="U377" s="124" t="str">
        <f>IFERROR(T377/O377,"-")</f>
        <v>-</v>
      </c>
      <c r="V377" s="127">
        <v>0</v>
      </c>
      <c r="W377" s="125" t="str">
        <f>IFERROR(V377/T377,"-")</f>
        <v>-</v>
      </c>
      <c r="X377" s="211">
        <v>0</v>
      </c>
      <c r="Y377" s="126">
        <v>0</v>
      </c>
      <c r="Z377" s="124" t="str">
        <f>IFERROR(Y377/X377,"-")</f>
        <v>-</v>
      </c>
      <c r="AA377" s="127">
        <v>0</v>
      </c>
      <c r="AB377" s="125" t="str">
        <f>IFERROR(AA377/Y377,"-")</f>
        <v>-</v>
      </c>
      <c r="AC377" s="126">
        <v>0</v>
      </c>
      <c r="AD377" s="124" t="str">
        <f>IFERROR(AC377/X377,"-")</f>
        <v>-</v>
      </c>
      <c r="AE377" s="127">
        <v>0</v>
      </c>
      <c r="AF377" s="125" t="str">
        <f>IFERROR(AE377/AC377,"-")</f>
        <v>-</v>
      </c>
      <c r="AG377" s="211">
        <v>0</v>
      </c>
      <c r="AH377" s="126">
        <v>0</v>
      </c>
      <c r="AI377" s="124" t="str">
        <f>IFERROR(AH377/AG377,"-")</f>
        <v>-</v>
      </c>
      <c r="AJ377" s="127">
        <v>0</v>
      </c>
      <c r="AK377" s="125" t="str">
        <f>IFERROR(AJ377/AH377,"-")</f>
        <v>-</v>
      </c>
      <c r="AL377" s="126">
        <v>0</v>
      </c>
      <c r="AM377" s="124" t="str">
        <f>IFERROR(AL377/AG377,"-")</f>
        <v>-</v>
      </c>
      <c r="AN377" s="127">
        <v>0</v>
      </c>
      <c r="AO377" s="125" t="str">
        <f>IFERROR(AN377/AL377,"-")</f>
        <v>-</v>
      </c>
      <c r="AP377" s="211">
        <v>0</v>
      </c>
      <c r="AQ377" s="126">
        <v>0</v>
      </c>
      <c r="AR377" s="124" t="str">
        <f>IFERROR(AQ377/AP377,"-")</f>
        <v>-</v>
      </c>
      <c r="AS377" s="127">
        <v>0</v>
      </c>
      <c r="AT377" s="125" t="str">
        <f>IFERROR(AS377/AQ377,"-")</f>
        <v>-</v>
      </c>
      <c r="AU377" s="126">
        <v>0</v>
      </c>
      <c r="AV377" s="124" t="str">
        <f>IFERROR(AU377/AP377,"-")</f>
        <v>-</v>
      </c>
      <c r="AW377" s="127">
        <v>0</v>
      </c>
      <c r="AX377" s="125" t="str">
        <f>IFERROR(AW377/AU377,"-")</f>
        <v>-</v>
      </c>
      <c r="AY377" s="211">
        <v>0</v>
      </c>
      <c r="AZ377" s="126">
        <v>0</v>
      </c>
      <c r="BA377" s="124" t="str">
        <f>IFERROR(AZ377/AY377,"-")</f>
        <v>-</v>
      </c>
      <c r="BB377" s="127">
        <v>0</v>
      </c>
      <c r="BC377" s="125" t="str">
        <f>IFERROR(BB377/AZ377,"-")</f>
        <v>-</v>
      </c>
      <c r="BD377" s="126">
        <v>0</v>
      </c>
      <c r="BE377" s="124" t="str">
        <f>IFERROR(BD377/AY377,"-")</f>
        <v>-</v>
      </c>
      <c r="BF377" s="127">
        <v>0</v>
      </c>
      <c r="BG377" s="125" t="str">
        <f>IFERROR(BF377/BD377,"-")</f>
        <v>-</v>
      </c>
      <c r="BH377" s="211">
        <v>0</v>
      </c>
      <c r="BI377" s="126">
        <v>0</v>
      </c>
      <c r="BJ377" s="124" t="str">
        <f>IFERROR(BI377/BH377,"-")</f>
        <v>-</v>
      </c>
      <c r="BK377" s="127">
        <v>0</v>
      </c>
      <c r="BL377" s="125" t="str">
        <f>IFERROR(BK377/BI377,"-")</f>
        <v>-</v>
      </c>
      <c r="BM377" s="126">
        <v>0</v>
      </c>
      <c r="BN377" s="124" t="str">
        <f>IFERROR(BM377/BH377,"-")</f>
        <v>-</v>
      </c>
      <c r="BO377" s="127">
        <v>0</v>
      </c>
      <c r="BP377" s="125" t="str">
        <f>IFERROR(BO377/BM377,"-")</f>
        <v>-</v>
      </c>
      <c r="BQ377" s="212">
        <f t="shared" si="377"/>
        <v>0</v>
      </c>
      <c r="BR377" s="126">
        <f t="shared" si="378"/>
        <v>0</v>
      </c>
      <c r="BS377" s="124" t="str">
        <f>IFERROR(BR377/BQ377,"-")</f>
        <v>-</v>
      </c>
      <c r="BT377" s="127">
        <f>SUM(I377,R377,AA377,AJ377,AS377,BB377,BK377)</f>
        <v>0</v>
      </c>
      <c r="BU377" s="125" t="str">
        <f>IFERROR(BT377/BR377,"-")</f>
        <v>-</v>
      </c>
      <c r="BV377" s="126">
        <f>SUM(K377,T377,AC377,AL377,AU377,BD377,BM377)</f>
        <v>0</v>
      </c>
      <c r="BW377" s="124" t="str">
        <f>IFERROR(BV377/BQ377,"-")</f>
        <v>-</v>
      </c>
      <c r="BX377" s="127">
        <f>SUM(M377,V377,AE377,AN377,AW377,BF377,BO377)</f>
        <v>0</v>
      </c>
      <c r="BY377" s="125" t="str">
        <f>IFERROR(BX377/BV377,"-")</f>
        <v>-</v>
      </c>
      <c r="BZ377" s="82"/>
      <c r="CA377" s="113">
        <v>0</v>
      </c>
      <c r="CB377" s="105">
        <v>0</v>
      </c>
      <c r="CC377" s="86" t="s">
        <v>240</v>
      </c>
      <c r="CD377" s="105">
        <v>0</v>
      </c>
      <c r="CE377" s="105" t="s">
        <v>240</v>
      </c>
      <c r="CF377" s="105">
        <v>0</v>
      </c>
      <c r="CG377" s="86" t="s">
        <v>240</v>
      </c>
      <c r="CH377" s="105">
        <v>0</v>
      </c>
      <c r="CI377" s="105" t="s">
        <v>240</v>
      </c>
      <c r="CK377" s="86" t="str">
        <f t="shared" si="386"/>
        <v>-</v>
      </c>
      <c r="CL377" s="86" t="str">
        <f t="shared" si="387"/>
        <v>-</v>
      </c>
      <c r="CM377" s="86" t="str">
        <f t="shared" si="388"/>
        <v>-</v>
      </c>
      <c r="CN377" s="86" t="str">
        <f t="shared" si="389"/>
        <v>-</v>
      </c>
    </row>
    <row r="378" spans="1:110" s="15" customFormat="1" ht="13.5" customHeight="1">
      <c r="A378" s="63"/>
      <c r="B378" s="347"/>
      <c r="C378" s="344"/>
      <c r="D378" s="338" t="s">
        <v>204</v>
      </c>
      <c r="E378" s="339"/>
      <c r="F378" s="144">
        <v>15</v>
      </c>
      <c r="G378" s="60">
        <v>14</v>
      </c>
      <c r="H378" s="80">
        <f t="shared" si="349"/>
        <v>0.93333333333333335</v>
      </c>
      <c r="I378" s="93">
        <v>37402830</v>
      </c>
      <c r="J378" s="100">
        <f t="shared" si="350"/>
        <v>2671630.7142857141</v>
      </c>
      <c r="K378" s="60">
        <v>14</v>
      </c>
      <c r="L378" s="80">
        <f t="shared" si="351"/>
        <v>0.93333333333333335</v>
      </c>
      <c r="M378" s="93">
        <v>23962491</v>
      </c>
      <c r="N378" s="100">
        <f t="shared" si="352"/>
        <v>1711606.5</v>
      </c>
      <c r="O378" s="144">
        <v>41</v>
      </c>
      <c r="P378" s="60">
        <v>40</v>
      </c>
      <c r="Q378" s="80">
        <f t="shared" si="353"/>
        <v>0.97560975609756095</v>
      </c>
      <c r="R378" s="93">
        <v>78145120</v>
      </c>
      <c r="S378" s="100">
        <f t="shared" si="354"/>
        <v>1953628</v>
      </c>
      <c r="T378" s="60">
        <v>39</v>
      </c>
      <c r="U378" s="80">
        <f t="shared" si="355"/>
        <v>0.95121951219512191</v>
      </c>
      <c r="V378" s="93">
        <v>41674477</v>
      </c>
      <c r="W378" s="100">
        <f t="shared" si="356"/>
        <v>1068576.3333333333</v>
      </c>
      <c r="X378" s="144">
        <v>3785</v>
      </c>
      <c r="Y378" s="60">
        <v>3484</v>
      </c>
      <c r="Z378" s="80">
        <f t="shared" si="357"/>
        <v>0.9204755614266843</v>
      </c>
      <c r="AA378" s="93">
        <v>2367126900</v>
      </c>
      <c r="AB378" s="100">
        <f t="shared" si="358"/>
        <v>679427.92766934563</v>
      </c>
      <c r="AC378" s="60">
        <v>2954</v>
      </c>
      <c r="AD378" s="80">
        <f t="shared" si="359"/>
        <v>0.78044914134742405</v>
      </c>
      <c r="AE378" s="93">
        <v>489088426</v>
      </c>
      <c r="AF378" s="100">
        <f t="shared" si="360"/>
        <v>165568.18754231551</v>
      </c>
      <c r="AG378" s="144">
        <v>3371</v>
      </c>
      <c r="AH378" s="60">
        <v>3202</v>
      </c>
      <c r="AI378" s="80">
        <f t="shared" si="361"/>
        <v>0.94986650845446452</v>
      </c>
      <c r="AJ378" s="93">
        <v>2889710490</v>
      </c>
      <c r="AK378" s="100">
        <f t="shared" si="362"/>
        <v>902470.48407245474</v>
      </c>
      <c r="AL378" s="60">
        <v>2867</v>
      </c>
      <c r="AM378" s="80">
        <f t="shared" si="363"/>
        <v>0.85048946900029665</v>
      </c>
      <c r="AN378" s="93">
        <v>641377032</v>
      </c>
      <c r="AO378" s="100">
        <f t="shared" si="364"/>
        <v>223710.16114405301</v>
      </c>
      <c r="AP378" s="144">
        <v>1893</v>
      </c>
      <c r="AQ378" s="60">
        <v>1806</v>
      </c>
      <c r="AR378" s="80">
        <f t="shared" si="365"/>
        <v>0.95404120443740092</v>
      </c>
      <c r="AS378" s="93">
        <v>1570301290</v>
      </c>
      <c r="AT378" s="100">
        <f t="shared" si="366"/>
        <v>869491.30121816171</v>
      </c>
      <c r="AU378" s="60">
        <v>1624</v>
      </c>
      <c r="AV378" s="80">
        <f t="shared" si="367"/>
        <v>0.85789751716851559</v>
      </c>
      <c r="AW378" s="93">
        <v>315840920</v>
      </c>
      <c r="AX378" s="100">
        <f t="shared" si="368"/>
        <v>194483.3251231527</v>
      </c>
      <c r="AY378" s="144">
        <v>848</v>
      </c>
      <c r="AZ378" s="60">
        <v>791</v>
      </c>
      <c r="BA378" s="80">
        <f t="shared" si="369"/>
        <v>0.93278301886792447</v>
      </c>
      <c r="BB378" s="93">
        <v>684659610</v>
      </c>
      <c r="BC378" s="100">
        <f t="shared" si="370"/>
        <v>865562.08596713026</v>
      </c>
      <c r="BD378" s="60">
        <v>716</v>
      </c>
      <c r="BE378" s="80">
        <f t="shared" si="371"/>
        <v>0.84433962264150941</v>
      </c>
      <c r="BF378" s="93">
        <v>123000952</v>
      </c>
      <c r="BG378" s="100">
        <f t="shared" si="372"/>
        <v>171789.03910614524</v>
      </c>
      <c r="BH378" s="144">
        <v>303</v>
      </c>
      <c r="BI378" s="60">
        <v>284</v>
      </c>
      <c r="BJ378" s="80">
        <f t="shared" si="373"/>
        <v>0.93729372937293731</v>
      </c>
      <c r="BK378" s="93">
        <v>222273410</v>
      </c>
      <c r="BL378" s="100">
        <f t="shared" si="374"/>
        <v>782652.85211267602</v>
      </c>
      <c r="BM378" s="60">
        <v>245</v>
      </c>
      <c r="BN378" s="80">
        <f t="shared" si="375"/>
        <v>0.8085808580858086</v>
      </c>
      <c r="BO378" s="93">
        <v>38544303</v>
      </c>
      <c r="BP378" s="100">
        <f t="shared" si="376"/>
        <v>157323.6857142857</v>
      </c>
      <c r="BQ378" s="98">
        <f t="shared" si="377"/>
        <v>10256</v>
      </c>
      <c r="BR378" s="60">
        <f t="shared" si="378"/>
        <v>9621</v>
      </c>
      <c r="BS378" s="80">
        <f t="shared" si="379"/>
        <v>0.93808502340093602</v>
      </c>
      <c r="BT378" s="93">
        <f t="shared" si="380"/>
        <v>7849619650</v>
      </c>
      <c r="BU378" s="100">
        <f t="shared" si="381"/>
        <v>815883.96736305999</v>
      </c>
      <c r="BV378" s="60">
        <f t="shared" si="382"/>
        <v>8459</v>
      </c>
      <c r="BW378" s="80">
        <f t="shared" si="383"/>
        <v>0.82478549141965674</v>
      </c>
      <c r="BX378" s="93">
        <f t="shared" si="384"/>
        <v>1673488601</v>
      </c>
      <c r="BY378" s="100">
        <f t="shared" si="385"/>
        <v>197835.27615557396</v>
      </c>
      <c r="BZ378" s="82"/>
      <c r="CA378" s="113">
        <v>9940</v>
      </c>
      <c r="CB378" s="105">
        <v>9373</v>
      </c>
      <c r="CC378" s="86">
        <v>0.9429577464788732</v>
      </c>
      <c r="CD378" s="105">
        <v>7577888520</v>
      </c>
      <c r="CE378" s="105">
        <v>808480.58465806034</v>
      </c>
      <c r="CF378" s="105">
        <v>8270</v>
      </c>
      <c r="CG378" s="86">
        <v>0.83199195171026152</v>
      </c>
      <c r="CH378" s="105">
        <v>1612072590</v>
      </c>
      <c r="CI378" s="105">
        <v>194930.18016928658</v>
      </c>
      <c r="CK378" s="86">
        <f t="shared" si="386"/>
        <v>0.11329953198127929</v>
      </c>
      <c r="CL378" s="86">
        <f t="shared" si="387"/>
        <v>6.1914976599063976E-2</v>
      </c>
      <c r="CM378" s="86">
        <f t="shared" si="388"/>
        <v>0.11096579476861168</v>
      </c>
      <c r="CN378" s="86">
        <f t="shared" si="389"/>
        <v>5.7042253521126796E-2</v>
      </c>
    </row>
    <row r="379" spans="1:110" s="15" customFormat="1" ht="13.5" customHeight="1">
      <c r="A379" s="63"/>
      <c r="B379" s="345">
        <v>63</v>
      </c>
      <c r="C379" s="342" t="s">
        <v>30</v>
      </c>
      <c r="D379" s="331" t="s">
        <v>153</v>
      </c>
      <c r="E379" s="320"/>
      <c r="F379" s="144">
        <v>2</v>
      </c>
      <c r="G379" s="60">
        <v>2</v>
      </c>
      <c r="H379" s="80">
        <f t="shared" si="349"/>
        <v>1</v>
      </c>
      <c r="I379" s="93">
        <v>637680</v>
      </c>
      <c r="J379" s="100">
        <f t="shared" si="350"/>
        <v>318840</v>
      </c>
      <c r="K379" s="60">
        <v>1</v>
      </c>
      <c r="L379" s="80">
        <f t="shared" si="351"/>
        <v>0.5</v>
      </c>
      <c r="M379" s="93">
        <v>52535</v>
      </c>
      <c r="N379" s="100">
        <f t="shared" si="352"/>
        <v>52535</v>
      </c>
      <c r="O379" s="144">
        <v>4</v>
      </c>
      <c r="P379" s="60">
        <v>4</v>
      </c>
      <c r="Q379" s="80">
        <f t="shared" si="353"/>
        <v>1</v>
      </c>
      <c r="R379" s="93">
        <v>269010</v>
      </c>
      <c r="S379" s="100">
        <f t="shared" si="354"/>
        <v>67252.5</v>
      </c>
      <c r="T379" s="60">
        <v>2</v>
      </c>
      <c r="U379" s="80">
        <f t="shared" si="355"/>
        <v>0.5</v>
      </c>
      <c r="V379" s="93">
        <v>55317</v>
      </c>
      <c r="W379" s="100">
        <f t="shared" si="356"/>
        <v>27658.5</v>
      </c>
      <c r="X379" s="144">
        <v>972</v>
      </c>
      <c r="Y379" s="60">
        <v>950</v>
      </c>
      <c r="Z379" s="80">
        <f t="shared" si="357"/>
        <v>0.97736625514403297</v>
      </c>
      <c r="AA379" s="93">
        <v>397471500</v>
      </c>
      <c r="AB379" s="100">
        <f t="shared" si="358"/>
        <v>418391.05263157893</v>
      </c>
      <c r="AC379" s="60">
        <v>809</v>
      </c>
      <c r="AD379" s="80">
        <f t="shared" si="359"/>
        <v>0.83230452674897115</v>
      </c>
      <c r="AE379" s="93">
        <v>72082505</v>
      </c>
      <c r="AF379" s="100">
        <f t="shared" si="360"/>
        <v>89100.747836835595</v>
      </c>
      <c r="AG379" s="144">
        <v>733</v>
      </c>
      <c r="AH379" s="60">
        <v>724</v>
      </c>
      <c r="AI379" s="80">
        <f t="shared" si="361"/>
        <v>0.98772169167803547</v>
      </c>
      <c r="AJ379" s="93">
        <v>338214180</v>
      </c>
      <c r="AK379" s="100">
        <f t="shared" si="362"/>
        <v>467146.65745856351</v>
      </c>
      <c r="AL379" s="60">
        <v>667</v>
      </c>
      <c r="AM379" s="80">
        <f t="shared" si="363"/>
        <v>0.90995907230559347</v>
      </c>
      <c r="AN379" s="93">
        <v>76728530</v>
      </c>
      <c r="AO379" s="100">
        <f t="shared" si="364"/>
        <v>115035.27736131934</v>
      </c>
      <c r="AP379" s="144">
        <v>306</v>
      </c>
      <c r="AQ379" s="60">
        <v>304</v>
      </c>
      <c r="AR379" s="80">
        <f t="shared" si="365"/>
        <v>0.99346405228758172</v>
      </c>
      <c r="AS379" s="93">
        <v>154486050</v>
      </c>
      <c r="AT379" s="100">
        <f t="shared" si="366"/>
        <v>508177.79605263157</v>
      </c>
      <c r="AU379" s="60">
        <v>274</v>
      </c>
      <c r="AV379" s="80">
        <f t="shared" si="367"/>
        <v>0.89542483660130723</v>
      </c>
      <c r="AW379" s="93">
        <v>35190273</v>
      </c>
      <c r="AX379" s="100">
        <f t="shared" si="368"/>
        <v>128431.65328467153</v>
      </c>
      <c r="AY379" s="144">
        <v>130</v>
      </c>
      <c r="AZ379" s="60">
        <v>128</v>
      </c>
      <c r="BA379" s="80">
        <f t="shared" si="369"/>
        <v>0.98461538461538467</v>
      </c>
      <c r="BB379" s="93">
        <v>60139880</v>
      </c>
      <c r="BC379" s="100">
        <f t="shared" si="370"/>
        <v>469842.8125</v>
      </c>
      <c r="BD379" s="60">
        <v>123</v>
      </c>
      <c r="BE379" s="80">
        <f t="shared" si="371"/>
        <v>0.94615384615384612</v>
      </c>
      <c r="BF379" s="93">
        <v>11608162</v>
      </c>
      <c r="BG379" s="100">
        <f t="shared" si="372"/>
        <v>94375.300813008129</v>
      </c>
      <c r="BH379" s="144">
        <v>13</v>
      </c>
      <c r="BI379" s="60">
        <v>13</v>
      </c>
      <c r="BJ379" s="80">
        <f t="shared" si="373"/>
        <v>1</v>
      </c>
      <c r="BK379" s="93">
        <v>10253570</v>
      </c>
      <c r="BL379" s="100">
        <f t="shared" si="374"/>
        <v>788736.15384615387</v>
      </c>
      <c r="BM379" s="60">
        <v>11</v>
      </c>
      <c r="BN379" s="80">
        <f t="shared" si="375"/>
        <v>0.84615384615384615</v>
      </c>
      <c r="BO379" s="93">
        <v>1237556</v>
      </c>
      <c r="BP379" s="100">
        <f t="shared" si="376"/>
        <v>112505.09090909091</v>
      </c>
      <c r="BQ379" s="98">
        <f t="shared" si="377"/>
        <v>2160</v>
      </c>
      <c r="BR379" s="60">
        <f t="shared" si="378"/>
        <v>2125</v>
      </c>
      <c r="BS379" s="80">
        <f t="shared" si="379"/>
        <v>0.98379629629629628</v>
      </c>
      <c r="BT379" s="93">
        <f t="shared" si="380"/>
        <v>961471870</v>
      </c>
      <c r="BU379" s="100">
        <f t="shared" si="381"/>
        <v>452457.35058823531</v>
      </c>
      <c r="BV379" s="60">
        <f t="shared" si="382"/>
        <v>1887</v>
      </c>
      <c r="BW379" s="80">
        <f t="shared" si="383"/>
        <v>0.87361111111111112</v>
      </c>
      <c r="BX379" s="93">
        <f t="shared" si="384"/>
        <v>196954878</v>
      </c>
      <c r="BY379" s="100">
        <f t="shared" si="385"/>
        <v>104374.6041335453</v>
      </c>
      <c r="BZ379" s="82"/>
      <c r="CA379" s="113">
        <v>2149</v>
      </c>
      <c r="CB379" s="105">
        <v>2125</v>
      </c>
      <c r="CC379" s="86">
        <v>0.98883201489064676</v>
      </c>
      <c r="CD379" s="105">
        <v>956891340</v>
      </c>
      <c r="CE379" s="105">
        <v>450301.80705882353</v>
      </c>
      <c r="CF379" s="105">
        <v>1889</v>
      </c>
      <c r="CG379" s="86">
        <v>0.87901349464867384</v>
      </c>
      <c r="CH379" s="105">
        <v>200157536</v>
      </c>
      <c r="CI379" s="105">
        <v>105959.5214399153</v>
      </c>
      <c r="CK379" s="86">
        <f t="shared" si="386"/>
        <v>0.11018518518518516</v>
      </c>
      <c r="CL379" s="86">
        <f t="shared" si="387"/>
        <v>1.620370370370372E-2</v>
      </c>
      <c r="CM379" s="86">
        <f t="shared" si="388"/>
        <v>0.10981852024197292</v>
      </c>
      <c r="CN379" s="86">
        <f t="shared" si="389"/>
        <v>1.116798510935324E-2</v>
      </c>
    </row>
    <row r="380" spans="1:110" s="15" customFormat="1" ht="13.5" customHeight="1">
      <c r="A380" s="63"/>
      <c r="B380" s="346"/>
      <c r="C380" s="343"/>
      <c r="D380" s="319" t="s">
        <v>164</v>
      </c>
      <c r="E380" s="320"/>
      <c r="F380" s="144">
        <v>0</v>
      </c>
      <c r="G380" s="60">
        <v>0</v>
      </c>
      <c r="H380" s="80" t="str">
        <f t="shared" si="349"/>
        <v>-</v>
      </c>
      <c r="I380" s="93">
        <v>0</v>
      </c>
      <c r="J380" s="100" t="str">
        <f t="shared" si="350"/>
        <v>-</v>
      </c>
      <c r="K380" s="60">
        <v>0</v>
      </c>
      <c r="L380" s="80" t="str">
        <f t="shared" si="351"/>
        <v>-</v>
      </c>
      <c r="M380" s="93">
        <v>0</v>
      </c>
      <c r="N380" s="100" t="str">
        <f t="shared" si="352"/>
        <v>-</v>
      </c>
      <c r="O380" s="144">
        <v>0</v>
      </c>
      <c r="P380" s="60">
        <v>0</v>
      </c>
      <c r="Q380" s="80" t="str">
        <f t="shared" si="353"/>
        <v>-</v>
      </c>
      <c r="R380" s="93">
        <v>0</v>
      </c>
      <c r="S380" s="100" t="str">
        <f t="shared" si="354"/>
        <v>-</v>
      </c>
      <c r="T380" s="60">
        <v>0</v>
      </c>
      <c r="U380" s="80" t="str">
        <f t="shared" si="355"/>
        <v>-</v>
      </c>
      <c r="V380" s="93">
        <v>0</v>
      </c>
      <c r="W380" s="100" t="str">
        <f t="shared" si="356"/>
        <v>-</v>
      </c>
      <c r="X380" s="144">
        <v>12</v>
      </c>
      <c r="Y380" s="60">
        <v>12</v>
      </c>
      <c r="Z380" s="80">
        <f t="shared" si="357"/>
        <v>1</v>
      </c>
      <c r="AA380" s="93">
        <v>3305270</v>
      </c>
      <c r="AB380" s="100">
        <f t="shared" si="358"/>
        <v>275439.16666666669</v>
      </c>
      <c r="AC380" s="60">
        <v>11</v>
      </c>
      <c r="AD380" s="80">
        <f t="shared" si="359"/>
        <v>0.91666666666666663</v>
      </c>
      <c r="AE380" s="93">
        <v>637444</v>
      </c>
      <c r="AF380" s="100">
        <f t="shared" si="360"/>
        <v>57949.454545454544</v>
      </c>
      <c r="AG380" s="144">
        <v>17</v>
      </c>
      <c r="AH380" s="60">
        <v>17</v>
      </c>
      <c r="AI380" s="80">
        <f t="shared" si="361"/>
        <v>1</v>
      </c>
      <c r="AJ380" s="93">
        <v>10593170</v>
      </c>
      <c r="AK380" s="100">
        <f t="shared" si="362"/>
        <v>623127.6470588235</v>
      </c>
      <c r="AL380" s="60">
        <v>15</v>
      </c>
      <c r="AM380" s="80">
        <f t="shared" si="363"/>
        <v>0.88235294117647056</v>
      </c>
      <c r="AN380" s="93">
        <v>1066239</v>
      </c>
      <c r="AO380" s="100">
        <f t="shared" si="364"/>
        <v>71082.600000000006</v>
      </c>
      <c r="AP380" s="144">
        <v>2</v>
      </c>
      <c r="AQ380" s="60">
        <v>2</v>
      </c>
      <c r="AR380" s="80">
        <f t="shared" si="365"/>
        <v>1</v>
      </c>
      <c r="AS380" s="93">
        <v>1441780</v>
      </c>
      <c r="AT380" s="100">
        <f t="shared" si="366"/>
        <v>720890</v>
      </c>
      <c r="AU380" s="60">
        <v>2</v>
      </c>
      <c r="AV380" s="80">
        <f t="shared" si="367"/>
        <v>1</v>
      </c>
      <c r="AW380" s="93">
        <v>223696</v>
      </c>
      <c r="AX380" s="100">
        <f t="shared" si="368"/>
        <v>111848</v>
      </c>
      <c r="AY380" s="144">
        <v>1</v>
      </c>
      <c r="AZ380" s="60">
        <v>1</v>
      </c>
      <c r="BA380" s="80">
        <f t="shared" si="369"/>
        <v>1</v>
      </c>
      <c r="BB380" s="93">
        <v>175620</v>
      </c>
      <c r="BC380" s="100">
        <f t="shared" si="370"/>
        <v>175620</v>
      </c>
      <c r="BD380" s="60">
        <v>1</v>
      </c>
      <c r="BE380" s="80">
        <f t="shared" si="371"/>
        <v>1</v>
      </c>
      <c r="BF380" s="93">
        <v>3231</v>
      </c>
      <c r="BG380" s="100">
        <f t="shared" si="372"/>
        <v>3231</v>
      </c>
      <c r="BH380" s="144">
        <v>0</v>
      </c>
      <c r="BI380" s="60">
        <v>0</v>
      </c>
      <c r="BJ380" s="80" t="str">
        <f t="shared" si="373"/>
        <v>-</v>
      </c>
      <c r="BK380" s="93">
        <v>0</v>
      </c>
      <c r="BL380" s="100" t="str">
        <f t="shared" si="374"/>
        <v>-</v>
      </c>
      <c r="BM380" s="60">
        <v>0</v>
      </c>
      <c r="BN380" s="80" t="str">
        <f t="shared" si="375"/>
        <v>-</v>
      </c>
      <c r="BO380" s="93">
        <v>0</v>
      </c>
      <c r="BP380" s="100" t="str">
        <f t="shared" si="376"/>
        <v>-</v>
      </c>
      <c r="BQ380" s="98">
        <f t="shared" si="377"/>
        <v>32</v>
      </c>
      <c r="BR380" s="60">
        <f t="shared" si="378"/>
        <v>32</v>
      </c>
      <c r="BS380" s="80">
        <f t="shared" si="379"/>
        <v>1</v>
      </c>
      <c r="BT380" s="93">
        <f t="shared" si="380"/>
        <v>15515840</v>
      </c>
      <c r="BU380" s="100">
        <f t="shared" si="381"/>
        <v>484870</v>
      </c>
      <c r="BV380" s="60">
        <f t="shared" si="382"/>
        <v>29</v>
      </c>
      <c r="BW380" s="80">
        <f t="shared" si="383"/>
        <v>0.90625</v>
      </c>
      <c r="BX380" s="93">
        <f t="shared" si="384"/>
        <v>1930610</v>
      </c>
      <c r="BY380" s="100">
        <f t="shared" si="385"/>
        <v>66572.758620689652</v>
      </c>
      <c r="BZ380" s="82"/>
      <c r="CA380" s="113">
        <v>40</v>
      </c>
      <c r="CB380" s="105">
        <v>39</v>
      </c>
      <c r="CC380" s="86">
        <v>0.97499999999999998</v>
      </c>
      <c r="CD380" s="105">
        <v>24322940</v>
      </c>
      <c r="CE380" s="105">
        <v>623665.12820512825</v>
      </c>
      <c r="CF380" s="105">
        <v>34</v>
      </c>
      <c r="CG380" s="86">
        <v>0.85</v>
      </c>
      <c r="CH380" s="105">
        <v>2753764</v>
      </c>
      <c r="CI380" s="105">
        <v>80993.058823529413</v>
      </c>
      <c r="CK380" s="86">
        <f t="shared" si="386"/>
        <v>9.375E-2</v>
      </c>
      <c r="CL380" s="86">
        <f t="shared" si="387"/>
        <v>0</v>
      </c>
      <c r="CM380" s="86">
        <f t="shared" si="388"/>
        <v>0.125</v>
      </c>
      <c r="CN380" s="86">
        <f t="shared" si="389"/>
        <v>2.5000000000000022E-2</v>
      </c>
    </row>
    <row r="381" spans="1:110" s="15" customFormat="1" ht="13.5" customHeight="1">
      <c r="A381" s="63"/>
      <c r="B381" s="346"/>
      <c r="C381" s="343"/>
      <c r="D381" s="81"/>
      <c r="E381" s="71" t="s">
        <v>160</v>
      </c>
      <c r="F381" s="168">
        <v>0</v>
      </c>
      <c r="G381" s="62">
        <v>0</v>
      </c>
      <c r="H381" s="79" t="str">
        <f t="shared" si="349"/>
        <v>-</v>
      </c>
      <c r="I381" s="101">
        <v>0</v>
      </c>
      <c r="J381" s="102" t="str">
        <f t="shared" si="350"/>
        <v>-</v>
      </c>
      <c r="K381" s="62">
        <v>0</v>
      </c>
      <c r="L381" s="79" t="str">
        <f t="shared" si="351"/>
        <v>-</v>
      </c>
      <c r="M381" s="101">
        <v>0</v>
      </c>
      <c r="N381" s="102" t="str">
        <f t="shared" si="352"/>
        <v>-</v>
      </c>
      <c r="O381" s="168">
        <v>0</v>
      </c>
      <c r="P381" s="62">
        <v>0</v>
      </c>
      <c r="Q381" s="79" t="str">
        <f t="shared" si="353"/>
        <v>-</v>
      </c>
      <c r="R381" s="101">
        <v>0</v>
      </c>
      <c r="S381" s="102" t="str">
        <f t="shared" si="354"/>
        <v>-</v>
      </c>
      <c r="T381" s="62">
        <v>0</v>
      </c>
      <c r="U381" s="79" t="str">
        <f t="shared" si="355"/>
        <v>-</v>
      </c>
      <c r="V381" s="101">
        <v>0</v>
      </c>
      <c r="W381" s="102" t="str">
        <f t="shared" si="356"/>
        <v>-</v>
      </c>
      <c r="X381" s="168">
        <v>4</v>
      </c>
      <c r="Y381" s="62">
        <v>4</v>
      </c>
      <c r="Z381" s="79">
        <f t="shared" si="357"/>
        <v>1</v>
      </c>
      <c r="AA381" s="101">
        <v>1123740</v>
      </c>
      <c r="AB381" s="102">
        <f t="shared" si="358"/>
        <v>280935</v>
      </c>
      <c r="AC381" s="62">
        <v>4</v>
      </c>
      <c r="AD381" s="79">
        <f t="shared" si="359"/>
        <v>1</v>
      </c>
      <c r="AE381" s="101">
        <v>164139</v>
      </c>
      <c r="AF381" s="102">
        <f t="shared" si="360"/>
        <v>41034.75</v>
      </c>
      <c r="AG381" s="168">
        <v>12</v>
      </c>
      <c r="AH381" s="62">
        <v>12</v>
      </c>
      <c r="AI381" s="79">
        <f t="shared" si="361"/>
        <v>1</v>
      </c>
      <c r="AJ381" s="101">
        <v>5926730</v>
      </c>
      <c r="AK381" s="102">
        <f t="shared" si="362"/>
        <v>493894.16666666669</v>
      </c>
      <c r="AL381" s="62">
        <v>12</v>
      </c>
      <c r="AM381" s="79">
        <f t="shared" si="363"/>
        <v>1</v>
      </c>
      <c r="AN381" s="101">
        <v>932632</v>
      </c>
      <c r="AO381" s="102">
        <f t="shared" si="364"/>
        <v>77719.333333333328</v>
      </c>
      <c r="AP381" s="168">
        <v>1</v>
      </c>
      <c r="AQ381" s="62">
        <v>1</v>
      </c>
      <c r="AR381" s="79">
        <f t="shared" si="365"/>
        <v>1</v>
      </c>
      <c r="AS381" s="101">
        <v>1027330</v>
      </c>
      <c r="AT381" s="102">
        <f t="shared" si="366"/>
        <v>1027330</v>
      </c>
      <c r="AU381" s="62">
        <v>1</v>
      </c>
      <c r="AV381" s="79">
        <f t="shared" si="367"/>
        <v>1</v>
      </c>
      <c r="AW381" s="101">
        <v>143056</v>
      </c>
      <c r="AX381" s="102">
        <f t="shared" si="368"/>
        <v>143056</v>
      </c>
      <c r="AY381" s="168">
        <v>1</v>
      </c>
      <c r="AZ381" s="62">
        <v>1</v>
      </c>
      <c r="BA381" s="79">
        <f t="shared" si="369"/>
        <v>1</v>
      </c>
      <c r="BB381" s="101">
        <v>175620</v>
      </c>
      <c r="BC381" s="102">
        <f t="shared" si="370"/>
        <v>175620</v>
      </c>
      <c r="BD381" s="62">
        <v>1</v>
      </c>
      <c r="BE381" s="79">
        <f t="shared" si="371"/>
        <v>1</v>
      </c>
      <c r="BF381" s="101">
        <v>3231</v>
      </c>
      <c r="BG381" s="102">
        <f t="shared" si="372"/>
        <v>3231</v>
      </c>
      <c r="BH381" s="168">
        <v>0</v>
      </c>
      <c r="BI381" s="62">
        <v>0</v>
      </c>
      <c r="BJ381" s="79" t="str">
        <f t="shared" si="373"/>
        <v>-</v>
      </c>
      <c r="BK381" s="101">
        <v>0</v>
      </c>
      <c r="BL381" s="102" t="str">
        <f t="shared" si="374"/>
        <v>-</v>
      </c>
      <c r="BM381" s="62">
        <v>0</v>
      </c>
      <c r="BN381" s="79" t="str">
        <f t="shared" si="375"/>
        <v>-</v>
      </c>
      <c r="BO381" s="101">
        <v>0</v>
      </c>
      <c r="BP381" s="102" t="str">
        <f t="shared" si="376"/>
        <v>-</v>
      </c>
      <c r="BQ381" s="99">
        <f t="shared" si="377"/>
        <v>18</v>
      </c>
      <c r="BR381" s="62">
        <f t="shared" si="378"/>
        <v>18</v>
      </c>
      <c r="BS381" s="79">
        <f t="shared" si="379"/>
        <v>1</v>
      </c>
      <c r="BT381" s="101">
        <f t="shared" si="380"/>
        <v>8253420</v>
      </c>
      <c r="BU381" s="102">
        <f t="shared" si="381"/>
        <v>458523.33333333331</v>
      </c>
      <c r="BV381" s="62">
        <f t="shared" si="382"/>
        <v>18</v>
      </c>
      <c r="BW381" s="79">
        <f t="shared" si="383"/>
        <v>1</v>
      </c>
      <c r="BX381" s="101">
        <f t="shared" si="384"/>
        <v>1243058</v>
      </c>
      <c r="BY381" s="102">
        <f t="shared" si="385"/>
        <v>69058.777777777781</v>
      </c>
      <c r="BZ381" s="82"/>
      <c r="CA381" s="113">
        <v>23</v>
      </c>
      <c r="CB381" s="105">
        <v>22</v>
      </c>
      <c r="CC381" s="86">
        <v>0.95652173913043481</v>
      </c>
      <c r="CD381" s="105">
        <v>13973760</v>
      </c>
      <c r="CE381" s="105">
        <v>635170.90909090906</v>
      </c>
      <c r="CF381" s="105">
        <v>19</v>
      </c>
      <c r="CG381" s="86">
        <v>0.82608695652173914</v>
      </c>
      <c r="CH381" s="105">
        <v>1844350</v>
      </c>
      <c r="CI381" s="105">
        <v>97071.052631578947</v>
      </c>
      <c r="CK381" s="86">
        <f t="shared" si="386"/>
        <v>0</v>
      </c>
      <c r="CL381" s="86">
        <f t="shared" si="387"/>
        <v>0</v>
      </c>
      <c r="CM381" s="86">
        <f t="shared" si="388"/>
        <v>0.13043478260869568</v>
      </c>
      <c r="CN381" s="86">
        <f t="shared" si="389"/>
        <v>4.3478260869565188E-2</v>
      </c>
    </row>
    <row r="382" spans="1:110" s="15" customFormat="1" ht="13.5" customHeight="1">
      <c r="B382" s="346"/>
      <c r="C382" s="343"/>
      <c r="D382" s="81"/>
      <c r="E382" s="198" t="s">
        <v>161</v>
      </c>
      <c r="F382" s="213">
        <v>0</v>
      </c>
      <c r="G382" s="214">
        <v>0</v>
      </c>
      <c r="H382" s="215" t="str">
        <f t="shared" si="349"/>
        <v>-</v>
      </c>
      <c r="I382" s="216">
        <v>0</v>
      </c>
      <c r="J382" s="217" t="str">
        <f t="shared" si="350"/>
        <v>-</v>
      </c>
      <c r="K382" s="214">
        <v>0</v>
      </c>
      <c r="L382" s="215" t="str">
        <f t="shared" si="351"/>
        <v>-</v>
      </c>
      <c r="M382" s="216">
        <v>0</v>
      </c>
      <c r="N382" s="217" t="str">
        <f t="shared" si="352"/>
        <v>-</v>
      </c>
      <c r="O382" s="213">
        <v>0</v>
      </c>
      <c r="P382" s="214">
        <v>0</v>
      </c>
      <c r="Q382" s="215" t="str">
        <f t="shared" si="353"/>
        <v>-</v>
      </c>
      <c r="R382" s="216">
        <v>0</v>
      </c>
      <c r="S382" s="217" t="str">
        <f t="shared" si="354"/>
        <v>-</v>
      </c>
      <c r="T382" s="214">
        <v>0</v>
      </c>
      <c r="U382" s="215" t="str">
        <f t="shared" si="355"/>
        <v>-</v>
      </c>
      <c r="V382" s="216">
        <v>0</v>
      </c>
      <c r="W382" s="217" t="str">
        <f t="shared" si="356"/>
        <v>-</v>
      </c>
      <c r="X382" s="213">
        <v>8</v>
      </c>
      <c r="Y382" s="214">
        <v>8</v>
      </c>
      <c r="Z382" s="215">
        <f t="shared" si="357"/>
        <v>1</v>
      </c>
      <c r="AA382" s="216">
        <v>2181530</v>
      </c>
      <c r="AB382" s="217">
        <f t="shared" si="358"/>
        <v>272691.25</v>
      </c>
      <c r="AC382" s="214">
        <v>7</v>
      </c>
      <c r="AD382" s="215">
        <f t="shared" si="359"/>
        <v>0.875</v>
      </c>
      <c r="AE382" s="216">
        <v>473305</v>
      </c>
      <c r="AF382" s="217">
        <f t="shared" si="360"/>
        <v>67615</v>
      </c>
      <c r="AG382" s="213">
        <v>5</v>
      </c>
      <c r="AH382" s="214">
        <v>5</v>
      </c>
      <c r="AI382" s="215">
        <f t="shared" si="361"/>
        <v>1</v>
      </c>
      <c r="AJ382" s="216">
        <v>4666440</v>
      </c>
      <c r="AK382" s="217">
        <f t="shared" si="362"/>
        <v>933288</v>
      </c>
      <c r="AL382" s="214">
        <v>3</v>
      </c>
      <c r="AM382" s="215">
        <f t="shared" si="363"/>
        <v>0.6</v>
      </c>
      <c r="AN382" s="216">
        <v>133607</v>
      </c>
      <c r="AO382" s="217">
        <f t="shared" si="364"/>
        <v>44535.666666666664</v>
      </c>
      <c r="AP382" s="213">
        <v>1</v>
      </c>
      <c r="AQ382" s="214">
        <v>1</v>
      </c>
      <c r="AR382" s="215">
        <f t="shared" si="365"/>
        <v>1</v>
      </c>
      <c r="AS382" s="216">
        <v>414450</v>
      </c>
      <c r="AT382" s="217">
        <f t="shared" si="366"/>
        <v>414450</v>
      </c>
      <c r="AU382" s="214">
        <v>1</v>
      </c>
      <c r="AV382" s="215">
        <f t="shared" si="367"/>
        <v>1</v>
      </c>
      <c r="AW382" s="216">
        <v>80640</v>
      </c>
      <c r="AX382" s="217">
        <f t="shared" si="368"/>
        <v>80640</v>
      </c>
      <c r="AY382" s="213">
        <v>0</v>
      </c>
      <c r="AZ382" s="214">
        <v>0</v>
      </c>
      <c r="BA382" s="215" t="str">
        <f t="shared" si="369"/>
        <v>-</v>
      </c>
      <c r="BB382" s="216">
        <v>0</v>
      </c>
      <c r="BC382" s="217" t="str">
        <f t="shared" si="370"/>
        <v>-</v>
      </c>
      <c r="BD382" s="214">
        <v>0</v>
      </c>
      <c r="BE382" s="215" t="str">
        <f t="shared" si="371"/>
        <v>-</v>
      </c>
      <c r="BF382" s="216">
        <v>0</v>
      </c>
      <c r="BG382" s="217" t="str">
        <f t="shared" si="372"/>
        <v>-</v>
      </c>
      <c r="BH382" s="213">
        <v>0</v>
      </c>
      <c r="BI382" s="214">
        <v>0</v>
      </c>
      <c r="BJ382" s="215" t="str">
        <f t="shared" si="373"/>
        <v>-</v>
      </c>
      <c r="BK382" s="216">
        <v>0</v>
      </c>
      <c r="BL382" s="217" t="str">
        <f t="shared" si="374"/>
        <v>-</v>
      </c>
      <c r="BM382" s="214">
        <v>0</v>
      </c>
      <c r="BN382" s="215" t="str">
        <f t="shared" si="375"/>
        <v>-</v>
      </c>
      <c r="BO382" s="216">
        <v>0</v>
      </c>
      <c r="BP382" s="217" t="str">
        <f t="shared" si="376"/>
        <v>-</v>
      </c>
      <c r="BQ382" s="218">
        <f t="shared" si="377"/>
        <v>14</v>
      </c>
      <c r="BR382" s="214">
        <f t="shared" si="378"/>
        <v>14</v>
      </c>
      <c r="BS382" s="215">
        <f t="shared" si="379"/>
        <v>1</v>
      </c>
      <c r="BT382" s="216">
        <f t="shared" si="380"/>
        <v>7262420</v>
      </c>
      <c r="BU382" s="217">
        <f t="shared" si="381"/>
        <v>518744.28571428574</v>
      </c>
      <c r="BV382" s="214">
        <f t="shared" si="382"/>
        <v>11</v>
      </c>
      <c r="BW382" s="215">
        <f t="shared" si="383"/>
        <v>0.7857142857142857</v>
      </c>
      <c r="BX382" s="216">
        <f t="shared" si="384"/>
        <v>687552</v>
      </c>
      <c r="BY382" s="217">
        <f t="shared" si="385"/>
        <v>62504.727272727272</v>
      </c>
      <c r="BZ382" s="59"/>
      <c r="CA382" s="113">
        <v>17</v>
      </c>
      <c r="CB382" s="105">
        <v>17</v>
      </c>
      <c r="CC382" s="86">
        <v>1</v>
      </c>
      <c r="CD382" s="105">
        <v>10349180</v>
      </c>
      <c r="CE382" s="105">
        <v>608775.29411764711</v>
      </c>
      <c r="CF382" s="105">
        <v>15</v>
      </c>
      <c r="CG382" s="86">
        <v>0.88235294117647056</v>
      </c>
      <c r="CH382" s="105">
        <v>909414</v>
      </c>
      <c r="CI382" s="105">
        <v>60627.6</v>
      </c>
      <c r="CK382" s="86">
        <f t="shared" si="386"/>
        <v>0.2142857142857143</v>
      </c>
      <c r="CL382" s="86">
        <f t="shared" si="387"/>
        <v>0</v>
      </c>
      <c r="CM382" s="86">
        <f t="shared" si="388"/>
        <v>0.11764705882352944</v>
      </c>
      <c r="CN382" s="86">
        <f t="shared" si="389"/>
        <v>0</v>
      </c>
    </row>
    <row r="383" spans="1:110" s="15" customFormat="1" ht="13.5" customHeight="1">
      <c r="B383" s="346"/>
      <c r="C383" s="343"/>
      <c r="D383" s="210"/>
      <c r="E383" s="72" t="s">
        <v>211</v>
      </c>
      <c r="F383" s="211">
        <v>0</v>
      </c>
      <c r="G383" s="126">
        <v>0</v>
      </c>
      <c r="H383" s="124" t="str">
        <f>IFERROR(G383/F383,"-")</f>
        <v>-</v>
      </c>
      <c r="I383" s="127">
        <v>0</v>
      </c>
      <c r="J383" s="125" t="str">
        <f>IFERROR(I383/G383,"-")</f>
        <v>-</v>
      </c>
      <c r="K383" s="126">
        <v>0</v>
      </c>
      <c r="L383" s="124" t="str">
        <f>IFERROR(K383/F383,"-")</f>
        <v>-</v>
      </c>
      <c r="M383" s="127">
        <v>0</v>
      </c>
      <c r="N383" s="125" t="str">
        <f>IFERROR(M383/K383,"-")</f>
        <v>-</v>
      </c>
      <c r="O383" s="211">
        <v>0</v>
      </c>
      <c r="P383" s="126">
        <v>0</v>
      </c>
      <c r="Q383" s="124" t="str">
        <f>IFERROR(P383/O383,"-")</f>
        <v>-</v>
      </c>
      <c r="R383" s="127">
        <v>0</v>
      </c>
      <c r="S383" s="125" t="str">
        <f>IFERROR(R383/P383,"-")</f>
        <v>-</v>
      </c>
      <c r="T383" s="126">
        <v>0</v>
      </c>
      <c r="U383" s="124" t="str">
        <f>IFERROR(T383/O383,"-")</f>
        <v>-</v>
      </c>
      <c r="V383" s="127">
        <v>0</v>
      </c>
      <c r="W383" s="125" t="str">
        <f>IFERROR(V383/T383,"-")</f>
        <v>-</v>
      </c>
      <c r="X383" s="211">
        <v>0</v>
      </c>
      <c r="Y383" s="126">
        <v>0</v>
      </c>
      <c r="Z383" s="124" t="str">
        <f>IFERROR(Y383/X383,"-")</f>
        <v>-</v>
      </c>
      <c r="AA383" s="127">
        <v>0</v>
      </c>
      <c r="AB383" s="125" t="str">
        <f>IFERROR(AA383/Y383,"-")</f>
        <v>-</v>
      </c>
      <c r="AC383" s="126">
        <v>0</v>
      </c>
      <c r="AD383" s="124" t="str">
        <f>IFERROR(AC383/X383,"-")</f>
        <v>-</v>
      </c>
      <c r="AE383" s="127">
        <v>0</v>
      </c>
      <c r="AF383" s="125" t="str">
        <f>IFERROR(AE383/AC383,"-")</f>
        <v>-</v>
      </c>
      <c r="AG383" s="211">
        <v>0</v>
      </c>
      <c r="AH383" s="126">
        <v>0</v>
      </c>
      <c r="AI383" s="124" t="str">
        <f>IFERROR(AH383/AG383,"-")</f>
        <v>-</v>
      </c>
      <c r="AJ383" s="127">
        <v>0</v>
      </c>
      <c r="AK383" s="125" t="str">
        <f>IFERROR(AJ383/AH383,"-")</f>
        <v>-</v>
      </c>
      <c r="AL383" s="126">
        <v>0</v>
      </c>
      <c r="AM383" s="124" t="str">
        <f>IFERROR(AL383/AG383,"-")</f>
        <v>-</v>
      </c>
      <c r="AN383" s="127">
        <v>0</v>
      </c>
      <c r="AO383" s="125" t="str">
        <f>IFERROR(AN383/AL383,"-")</f>
        <v>-</v>
      </c>
      <c r="AP383" s="211">
        <v>0</v>
      </c>
      <c r="AQ383" s="126">
        <v>0</v>
      </c>
      <c r="AR383" s="124" t="str">
        <f>IFERROR(AQ383/AP383,"-")</f>
        <v>-</v>
      </c>
      <c r="AS383" s="127">
        <v>0</v>
      </c>
      <c r="AT383" s="125" t="str">
        <f>IFERROR(AS383/AQ383,"-")</f>
        <v>-</v>
      </c>
      <c r="AU383" s="126">
        <v>0</v>
      </c>
      <c r="AV383" s="124" t="str">
        <f>IFERROR(AU383/AP383,"-")</f>
        <v>-</v>
      </c>
      <c r="AW383" s="127">
        <v>0</v>
      </c>
      <c r="AX383" s="125" t="str">
        <f>IFERROR(AW383/AU383,"-")</f>
        <v>-</v>
      </c>
      <c r="AY383" s="211">
        <v>0</v>
      </c>
      <c r="AZ383" s="126">
        <v>0</v>
      </c>
      <c r="BA383" s="124" t="str">
        <f>IFERROR(AZ383/AY383,"-")</f>
        <v>-</v>
      </c>
      <c r="BB383" s="127">
        <v>0</v>
      </c>
      <c r="BC383" s="125" t="str">
        <f>IFERROR(BB383/AZ383,"-")</f>
        <v>-</v>
      </c>
      <c r="BD383" s="126">
        <v>0</v>
      </c>
      <c r="BE383" s="124" t="str">
        <f>IFERROR(BD383/AY383,"-")</f>
        <v>-</v>
      </c>
      <c r="BF383" s="127">
        <v>0</v>
      </c>
      <c r="BG383" s="125" t="str">
        <f>IFERROR(BF383/BD383,"-")</f>
        <v>-</v>
      </c>
      <c r="BH383" s="211">
        <v>0</v>
      </c>
      <c r="BI383" s="126">
        <v>0</v>
      </c>
      <c r="BJ383" s="124" t="str">
        <f>IFERROR(BI383/BH383,"-")</f>
        <v>-</v>
      </c>
      <c r="BK383" s="127">
        <v>0</v>
      </c>
      <c r="BL383" s="125" t="str">
        <f>IFERROR(BK383/BI383,"-")</f>
        <v>-</v>
      </c>
      <c r="BM383" s="126">
        <v>0</v>
      </c>
      <c r="BN383" s="124" t="str">
        <f>IFERROR(BM383/BH383,"-")</f>
        <v>-</v>
      </c>
      <c r="BO383" s="127">
        <v>0</v>
      </c>
      <c r="BP383" s="125" t="str">
        <f>IFERROR(BO383/BM383,"-")</f>
        <v>-</v>
      </c>
      <c r="BQ383" s="212">
        <f t="shared" si="377"/>
        <v>0</v>
      </c>
      <c r="BR383" s="126">
        <f t="shared" si="378"/>
        <v>0</v>
      </c>
      <c r="BS383" s="124" t="str">
        <f>IFERROR(BR383/BQ383,"-")</f>
        <v>-</v>
      </c>
      <c r="BT383" s="127">
        <f>SUM(I383,R383,AA383,AJ383,AS383,BB383,BK383)</f>
        <v>0</v>
      </c>
      <c r="BU383" s="125" t="str">
        <f>IFERROR(BT383/BR383,"-")</f>
        <v>-</v>
      </c>
      <c r="BV383" s="126">
        <f>SUM(K383,T383,AC383,AL383,AU383,BD383,BM383)</f>
        <v>0</v>
      </c>
      <c r="BW383" s="124" t="str">
        <f>IFERROR(BV383/BQ383,"-")</f>
        <v>-</v>
      </c>
      <c r="BX383" s="127">
        <f>SUM(M383,V383,AE383,AN383,AW383,BF383,BO383)</f>
        <v>0</v>
      </c>
      <c r="BY383" s="125" t="str">
        <f>IFERROR(BX383/BV383,"-")</f>
        <v>-</v>
      </c>
      <c r="BZ383" s="59"/>
      <c r="CA383" s="113">
        <v>0</v>
      </c>
      <c r="CB383" s="105">
        <v>0</v>
      </c>
      <c r="CC383" s="86" t="s">
        <v>240</v>
      </c>
      <c r="CD383" s="105">
        <v>0</v>
      </c>
      <c r="CE383" s="105" t="s">
        <v>240</v>
      </c>
      <c r="CF383" s="105">
        <v>0</v>
      </c>
      <c r="CG383" s="86" t="s">
        <v>240</v>
      </c>
      <c r="CH383" s="105">
        <v>0</v>
      </c>
      <c r="CI383" s="105" t="s">
        <v>240</v>
      </c>
      <c r="CK383" s="86" t="str">
        <f t="shared" si="386"/>
        <v>-</v>
      </c>
      <c r="CL383" s="86" t="str">
        <f t="shared" si="387"/>
        <v>-</v>
      </c>
      <c r="CM383" s="86" t="str">
        <f t="shared" si="388"/>
        <v>-</v>
      </c>
      <c r="CN383" s="86" t="str">
        <f t="shared" si="389"/>
        <v>-</v>
      </c>
      <c r="CO383" s="4"/>
      <c r="CP383" s="4"/>
      <c r="CQ383" s="4"/>
      <c r="CR383" s="4"/>
      <c r="CS383" s="4"/>
      <c r="CT383" s="4"/>
      <c r="DC383" s="4"/>
      <c r="DD383" s="4"/>
      <c r="DE383" s="4"/>
      <c r="DF383" s="4"/>
    </row>
    <row r="384" spans="1:110" ht="13.5" customHeight="1">
      <c r="B384" s="347"/>
      <c r="C384" s="344"/>
      <c r="D384" s="338" t="s">
        <v>204</v>
      </c>
      <c r="E384" s="339"/>
      <c r="F384" s="144">
        <v>6</v>
      </c>
      <c r="G384" s="60">
        <v>6</v>
      </c>
      <c r="H384" s="80">
        <f t="shared" si="349"/>
        <v>1</v>
      </c>
      <c r="I384" s="93">
        <v>9957160</v>
      </c>
      <c r="J384" s="100">
        <f t="shared" si="350"/>
        <v>1659526.6666666667</v>
      </c>
      <c r="K384" s="60">
        <v>3</v>
      </c>
      <c r="L384" s="80">
        <f t="shared" si="351"/>
        <v>0.5</v>
      </c>
      <c r="M384" s="93">
        <v>2138133</v>
      </c>
      <c r="N384" s="100">
        <f t="shared" si="352"/>
        <v>712711</v>
      </c>
      <c r="O384" s="144">
        <v>8</v>
      </c>
      <c r="P384" s="60">
        <v>8</v>
      </c>
      <c r="Q384" s="80">
        <f t="shared" si="353"/>
        <v>1</v>
      </c>
      <c r="R384" s="93">
        <v>31869400</v>
      </c>
      <c r="S384" s="100">
        <f t="shared" si="354"/>
        <v>3983675</v>
      </c>
      <c r="T384" s="60">
        <v>7</v>
      </c>
      <c r="U384" s="80">
        <f t="shared" si="355"/>
        <v>0.875</v>
      </c>
      <c r="V384" s="93">
        <v>14175555</v>
      </c>
      <c r="W384" s="100">
        <f t="shared" si="356"/>
        <v>2025079.2857142857</v>
      </c>
      <c r="X384" s="144">
        <v>2356</v>
      </c>
      <c r="Y384" s="60">
        <v>2163</v>
      </c>
      <c r="Z384" s="80">
        <f t="shared" si="357"/>
        <v>0.91808149405772499</v>
      </c>
      <c r="AA384" s="93">
        <v>1409995960</v>
      </c>
      <c r="AB384" s="100">
        <f t="shared" si="358"/>
        <v>651870.53166897828</v>
      </c>
      <c r="AC384" s="60">
        <v>1831</v>
      </c>
      <c r="AD384" s="80">
        <f t="shared" si="359"/>
        <v>0.77716468590831922</v>
      </c>
      <c r="AE384" s="93">
        <v>318061201</v>
      </c>
      <c r="AF384" s="100">
        <f t="shared" si="360"/>
        <v>173709.01201529219</v>
      </c>
      <c r="AG384" s="144">
        <v>1964</v>
      </c>
      <c r="AH384" s="60">
        <v>1882</v>
      </c>
      <c r="AI384" s="80">
        <f t="shared" si="361"/>
        <v>0.9582484725050916</v>
      </c>
      <c r="AJ384" s="93">
        <v>1889248910</v>
      </c>
      <c r="AK384" s="100">
        <f t="shared" si="362"/>
        <v>1003851.7056323061</v>
      </c>
      <c r="AL384" s="60">
        <v>1640</v>
      </c>
      <c r="AM384" s="80">
        <f t="shared" si="363"/>
        <v>0.83503054989816705</v>
      </c>
      <c r="AN384" s="93">
        <v>378138389</v>
      </c>
      <c r="AO384" s="100">
        <f t="shared" si="364"/>
        <v>230572.18841463415</v>
      </c>
      <c r="AP384" s="144">
        <v>1374</v>
      </c>
      <c r="AQ384" s="60">
        <v>1315</v>
      </c>
      <c r="AR384" s="80">
        <f t="shared" si="365"/>
        <v>0.95705967976710338</v>
      </c>
      <c r="AS384" s="93">
        <v>1376797230</v>
      </c>
      <c r="AT384" s="100">
        <f t="shared" si="366"/>
        <v>1046994.0912547528</v>
      </c>
      <c r="AU384" s="60">
        <v>1187</v>
      </c>
      <c r="AV384" s="80">
        <f t="shared" si="367"/>
        <v>0.86390101892285298</v>
      </c>
      <c r="AW384" s="93">
        <v>269977551</v>
      </c>
      <c r="AX384" s="100">
        <f t="shared" si="368"/>
        <v>227445.28306655434</v>
      </c>
      <c r="AY384" s="144">
        <v>699</v>
      </c>
      <c r="AZ384" s="60">
        <v>664</v>
      </c>
      <c r="BA384" s="80">
        <f t="shared" si="369"/>
        <v>0.94992846924177399</v>
      </c>
      <c r="BB384" s="93">
        <v>793460160</v>
      </c>
      <c r="BC384" s="100">
        <f t="shared" si="370"/>
        <v>1194970.1204819276</v>
      </c>
      <c r="BD384" s="60">
        <v>601</v>
      </c>
      <c r="BE384" s="80">
        <f t="shared" si="371"/>
        <v>0.85979971387696708</v>
      </c>
      <c r="BF384" s="93">
        <v>136194917</v>
      </c>
      <c r="BG384" s="100">
        <f t="shared" si="372"/>
        <v>226613.83860232946</v>
      </c>
      <c r="BH384" s="144">
        <v>249</v>
      </c>
      <c r="BI384" s="60">
        <v>220</v>
      </c>
      <c r="BJ384" s="80">
        <f t="shared" si="373"/>
        <v>0.88353413654618473</v>
      </c>
      <c r="BK384" s="93">
        <v>244121330</v>
      </c>
      <c r="BL384" s="100">
        <f t="shared" si="374"/>
        <v>1109642.4090909092</v>
      </c>
      <c r="BM384" s="60">
        <v>194</v>
      </c>
      <c r="BN384" s="80">
        <f t="shared" si="375"/>
        <v>0.77911646586345384</v>
      </c>
      <c r="BO384" s="93">
        <v>44534917</v>
      </c>
      <c r="BP384" s="100">
        <f t="shared" si="376"/>
        <v>229561.42783505155</v>
      </c>
      <c r="BQ384" s="98">
        <f t="shared" si="377"/>
        <v>6656</v>
      </c>
      <c r="BR384" s="60">
        <f t="shared" si="378"/>
        <v>6258</v>
      </c>
      <c r="BS384" s="80">
        <f t="shared" si="379"/>
        <v>0.94020432692307687</v>
      </c>
      <c r="BT384" s="93">
        <f t="shared" si="380"/>
        <v>5755450150</v>
      </c>
      <c r="BU384" s="100">
        <f t="shared" si="381"/>
        <v>919694.81463726435</v>
      </c>
      <c r="BV384" s="60">
        <f t="shared" si="382"/>
        <v>5463</v>
      </c>
      <c r="BW384" s="80">
        <f t="shared" si="383"/>
        <v>0.82076322115384615</v>
      </c>
      <c r="BX384" s="93">
        <f t="shared" si="384"/>
        <v>1163220663</v>
      </c>
      <c r="BY384" s="100">
        <f t="shared" si="385"/>
        <v>212927.08456891819</v>
      </c>
      <c r="BZ384" s="59"/>
      <c r="CA384" s="113">
        <v>6356</v>
      </c>
      <c r="CB384" s="105">
        <v>5955</v>
      </c>
      <c r="CC384" s="86">
        <v>0.93691000629326615</v>
      </c>
      <c r="CD384" s="105">
        <v>5517006860</v>
      </c>
      <c r="CE384" s="105">
        <v>926449.51469353482</v>
      </c>
      <c r="CF384" s="105">
        <v>5187</v>
      </c>
      <c r="CG384" s="86">
        <v>0.81607929515418498</v>
      </c>
      <c r="CH384" s="105">
        <v>1163326610</v>
      </c>
      <c r="CI384" s="105">
        <v>224277.34914208599</v>
      </c>
      <c r="CK384" s="86">
        <f t="shared" si="386"/>
        <v>0.11944110576923073</v>
      </c>
      <c r="CL384" s="86">
        <f t="shared" si="387"/>
        <v>5.9795673076923128E-2</v>
      </c>
      <c r="CM384" s="86">
        <f t="shared" si="388"/>
        <v>0.12083071113908117</v>
      </c>
      <c r="CN384" s="86">
        <f t="shared" si="389"/>
        <v>6.3089993706733849E-2</v>
      </c>
    </row>
    <row r="385" spans="2:92" ht="13.5" customHeight="1">
      <c r="B385" s="345">
        <v>64</v>
      </c>
      <c r="C385" s="342" t="s">
        <v>51</v>
      </c>
      <c r="D385" s="331" t="s">
        <v>153</v>
      </c>
      <c r="E385" s="320"/>
      <c r="F385" s="144">
        <v>5</v>
      </c>
      <c r="G385" s="60">
        <v>5</v>
      </c>
      <c r="H385" s="80">
        <f t="shared" si="349"/>
        <v>1</v>
      </c>
      <c r="I385" s="93">
        <v>2736680</v>
      </c>
      <c r="J385" s="100">
        <f t="shared" si="350"/>
        <v>547336</v>
      </c>
      <c r="K385" s="60">
        <v>5</v>
      </c>
      <c r="L385" s="80">
        <f t="shared" si="351"/>
        <v>1</v>
      </c>
      <c r="M385" s="93">
        <v>444140</v>
      </c>
      <c r="N385" s="100">
        <f t="shared" si="352"/>
        <v>88828</v>
      </c>
      <c r="O385" s="144">
        <v>7</v>
      </c>
      <c r="P385" s="60">
        <v>7</v>
      </c>
      <c r="Q385" s="80">
        <f t="shared" si="353"/>
        <v>1</v>
      </c>
      <c r="R385" s="93">
        <v>4624560</v>
      </c>
      <c r="S385" s="100">
        <f t="shared" si="354"/>
        <v>660651.42857142852</v>
      </c>
      <c r="T385" s="60">
        <v>6</v>
      </c>
      <c r="U385" s="80">
        <f t="shared" si="355"/>
        <v>0.8571428571428571</v>
      </c>
      <c r="V385" s="93">
        <v>642045</v>
      </c>
      <c r="W385" s="100">
        <f t="shared" si="356"/>
        <v>107007.5</v>
      </c>
      <c r="X385" s="144">
        <v>591</v>
      </c>
      <c r="Y385" s="60">
        <v>577</v>
      </c>
      <c r="Z385" s="80">
        <f t="shared" si="357"/>
        <v>0.97631133671742809</v>
      </c>
      <c r="AA385" s="93">
        <v>254996750</v>
      </c>
      <c r="AB385" s="100">
        <f t="shared" si="358"/>
        <v>441935.4419410745</v>
      </c>
      <c r="AC385" s="60">
        <v>474</v>
      </c>
      <c r="AD385" s="80">
        <f t="shared" si="359"/>
        <v>0.80203045685279184</v>
      </c>
      <c r="AE385" s="93">
        <v>47123570</v>
      </c>
      <c r="AF385" s="100">
        <f t="shared" si="360"/>
        <v>99416.814345991559</v>
      </c>
      <c r="AG385" s="144">
        <v>367</v>
      </c>
      <c r="AH385" s="60">
        <v>361</v>
      </c>
      <c r="AI385" s="80">
        <f t="shared" si="361"/>
        <v>0.98365122615803813</v>
      </c>
      <c r="AJ385" s="93">
        <v>197384230</v>
      </c>
      <c r="AK385" s="100">
        <f t="shared" si="362"/>
        <v>546770.72022160667</v>
      </c>
      <c r="AL385" s="60">
        <v>314</v>
      </c>
      <c r="AM385" s="80">
        <f t="shared" si="363"/>
        <v>0.85558583106267028</v>
      </c>
      <c r="AN385" s="93">
        <v>36626687</v>
      </c>
      <c r="AO385" s="100">
        <f t="shared" si="364"/>
        <v>116645.5</v>
      </c>
      <c r="AP385" s="144">
        <v>110</v>
      </c>
      <c r="AQ385" s="60">
        <v>108</v>
      </c>
      <c r="AR385" s="80">
        <f t="shared" si="365"/>
        <v>0.98181818181818181</v>
      </c>
      <c r="AS385" s="93">
        <v>72370030</v>
      </c>
      <c r="AT385" s="100">
        <f t="shared" si="366"/>
        <v>670092.87037037034</v>
      </c>
      <c r="AU385" s="60">
        <v>99</v>
      </c>
      <c r="AV385" s="80">
        <f t="shared" si="367"/>
        <v>0.9</v>
      </c>
      <c r="AW385" s="93">
        <v>9116429</v>
      </c>
      <c r="AX385" s="100">
        <f t="shared" si="368"/>
        <v>92085.141414141413</v>
      </c>
      <c r="AY385" s="144">
        <v>26</v>
      </c>
      <c r="AZ385" s="60">
        <v>26</v>
      </c>
      <c r="BA385" s="80">
        <f t="shared" si="369"/>
        <v>1</v>
      </c>
      <c r="BB385" s="93">
        <v>13126840</v>
      </c>
      <c r="BC385" s="100">
        <f t="shared" si="370"/>
        <v>504878.46153846156</v>
      </c>
      <c r="BD385" s="60">
        <v>25</v>
      </c>
      <c r="BE385" s="80">
        <f t="shared" si="371"/>
        <v>0.96153846153846156</v>
      </c>
      <c r="BF385" s="93">
        <v>1850391</v>
      </c>
      <c r="BG385" s="100">
        <f t="shared" si="372"/>
        <v>74015.64</v>
      </c>
      <c r="BH385" s="144">
        <v>7</v>
      </c>
      <c r="BI385" s="60">
        <v>7</v>
      </c>
      <c r="BJ385" s="80">
        <f t="shared" si="373"/>
        <v>1</v>
      </c>
      <c r="BK385" s="93">
        <v>2531120</v>
      </c>
      <c r="BL385" s="100">
        <f t="shared" si="374"/>
        <v>361588.57142857142</v>
      </c>
      <c r="BM385" s="60">
        <v>5</v>
      </c>
      <c r="BN385" s="80">
        <f t="shared" si="375"/>
        <v>0.7142857142857143</v>
      </c>
      <c r="BO385" s="93">
        <v>345926</v>
      </c>
      <c r="BP385" s="100">
        <f t="shared" si="376"/>
        <v>69185.2</v>
      </c>
      <c r="BQ385" s="98">
        <f t="shared" si="377"/>
        <v>1113</v>
      </c>
      <c r="BR385" s="60">
        <f t="shared" si="378"/>
        <v>1091</v>
      </c>
      <c r="BS385" s="80">
        <f t="shared" si="379"/>
        <v>0.9802336028751123</v>
      </c>
      <c r="BT385" s="93">
        <f t="shared" si="380"/>
        <v>547770210</v>
      </c>
      <c r="BU385" s="100">
        <f t="shared" si="381"/>
        <v>502080.85242896428</v>
      </c>
      <c r="BV385" s="60">
        <f t="shared" si="382"/>
        <v>928</v>
      </c>
      <c r="BW385" s="80">
        <f t="shared" si="383"/>
        <v>0.83378256963162622</v>
      </c>
      <c r="BX385" s="93">
        <f t="shared" si="384"/>
        <v>96149188</v>
      </c>
      <c r="BY385" s="100">
        <f t="shared" si="385"/>
        <v>103609.03879310345</v>
      </c>
      <c r="BZ385" s="59"/>
      <c r="CA385" s="113">
        <v>1051</v>
      </c>
      <c r="CB385" s="105">
        <v>1028</v>
      </c>
      <c r="CC385" s="86">
        <v>0.97811607992388205</v>
      </c>
      <c r="CD385" s="105">
        <v>463233520</v>
      </c>
      <c r="CE385" s="105">
        <v>450616.26459143969</v>
      </c>
      <c r="CF385" s="105">
        <v>866</v>
      </c>
      <c r="CG385" s="86">
        <v>0.82397716460513792</v>
      </c>
      <c r="CH385" s="105">
        <v>87802943</v>
      </c>
      <c r="CI385" s="105">
        <v>101389.07967667436</v>
      </c>
      <c r="CK385" s="86">
        <f t="shared" si="386"/>
        <v>0.14645103324348607</v>
      </c>
      <c r="CL385" s="86">
        <f t="shared" si="387"/>
        <v>1.9766397124887702E-2</v>
      </c>
      <c r="CM385" s="86">
        <f t="shared" si="388"/>
        <v>0.15413891531874413</v>
      </c>
      <c r="CN385" s="86">
        <f t="shared" si="389"/>
        <v>2.1883920076117946E-2</v>
      </c>
    </row>
    <row r="386" spans="2:92" ht="13.5" customHeight="1">
      <c r="B386" s="346"/>
      <c r="C386" s="343"/>
      <c r="D386" s="319" t="s">
        <v>164</v>
      </c>
      <c r="E386" s="320"/>
      <c r="F386" s="144">
        <v>1</v>
      </c>
      <c r="G386" s="60">
        <v>1</v>
      </c>
      <c r="H386" s="80">
        <f t="shared" si="349"/>
        <v>1</v>
      </c>
      <c r="I386" s="93">
        <v>397010</v>
      </c>
      <c r="J386" s="100">
        <f t="shared" si="350"/>
        <v>397010</v>
      </c>
      <c r="K386" s="60">
        <v>1</v>
      </c>
      <c r="L386" s="80">
        <f t="shared" si="351"/>
        <v>1</v>
      </c>
      <c r="M386" s="93">
        <v>145098</v>
      </c>
      <c r="N386" s="100">
        <f t="shared" si="352"/>
        <v>145098</v>
      </c>
      <c r="O386" s="144">
        <v>1</v>
      </c>
      <c r="P386" s="60">
        <v>1</v>
      </c>
      <c r="Q386" s="80">
        <f t="shared" si="353"/>
        <v>1</v>
      </c>
      <c r="R386" s="93">
        <v>125420</v>
      </c>
      <c r="S386" s="100">
        <f t="shared" si="354"/>
        <v>125420</v>
      </c>
      <c r="T386" s="60">
        <v>1</v>
      </c>
      <c r="U386" s="80">
        <f t="shared" si="355"/>
        <v>1</v>
      </c>
      <c r="V386" s="93">
        <v>38428</v>
      </c>
      <c r="W386" s="100">
        <f t="shared" si="356"/>
        <v>38428</v>
      </c>
      <c r="X386" s="144">
        <v>41</v>
      </c>
      <c r="Y386" s="60">
        <v>41</v>
      </c>
      <c r="Z386" s="80">
        <f t="shared" si="357"/>
        <v>1</v>
      </c>
      <c r="AA386" s="93">
        <v>22809500</v>
      </c>
      <c r="AB386" s="100">
        <f t="shared" si="358"/>
        <v>556329.26829268294</v>
      </c>
      <c r="AC386" s="60">
        <v>32</v>
      </c>
      <c r="AD386" s="80">
        <f t="shared" si="359"/>
        <v>0.78048780487804881</v>
      </c>
      <c r="AE386" s="93">
        <v>2203163</v>
      </c>
      <c r="AF386" s="100">
        <f t="shared" si="360"/>
        <v>68848.84375</v>
      </c>
      <c r="AG386" s="144">
        <v>17</v>
      </c>
      <c r="AH386" s="60">
        <v>17</v>
      </c>
      <c r="AI386" s="80">
        <f t="shared" si="361"/>
        <v>1</v>
      </c>
      <c r="AJ386" s="93">
        <v>13307640</v>
      </c>
      <c r="AK386" s="100">
        <f t="shared" si="362"/>
        <v>782802.3529411765</v>
      </c>
      <c r="AL386" s="60">
        <v>15</v>
      </c>
      <c r="AM386" s="80">
        <f t="shared" si="363"/>
        <v>0.88235294117647056</v>
      </c>
      <c r="AN386" s="93">
        <v>4400677</v>
      </c>
      <c r="AO386" s="100">
        <f t="shared" si="364"/>
        <v>293378.46666666667</v>
      </c>
      <c r="AP386" s="144">
        <v>1</v>
      </c>
      <c r="AQ386" s="60">
        <v>1</v>
      </c>
      <c r="AR386" s="80">
        <f t="shared" si="365"/>
        <v>1</v>
      </c>
      <c r="AS386" s="93">
        <v>247470</v>
      </c>
      <c r="AT386" s="100">
        <f t="shared" si="366"/>
        <v>247470</v>
      </c>
      <c r="AU386" s="60">
        <v>1</v>
      </c>
      <c r="AV386" s="80">
        <f t="shared" si="367"/>
        <v>1</v>
      </c>
      <c r="AW386" s="93">
        <v>70677</v>
      </c>
      <c r="AX386" s="100">
        <f t="shared" si="368"/>
        <v>70677</v>
      </c>
      <c r="AY386" s="144">
        <v>0</v>
      </c>
      <c r="AZ386" s="60">
        <v>0</v>
      </c>
      <c r="BA386" s="80" t="str">
        <f t="shared" si="369"/>
        <v>-</v>
      </c>
      <c r="BB386" s="93">
        <v>0</v>
      </c>
      <c r="BC386" s="100" t="str">
        <f t="shared" si="370"/>
        <v>-</v>
      </c>
      <c r="BD386" s="60">
        <v>0</v>
      </c>
      <c r="BE386" s="80" t="str">
        <f t="shared" si="371"/>
        <v>-</v>
      </c>
      <c r="BF386" s="93">
        <v>0</v>
      </c>
      <c r="BG386" s="100" t="str">
        <f t="shared" si="372"/>
        <v>-</v>
      </c>
      <c r="BH386" s="144">
        <v>0</v>
      </c>
      <c r="BI386" s="60">
        <v>0</v>
      </c>
      <c r="BJ386" s="80" t="str">
        <f t="shared" si="373"/>
        <v>-</v>
      </c>
      <c r="BK386" s="93">
        <v>0</v>
      </c>
      <c r="BL386" s="100" t="str">
        <f t="shared" si="374"/>
        <v>-</v>
      </c>
      <c r="BM386" s="60">
        <v>0</v>
      </c>
      <c r="BN386" s="80" t="str">
        <f t="shared" si="375"/>
        <v>-</v>
      </c>
      <c r="BO386" s="93">
        <v>0</v>
      </c>
      <c r="BP386" s="100" t="str">
        <f t="shared" si="376"/>
        <v>-</v>
      </c>
      <c r="BQ386" s="98">
        <f t="shared" si="377"/>
        <v>61</v>
      </c>
      <c r="BR386" s="60">
        <f t="shared" si="378"/>
        <v>61</v>
      </c>
      <c r="BS386" s="80">
        <f t="shared" si="379"/>
        <v>1</v>
      </c>
      <c r="BT386" s="93">
        <f t="shared" si="380"/>
        <v>36887040</v>
      </c>
      <c r="BU386" s="100">
        <f t="shared" si="381"/>
        <v>604705.57377049176</v>
      </c>
      <c r="BV386" s="60">
        <f t="shared" si="382"/>
        <v>50</v>
      </c>
      <c r="BW386" s="80">
        <f t="shared" si="383"/>
        <v>0.81967213114754101</v>
      </c>
      <c r="BX386" s="93">
        <f t="shared" si="384"/>
        <v>6858043</v>
      </c>
      <c r="BY386" s="100">
        <f t="shared" si="385"/>
        <v>137160.85999999999</v>
      </c>
      <c r="CA386" s="113">
        <v>65</v>
      </c>
      <c r="CB386" s="105">
        <v>64</v>
      </c>
      <c r="CC386" s="86">
        <v>0.98461538461538467</v>
      </c>
      <c r="CD386" s="105">
        <v>31221850</v>
      </c>
      <c r="CE386" s="105">
        <v>487841.40625</v>
      </c>
      <c r="CF386" s="105">
        <v>52</v>
      </c>
      <c r="CG386" s="86">
        <v>0.8</v>
      </c>
      <c r="CH386" s="105">
        <v>3779391</v>
      </c>
      <c r="CI386" s="105">
        <v>72680.596153846156</v>
      </c>
      <c r="CK386" s="86">
        <f t="shared" si="386"/>
        <v>0.18032786885245899</v>
      </c>
      <c r="CL386" s="86">
        <f t="shared" si="387"/>
        <v>0</v>
      </c>
      <c r="CM386" s="86">
        <f t="shared" si="388"/>
        <v>0.18461538461538463</v>
      </c>
      <c r="CN386" s="86">
        <f t="shared" si="389"/>
        <v>1.538461538461533E-2</v>
      </c>
    </row>
    <row r="387" spans="2:92" ht="13.5" customHeight="1">
      <c r="B387" s="346"/>
      <c r="C387" s="343"/>
      <c r="D387" s="81"/>
      <c r="E387" s="71" t="s">
        <v>160</v>
      </c>
      <c r="F387" s="168">
        <v>1</v>
      </c>
      <c r="G387" s="62">
        <v>1</v>
      </c>
      <c r="H387" s="79">
        <f t="shared" si="349"/>
        <v>1</v>
      </c>
      <c r="I387" s="101">
        <v>397010</v>
      </c>
      <c r="J387" s="102">
        <f t="shared" si="350"/>
        <v>397010</v>
      </c>
      <c r="K387" s="62">
        <v>1</v>
      </c>
      <c r="L387" s="79">
        <f t="shared" si="351"/>
        <v>1</v>
      </c>
      <c r="M387" s="101">
        <v>145098</v>
      </c>
      <c r="N387" s="102">
        <f t="shared" si="352"/>
        <v>145098</v>
      </c>
      <c r="O387" s="168">
        <v>0</v>
      </c>
      <c r="P387" s="62">
        <v>0</v>
      </c>
      <c r="Q387" s="79" t="str">
        <f t="shared" si="353"/>
        <v>-</v>
      </c>
      <c r="R387" s="101">
        <v>0</v>
      </c>
      <c r="S387" s="102" t="str">
        <f t="shared" si="354"/>
        <v>-</v>
      </c>
      <c r="T387" s="62">
        <v>0</v>
      </c>
      <c r="U387" s="79" t="str">
        <f t="shared" si="355"/>
        <v>-</v>
      </c>
      <c r="V387" s="101">
        <v>0</v>
      </c>
      <c r="W387" s="102" t="str">
        <f t="shared" si="356"/>
        <v>-</v>
      </c>
      <c r="X387" s="168">
        <v>37</v>
      </c>
      <c r="Y387" s="62">
        <v>37</v>
      </c>
      <c r="Z387" s="79">
        <f t="shared" si="357"/>
        <v>1</v>
      </c>
      <c r="AA387" s="101">
        <v>21204240</v>
      </c>
      <c r="AB387" s="102">
        <f t="shared" si="358"/>
        <v>573087.56756756757</v>
      </c>
      <c r="AC387" s="62">
        <v>29</v>
      </c>
      <c r="AD387" s="79">
        <f t="shared" si="359"/>
        <v>0.78378378378378377</v>
      </c>
      <c r="AE387" s="101">
        <v>1952164</v>
      </c>
      <c r="AF387" s="102">
        <f t="shared" si="360"/>
        <v>67316</v>
      </c>
      <c r="AG387" s="168">
        <v>14</v>
      </c>
      <c r="AH387" s="62">
        <v>14</v>
      </c>
      <c r="AI387" s="79">
        <f t="shared" si="361"/>
        <v>1</v>
      </c>
      <c r="AJ387" s="101">
        <v>8022390</v>
      </c>
      <c r="AK387" s="102">
        <f t="shared" si="362"/>
        <v>573027.85714285716</v>
      </c>
      <c r="AL387" s="62">
        <v>13</v>
      </c>
      <c r="AM387" s="79">
        <f t="shared" si="363"/>
        <v>0.9285714285714286</v>
      </c>
      <c r="AN387" s="101">
        <v>1880553</v>
      </c>
      <c r="AO387" s="102">
        <f t="shared" si="364"/>
        <v>144657.92307692306</v>
      </c>
      <c r="AP387" s="168">
        <v>0</v>
      </c>
      <c r="AQ387" s="62">
        <v>0</v>
      </c>
      <c r="AR387" s="79" t="str">
        <f t="shared" si="365"/>
        <v>-</v>
      </c>
      <c r="AS387" s="101">
        <v>0</v>
      </c>
      <c r="AT387" s="102" t="str">
        <f t="shared" si="366"/>
        <v>-</v>
      </c>
      <c r="AU387" s="62">
        <v>0</v>
      </c>
      <c r="AV387" s="79" t="str">
        <f t="shared" si="367"/>
        <v>-</v>
      </c>
      <c r="AW387" s="101">
        <v>0</v>
      </c>
      <c r="AX387" s="102" t="str">
        <f t="shared" si="368"/>
        <v>-</v>
      </c>
      <c r="AY387" s="168">
        <v>0</v>
      </c>
      <c r="AZ387" s="62">
        <v>0</v>
      </c>
      <c r="BA387" s="79" t="str">
        <f t="shared" si="369"/>
        <v>-</v>
      </c>
      <c r="BB387" s="101">
        <v>0</v>
      </c>
      <c r="BC387" s="102" t="str">
        <f t="shared" si="370"/>
        <v>-</v>
      </c>
      <c r="BD387" s="62">
        <v>0</v>
      </c>
      <c r="BE387" s="79" t="str">
        <f t="shared" si="371"/>
        <v>-</v>
      </c>
      <c r="BF387" s="101">
        <v>0</v>
      </c>
      <c r="BG387" s="102" t="str">
        <f t="shared" si="372"/>
        <v>-</v>
      </c>
      <c r="BH387" s="168">
        <v>0</v>
      </c>
      <c r="BI387" s="62">
        <v>0</v>
      </c>
      <c r="BJ387" s="79" t="str">
        <f t="shared" si="373"/>
        <v>-</v>
      </c>
      <c r="BK387" s="101">
        <v>0</v>
      </c>
      <c r="BL387" s="102" t="str">
        <f t="shared" si="374"/>
        <v>-</v>
      </c>
      <c r="BM387" s="62">
        <v>0</v>
      </c>
      <c r="BN387" s="79" t="str">
        <f t="shared" si="375"/>
        <v>-</v>
      </c>
      <c r="BO387" s="101">
        <v>0</v>
      </c>
      <c r="BP387" s="102" t="str">
        <f t="shared" si="376"/>
        <v>-</v>
      </c>
      <c r="BQ387" s="99">
        <f t="shared" si="377"/>
        <v>52</v>
      </c>
      <c r="BR387" s="62">
        <f t="shared" si="378"/>
        <v>52</v>
      </c>
      <c r="BS387" s="79">
        <f t="shared" si="379"/>
        <v>1</v>
      </c>
      <c r="BT387" s="101">
        <f t="shared" si="380"/>
        <v>29623640</v>
      </c>
      <c r="BU387" s="102">
        <f t="shared" si="381"/>
        <v>569685.38461538462</v>
      </c>
      <c r="BV387" s="62">
        <f t="shared" si="382"/>
        <v>43</v>
      </c>
      <c r="BW387" s="79">
        <f t="shared" si="383"/>
        <v>0.82692307692307687</v>
      </c>
      <c r="BX387" s="101">
        <f t="shared" si="384"/>
        <v>3977815</v>
      </c>
      <c r="BY387" s="102">
        <f t="shared" si="385"/>
        <v>92507.325581395344</v>
      </c>
      <c r="CA387" s="113">
        <v>56</v>
      </c>
      <c r="CB387" s="105">
        <v>55</v>
      </c>
      <c r="CC387" s="86">
        <v>0.9821428571428571</v>
      </c>
      <c r="CD387" s="105">
        <v>29187020</v>
      </c>
      <c r="CE387" s="105">
        <v>530673.09090909094</v>
      </c>
      <c r="CF387" s="105">
        <v>44</v>
      </c>
      <c r="CG387" s="86">
        <v>0.7857142857142857</v>
      </c>
      <c r="CH387" s="105">
        <v>3344703</v>
      </c>
      <c r="CI387" s="105">
        <v>76015.977272727279</v>
      </c>
      <c r="CK387" s="86">
        <f t="shared" si="386"/>
        <v>0.17307692307692313</v>
      </c>
      <c r="CL387" s="86">
        <f t="shared" si="387"/>
        <v>0</v>
      </c>
      <c r="CM387" s="86">
        <f t="shared" si="388"/>
        <v>0.1964285714285714</v>
      </c>
      <c r="CN387" s="86">
        <f t="shared" si="389"/>
        <v>1.7857142857142905E-2</v>
      </c>
    </row>
    <row r="388" spans="2:92" ht="13.5" customHeight="1">
      <c r="B388" s="346"/>
      <c r="C388" s="343"/>
      <c r="D388" s="81"/>
      <c r="E388" s="198" t="s">
        <v>161</v>
      </c>
      <c r="F388" s="213">
        <v>0</v>
      </c>
      <c r="G388" s="214">
        <v>0</v>
      </c>
      <c r="H388" s="215" t="str">
        <f t="shared" si="349"/>
        <v>-</v>
      </c>
      <c r="I388" s="216">
        <v>0</v>
      </c>
      <c r="J388" s="217" t="str">
        <f t="shared" si="350"/>
        <v>-</v>
      </c>
      <c r="K388" s="214">
        <v>0</v>
      </c>
      <c r="L388" s="215" t="str">
        <f t="shared" si="351"/>
        <v>-</v>
      </c>
      <c r="M388" s="216">
        <v>0</v>
      </c>
      <c r="N388" s="217" t="str">
        <f t="shared" si="352"/>
        <v>-</v>
      </c>
      <c r="O388" s="213">
        <v>1</v>
      </c>
      <c r="P388" s="214">
        <v>1</v>
      </c>
      <c r="Q388" s="215">
        <f t="shared" si="353"/>
        <v>1</v>
      </c>
      <c r="R388" s="216">
        <v>125420</v>
      </c>
      <c r="S388" s="217">
        <f t="shared" si="354"/>
        <v>125420</v>
      </c>
      <c r="T388" s="214">
        <v>1</v>
      </c>
      <c r="U388" s="215">
        <f t="shared" si="355"/>
        <v>1</v>
      </c>
      <c r="V388" s="216">
        <v>38428</v>
      </c>
      <c r="W388" s="217">
        <f t="shared" si="356"/>
        <v>38428</v>
      </c>
      <c r="X388" s="213">
        <v>4</v>
      </c>
      <c r="Y388" s="214">
        <v>4</v>
      </c>
      <c r="Z388" s="215">
        <f t="shared" si="357"/>
        <v>1</v>
      </c>
      <c r="AA388" s="216">
        <v>1605260</v>
      </c>
      <c r="AB388" s="217">
        <f t="shared" si="358"/>
        <v>401315</v>
      </c>
      <c r="AC388" s="214">
        <v>3</v>
      </c>
      <c r="AD388" s="215">
        <f t="shared" si="359"/>
        <v>0.75</v>
      </c>
      <c r="AE388" s="216">
        <v>250999</v>
      </c>
      <c r="AF388" s="217">
        <f t="shared" si="360"/>
        <v>83666.333333333328</v>
      </c>
      <c r="AG388" s="213">
        <v>3</v>
      </c>
      <c r="AH388" s="214">
        <v>3</v>
      </c>
      <c r="AI388" s="215">
        <f t="shared" si="361"/>
        <v>1</v>
      </c>
      <c r="AJ388" s="216">
        <v>5285250</v>
      </c>
      <c r="AK388" s="217">
        <f t="shared" si="362"/>
        <v>1761750</v>
      </c>
      <c r="AL388" s="214">
        <v>2</v>
      </c>
      <c r="AM388" s="215">
        <f t="shared" si="363"/>
        <v>0.66666666666666663</v>
      </c>
      <c r="AN388" s="216">
        <v>2520124</v>
      </c>
      <c r="AO388" s="217">
        <f t="shared" si="364"/>
        <v>1260062</v>
      </c>
      <c r="AP388" s="213">
        <v>1</v>
      </c>
      <c r="AQ388" s="214">
        <v>1</v>
      </c>
      <c r="AR388" s="215">
        <f t="shared" si="365"/>
        <v>1</v>
      </c>
      <c r="AS388" s="216">
        <v>247470</v>
      </c>
      <c r="AT388" s="217">
        <f t="shared" si="366"/>
        <v>247470</v>
      </c>
      <c r="AU388" s="214">
        <v>1</v>
      </c>
      <c r="AV388" s="215">
        <f t="shared" si="367"/>
        <v>1</v>
      </c>
      <c r="AW388" s="216">
        <v>70677</v>
      </c>
      <c r="AX388" s="217">
        <f t="shared" si="368"/>
        <v>70677</v>
      </c>
      <c r="AY388" s="213">
        <v>0</v>
      </c>
      <c r="AZ388" s="214">
        <v>0</v>
      </c>
      <c r="BA388" s="215" t="str">
        <f t="shared" si="369"/>
        <v>-</v>
      </c>
      <c r="BB388" s="216">
        <v>0</v>
      </c>
      <c r="BC388" s="217" t="str">
        <f t="shared" si="370"/>
        <v>-</v>
      </c>
      <c r="BD388" s="214">
        <v>0</v>
      </c>
      <c r="BE388" s="215" t="str">
        <f t="shared" si="371"/>
        <v>-</v>
      </c>
      <c r="BF388" s="216">
        <v>0</v>
      </c>
      <c r="BG388" s="217" t="str">
        <f t="shared" si="372"/>
        <v>-</v>
      </c>
      <c r="BH388" s="213">
        <v>0</v>
      </c>
      <c r="BI388" s="214">
        <v>0</v>
      </c>
      <c r="BJ388" s="215" t="str">
        <f t="shared" si="373"/>
        <v>-</v>
      </c>
      <c r="BK388" s="216">
        <v>0</v>
      </c>
      <c r="BL388" s="217" t="str">
        <f t="shared" si="374"/>
        <v>-</v>
      </c>
      <c r="BM388" s="214">
        <v>0</v>
      </c>
      <c r="BN388" s="215" t="str">
        <f t="shared" si="375"/>
        <v>-</v>
      </c>
      <c r="BO388" s="216">
        <v>0</v>
      </c>
      <c r="BP388" s="217" t="str">
        <f t="shared" si="376"/>
        <v>-</v>
      </c>
      <c r="BQ388" s="218">
        <f t="shared" si="377"/>
        <v>9</v>
      </c>
      <c r="BR388" s="214">
        <f t="shared" si="378"/>
        <v>9</v>
      </c>
      <c r="BS388" s="215">
        <f t="shared" si="379"/>
        <v>1</v>
      </c>
      <c r="BT388" s="216">
        <f t="shared" si="380"/>
        <v>7263400</v>
      </c>
      <c r="BU388" s="217">
        <f t="shared" si="381"/>
        <v>807044.4444444445</v>
      </c>
      <c r="BV388" s="214">
        <f t="shared" si="382"/>
        <v>7</v>
      </c>
      <c r="BW388" s="215">
        <f t="shared" si="383"/>
        <v>0.77777777777777779</v>
      </c>
      <c r="BX388" s="216">
        <f t="shared" si="384"/>
        <v>2880228</v>
      </c>
      <c r="BY388" s="217">
        <f t="shared" si="385"/>
        <v>411461.14285714284</v>
      </c>
      <c r="CA388" s="113">
        <v>9</v>
      </c>
      <c r="CB388" s="105">
        <v>9</v>
      </c>
      <c r="CC388" s="86">
        <v>1</v>
      </c>
      <c r="CD388" s="105">
        <v>2034830</v>
      </c>
      <c r="CE388" s="105">
        <v>226092.22222222222</v>
      </c>
      <c r="CF388" s="105">
        <v>8</v>
      </c>
      <c r="CG388" s="86">
        <v>0.88888888888888884</v>
      </c>
      <c r="CH388" s="105">
        <v>434688</v>
      </c>
      <c r="CI388" s="105">
        <v>54336</v>
      </c>
      <c r="CK388" s="86">
        <f t="shared" si="386"/>
        <v>0.22222222222222221</v>
      </c>
      <c r="CL388" s="86">
        <f t="shared" si="387"/>
        <v>0</v>
      </c>
      <c r="CM388" s="86">
        <f t="shared" si="388"/>
        <v>0.11111111111111116</v>
      </c>
      <c r="CN388" s="86">
        <f t="shared" si="389"/>
        <v>0</v>
      </c>
    </row>
    <row r="389" spans="2:92" ht="13.5" customHeight="1">
      <c r="B389" s="346"/>
      <c r="C389" s="343"/>
      <c r="D389" s="210"/>
      <c r="E389" s="72" t="s">
        <v>211</v>
      </c>
      <c r="F389" s="211">
        <v>0</v>
      </c>
      <c r="G389" s="126">
        <v>0</v>
      </c>
      <c r="H389" s="124" t="str">
        <f>IFERROR(G389/F389,"-")</f>
        <v>-</v>
      </c>
      <c r="I389" s="127">
        <v>0</v>
      </c>
      <c r="J389" s="125" t="str">
        <f>IFERROR(I389/G389,"-")</f>
        <v>-</v>
      </c>
      <c r="K389" s="126">
        <v>0</v>
      </c>
      <c r="L389" s="124" t="str">
        <f>IFERROR(K389/F389,"-")</f>
        <v>-</v>
      </c>
      <c r="M389" s="127">
        <v>0</v>
      </c>
      <c r="N389" s="125" t="str">
        <f>IFERROR(M389/K389,"-")</f>
        <v>-</v>
      </c>
      <c r="O389" s="211">
        <v>0</v>
      </c>
      <c r="P389" s="126">
        <v>0</v>
      </c>
      <c r="Q389" s="124" t="str">
        <f>IFERROR(P389/O389,"-")</f>
        <v>-</v>
      </c>
      <c r="R389" s="127">
        <v>0</v>
      </c>
      <c r="S389" s="125" t="str">
        <f>IFERROR(R389/P389,"-")</f>
        <v>-</v>
      </c>
      <c r="T389" s="126">
        <v>0</v>
      </c>
      <c r="U389" s="124" t="str">
        <f>IFERROR(T389/O389,"-")</f>
        <v>-</v>
      </c>
      <c r="V389" s="127">
        <v>0</v>
      </c>
      <c r="W389" s="125" t="str">
        <f>IFERROR(V389/T389,"-")</f>
        <v>-</v>
      </c>
      <c r="X389" s="211">
        <v>0</v>
      </c>
      <c r="Y389" s="126">
        <v>0</v>
      </c>
      <c r="Z389" s="124" t="str">
        <f>IFERROR(Y389/X389,"-")</f>
        <v>-</v>
      </c>
      <c r="AA389" s="127">
        <v>0</v>
      </c>
      <c r="AB389" s="125" t="str">
        <f>IFERROR(AA389/Y389,"-")</f>
        <v>-</v>
      </c>
      <c r="AC389" s="126">
        <v>0</v>
      </c>
      <c r="AD389" s="124" t="str">
        <f>IFERROR(AC389/X389,"-")</f>
        <v>-</v>
      </c>
      <c r="AE389" s="127">
        <v>0</v>
      </c>
      <c r="AF389" s="125" t="str">
        <f>IFERROR(AE389/AC389,"-")</f>
        <v>-</v>
      </c>
      <c r="AG389" s="211">
        <v>0</v>
      </c>
      <c r="AH389" s="126">
        <v>0</v>
      </c>
      <c r="AI389" s="124" t="str">
        <f>IFERROR(AH389/AG389,"-")</f>
        <v>-</v>
      </c>
      <c r="AJ389" s="127">
        <v>0</v>
      </c>
      <c r="AK389" s="125" t="str">
        <f>IFERROR(AJ389/AH389,"-")</f>
        <v>-</v>
      </c>
      <c r="AL389" s="126">
        <v>0</v>
      </c>
      <c r="AM389" s="124" t="str">
        <f>IFERROR(AL389/AG389,"-")</f>
        <v>-</v>
      </c>
      <c r="AN389" s="127">
        <v>0</v>
      </c>
      <c r="AO389" s="125" t="str">
        <f>IFERROR(AN389/AL389,"-")</f>
        <v>-</v>
      </c>
      <c r="AP389" s="211">
        <v>0</v>
      </c>
      <c r="AQ389" s="126">
        <v>0</v>
      </c>
      <c r="AR389" s="124" t="str">
        <f>IFERROR(AQ389/AP389,"-")</f>
        <v>-</v>
      </c>
      <c r="AS389" s="127">
        <v>0</v>
      </c>
      <c r="AT389" s="125" t="str">
        <f>IFERROR(AS389/AQ389,"-")</f>
        <v>-</v>
      </c>
      <c r="AU389" s="126">
        <v>0</v>
      </c>
      <c r="AV389" s="124" t="str">
        <f>IFERROR(AU389/AP389,"-")</f>
        <v>-</v>
      </c>
      <c r="AW389" s="127">
        <v>0</v>
      </c>
      <c r="AX389" s="125" t="str">
        <f>IFERROR(AW389/AU389,"-")</f>
        <v>-</v>
      </c>
      <c r="AY389" s="211">
        <v>0</v>
      </c>
      <c r="AZ389" s="126">
        <v>0</v>
      </c>
      <c r="BA389" s="124" t="str">
        <f>IFERROR(AZ389/AY389,"-")</f>
        <v>-</v>
      </c>
      <c r="BB389" s="127">
        <v>0</v>
      </c>
      <c r="BC389" s="125" t="str">
        <f>IFERROR(BB389/AZ389,"-")</f>
        <v>-</v>
      </c>
      <c r="BD389" s="126">
        <v>0</v>
      </c>
      <c r="BE389" s="124" t="str">
        <f>IFERROR(BD389/AY389,"-")</f>
        <v>-</v>
      </c>
      <c r="BF389" s="127">
        <v>0</v>
      </c>
      <c r="BG389" s="125" t="str">
        <f>IFERROR(BF389/BD389,"-")</f>
        <v>-</v>
      </c>
      <c r="BH389" s="211">
        <v>0</v>
      </c>
      <c r="BI389" s="126">
        <v>0</v>
      </c>
      <c r="BJ389" s="124" t="str">
        <f>IFERROR(BI389/BH389,"-")</f>
        <v>-</v>
      </c>
      <c r="BK389" s="127">
        <v>0</v>
      </c>
      <c r="BL389" s="125" t="str">
        <f>IFERROR(BK389/BI389,"-")</f>
        <v>-</v>
      </c>
      <c r="BM389" s="126">
        <v>0</v>
      </c>
      <c r="BN389" s="124" t="str">
        <f>IFERROR(BM389/BH389,"-")</f>
        <v>-</v>
      </c>
      <c r="BO389" s="127">
        <v>0</v>
      </c>
      <c r="BP389" s="125" t="str">
        <f>IFERROR(BO389/BM389,"-")</f>
        <v>-</v>
      </c>
      <c r="BQ389" s="212">
        <f t="shared" si="377"/>
        <v>0</v>
      </c>
      <c r="BR389" s="126">
        <f t="shared" si="378"/>
        <v>0</v>
      </c>
      <c r="BS389" s="124" t="str">
        <f>IFERROR(BR389/BQ389,"-")</f>
        <v>-</v>
      </c>
      <c r="BT389" s="127">
        <f>SUM(I389,R389,AA389,AJ389,AS389,BB389,BK389)</f>
        <v>0</v>
      </c>
      <c r="BU389" s="125" t="str">
        <f>IFERROR(BT389/BR389,"-")</f>
        <v>-</v>
      </c>
      <c r="BV389" s="126">
        <f>SUM(K389,T389,AC389,AL389,AU389,BD389,BM389)</f>
        <v>0</v>
      </c>
      <c r="BW389" s="124" t="str">
        <f>IFERROR(BV389/BQ389,"-")</f>
        <v>-</v>
      </c>
      <c r="BX389" s="127">
        <f>SUM(M389,V389,AE389,AN389,AW389,BF389,BO389)</f>
        <v>0</v>
      </c>
      <c r="BY389" s="125" t="str">
        <f>IFERROR(BX389/BV389,"-")</f>
        <v>-</v>
      </c>
      <c r="CA389" s="113">
        <v>0</v>
      </c>
      <c r="CB389" s="105">
        <v>0</v>
      </c>
      <c r="CC389" s="86" t="s">
        <v>240</v>
      </c>
      <c r="CD389" s="105">
        <v>0</v>
      </c>
      <c r="CE389" s="105" t="s">
        <v>240</v>
      </c>
      <c r="CF389" s="105">
        <v>0</v>
      </c>
      <c r="CG389" s="86" t="s">
        <v>240</v>
      </c>
      <c r="CH389" s="105">
        <v>0</v>
      </c>
      <c r="CI389" s="105" t="s">
        <v>240</v>
      </c>
      <c r="CK389" s="86" t="str">
        <f t="shared" si="386"/>
        <v>-</v>
      </c>
      <c r="CL389" s="86" t="str">
        <f t="shared" si="387"/>
        <v>-</v>
      </c>
      <c r="CM389" s="86" t="str">
        <f t="shared" si="388"/>
        <v>-</v>
      </c>
      <c r="CN389" s="86" t="str">
        <f t="shared" si="389"/>
        <v>-</v>
      </c>
    </row>
    <row r="390" spans="2:92" ht="13.5" customHeight="1">
      <c r="B390" s="347"/>
      <c r="C390" s="344"/>
      <c r="D390" s="338" t="s">
        <v>204</v>
      </c>
      <c r="E390" s="339"/>
      <c r="F390" s="144">
        <v>56</v>
      </c>
      <c r="G390" s="60">
        <v>54</v>
      </c>
      <c r="H390" s="80">
        <f t="shared" si="349"/>
        <v>0.9642857142857143</v>
      </c>
      <c r="I390" s="93">
        <v>106481290</v>
      </c>
      <c r="J390" s="100">
        <f t="shared" si="350"/>
        <v>1971875.7407407407</v>
      </c>
      <c r="K390" s="60">
        <v>48</v>
      </c>
      <c r="L390" s="80">
        <f t="shared" si="351"/>
        <v>0.8571428571428571</v>
      </c>
      <c r="M390" s="93">
        <v>42787192</v>
      </c>
      <c r="N390" s="100">
        <f t="shared" si="352"/>
        <v>891399.83333333337</v>
      </c>
      <c r="O390" s="144">
        <v>122</v>
      </c>
      <c r="P390" s="60">
        <v>118</v>
      </c>
      <c r="Q390" s="80">
        <f t="shared" si="353"/>
        <v>0.96721311475409832</v>
      </c>
      <c r="R390" s="93">
        <v>258864930</v>
      </c>
      <c r="S390" s="100">
        <f t="shared" si="354"/>
        <v>2193770.5932203392</v>
      </c>
      <c r="T390" s="60">
        <v>108</v>
      </c>
      <c r="U390" s="80">
        <f t="shared" si="355"/>
        <v>0.88524590163934425</v>
      </c>
      <c r="V390" s="93">
        <v>105299463</v>
      </c>
      <c r="W390" s="100">
        <f t="shared" si="356"/>
        <v>974995.02777777775</v>
      </c>
      <c r="X390" s="144">
        <v>3045</v>
      </c>
      <c r="Y390" s="60">
        <v>2827</v>
      </c>
      <c r="Z390" s="80">
        <f t="shared" si="357"/>
        <v>0.92840722495894912</v>
      </c>
      <c r="AA390" s="93">
        <v>1949136150</v>
      </c>
      <c r="AB390" s="100">
        <f t="shared" si="358"/>
        <v>689471.5776441457</v>
      </c>
      <c r="AC390" s="60">
        <v>2483</v>
      </c>
      <c r="AD390" s="80">
        <f t="shared" si="359"/>
        <v>0.81543513957307057</v>
      </c>
      <c r="AE390" s="93">
        <v>441392439</v>
      </c>
      <c r="AF390" s="100">
        <f t="shared" si="360"/>
        <v>177765.78292388239</v>
      </c>
      <c r="AG390" s="144">
        <v>2443</v>
      </c>
      <c r="AH390" s="60">
        <v>2354</v>
      </c>
      <c r="AI390" s="80">
        <f t="shared" si="361"/>
        <v>0.96356938190749075</v>
      </c>
      <c r="AJ390" s="93">
        <v>2319361180</v>
      </c>
      <c r="AK390" s="100">
        <f t="shared" si="362"/>
        <v>985285.1231945625</v>
      </c>
      <c r="AL390" s="60">
        <v>2143</v>
      </c>
      <c r="AM390" s="80">
        <f t="shared" si="363"/>
        <v>0.87720016373311505</v>
      </c>
      <c r="AN390" s="93">
        <v>444244783</v>
      </c>
      <c r="AO390" s="100">
        <f t="shared" si="364"/>
        <v>207300.4120391974</v>
      </c>
      <c r="AP390" s="144">
        <v>1473</v>
      </c>
      <c r="AQ390" s="60">
        <v>1418</v>
      </c>
      <c r="AR390" s="80">
        <f t="shared" si="365"/>
        <v>0.96266123557365924</v>
      </c>
      <c r="AS390" s="93">
        <v>1554172710</v>
      </c>
      <c r="AT390" s="100">
        <f t="shared" si="366"/>
        <v>1096031.5303244006</v>
      </c>
      <c r="AU390" s="60">
        <v>1309</v>
      </c>
      <c r="AV390" s="80">
        <f t="shared" si="367"/>
        <v>0.88866259334691111</v>
      </c>
      <c r="AW390" s="93">
        <v>271389250</v>
      </c>
      <c r="AX390" s="100">
        <f t="shared" si="368"/>
        <v>207325.63025210085</v>
      </c>
      <c r="AY390" s="144">
        <v>703</v>
      </c>
      <c r="AZ390" s="60">
        <v>664</v>
      </c>
      <c r="BA390" s="80">
        <f t="shared" si="369"/>
        <v>0.94452347083926036</v>
      </c>
      <c r="BB390" s="93">
        <v>754230230</v>
      </c>
      <c r="BC390" s="100">
        <f t="shared" si="370"/>
        <v>1135888.9006024096</v>
      </c>
      <c r="BD390" s="60">
        <v>615</v>
      </c>
      <c r="BE390" s="80">
        <f t="shared" si="371"/>
        <v>0.87482219061166433</v>
      </c>
      <c r="BF390" s="93">
        <v>120453572</v>
      </c>
      <c r="BG390" s="100">
        <f t="shared" si="372"/>
        <v>195859.46666666667</v>
      </c>
      <c r="BH390" s="144">
        <v>250</v>
      </c>
      <c r="BI390" s="60">
        <v>218</v>
      </c>
      <c r="BJ390" s="80">
        <f t="shared" si="373"/>
        <v>0.872</v>
      </c>
      <c r="BK390" s="93">
        <v>247682040</v>
      </c>
      <c r="BL390" s="100">
        <f t="shared" si="374"/>
        <v>1136156.1467889908</v>
      </c>
      <c r="BM390" s="60">
        <v>198</v>
      </c>
      <c r="BN390" s="80">
        <f t="shared" si="375"/>
        <v>0.79200000000000004</v>
      </c>
      <c r="BO390" s="93">
        <v>41940807</v>
      </c>
      <c r="BP390" s="100">
        <f t="shared" si="376"/>
        <v>211822.25757575757</v>
      </c>
      <c r="BQ390" s="98">
        <f t="shared" si="377"/>
        <v>8092</v>
      </c>
      <c r="BR390" s="60">
        <f t="shared" si="378"/>
        <v>7653</v>
      </c>
      <c r="BS390" s="80">
        <f t="shared" si="379"/>
        <v>0.94574888779041033</v>
      </c>
      <c r="BT390" s="93">
        <f t="shared" si="380"/>
        <v>7189928530</v>
      </c>
      <c r="BU390" s="100">
        <f t="shared" si="381"/>
        <v>939491.51051875087</v>
      </c>
      <c r="BV390" s="60">
        <f t="shared" si="382"/>
        <v>6904</v>
      </c>
      <c r="BW390" s="80">
        <f t="shared" si="383"/>
        <v>0.85318833415719231</v>
      </c>
      <c r="BX390" s="93">
        <f t="shared" si="384"/>
        <v>1467507506</v>
      </c>
      <c r="BY390" s="100">
        <f t="shared" si="385"/>
        <v>212559.02462340673</v>
      </c>
      <c r="CA390" s="113">
        <v>7850</v>
      </c>
      <c r="CB390" s="105">
        <v>7431</v>
      </c>
      <c r="CC390" s="86">
        <v>0.94662420382165602</v>
      </c>
      <c r="CD390" s="105">
        <v>6849455900</v>
      </c>
      <c r="CE390" s="105">
        <v>921740.80204548512</v>
      </c>
      <c r="CF390" s="105">
        <v>6669</v>
      </c>
      <c r="CG390" s="86">
        <v>0.8495541401273885</v>
      </c>
      <c r="CH390" s="105">
        <v>1486779270</v>
      </c>
      <c r="CI390" s="105">
        <v>222938.86189833557</v>
      </c>
      <c r="CK390" s="86">
        <f t="shared" si="386"/>
        <v>9.2560553633218023E-2</v>
      </c>
      <c r="CL390" s="86">
        <f t="shared" si="387"/>
        <v>5.4251112209589669E-2</v>
      </c>
      <c r="CM390" s="86">
        <f t="shared" si="388"/>
        <v>9.7070063694267517E-2</v>
      </c>
      <c r="CN390" s="86">
        <f t="shared" si="389"/>
        <v>5.3375796178343982E-2</v>
      </c>
    </row>
    <row r="391" spans="2:92" ht="13.5" customHeight="1">
      <c r="B391" s="345">
        <v>65</v>
      </c>
      <c r="C391" s="342" t="s">
        <v>11</v>
      </c>
      <c r="D391" s="331" t="s">
        <v>153</v>
      </c>
      <c r="E391" s="320"/>
      <c r="F391" s="144">
        <v>0</v>
      </c>
      <c r="G391" s="60">
        <v>0</v>
      </c>
      <c r="H391" s="80" t="str">
        <f t="shared" si="349"/>
        <v>-</v>
      </c>
      <c r="I391" s="93">
        <v>0</v>
      </c>
      <c r="J391" s="100" t="str">
        <f t="shared" si="350"/>
        <v>-</v>
      </c>
      <c r="K391" s="60">
        <v>0</v>
      </c>
      <c r="L391" s="80" t="str">
        <f t="shared" si="351"/>
        <v>-</v>
      </c>
      <c r="M391" s="93">
        <v>0</v>
      </c>
      <c r="N391" s="100" t="str">
        <f t="shared" si="352"/>
        <v>-</v>
      </c>
      <c r="O391" s="144">
        <v>1</v>
      </c>
      <c r="P391" s="60">
        <v>1</v>
      </c>
      <c r="Q391" s="80">
        <f t="shared" si="353"/>
        <v>1</v>
      </c>
      <c r="R391" s="93">
        <v>116650</v>
      </c>
      <c r="S391" s="100">
        <f t="shared" si="354"/>
        <v>116650</v>
      </c>
      <c r="T391" s="60">
        <v>1</v>
      </c>
      <c r="U391" s="80">
        <f t="shared" si="355"/>
        <v>1</v>
      </c>
      <c r="V391" s="93">
        <v>23517</v>
      </c>
      <c r="W391" s="100">
        <f t="shared" si="356"/>
        <v>23517</v>
      </c>
      <c r="X391" s="144">
        <v>452</v>
      </c>
      <c r="Y391" s="60">
        <v>446</v>
      </c>
      <c r="Z391" s="80">
        <f t="shared" si="357"/>
        <v>0.98672566371681414</v>
      </c>
      <c r="AA391" s="93">
        <v>206855840</v>
      </c>
      <c r="AB391" s="100">
        <f t="shared" si="358"/>
        <v>463802.33183856501</v>
      </c>
      <c r="AC391" s="60">
        <v>356</v>
      </c>
      <c r="AD391" s="80">
        <f t="shared" si="359"/>
        <v>0.78761061946902655</v>
      </c>
      <c r="AE391" s="93">
        <v>29457978</v>
      </c>
      <c r="AF391" s="100">
        <f t="shared" si="360"/>
        <v>82747.129213483146</v>
      </c>
      <c r="AG391" s="144">
        <v>335</v>
      </c>
      <c r="AH391" s="60">
        <v>333</v>
      </c>
      <c r="AI391" s="80">
        <f t="shared" si="361"/>
        <v>0.99402985074626871</v>
      </c>
      <c r="AJ391" s="93">
        <v>155123380</v>
      </c>
      <c r="AK391" s="100">
        <f t="shared" si="362"/>
        <v>465835.97597597598</v>
      </c>
      <c r="AL391" s="60">
        <v>280</v>
      </c>
      <c r="AM391" s="80">
        <f t="shared" si="363"/>
        <v>0.83582089552238803</v>
      </c>
      <c r="AN391" s="93">
        <v>23120584</v>
      </c>
      <c r="AO391" s="100">
        <f t="shared" si="364"/>
        <v>82573.514285714293</v>
      </c>
      <c r="AP391" s="144">
        <v>113</v>
      </c>
      <c r="AQ391" s="60">
        <v>113</v>
      </c>
      <c r="AR391" s="80">
        <f t="shared" si="365"/>
        <v>1</v>
      </c>
      <c r="AS391" s="93">
        <v>70681910</v>
      </c>
      <c r="AT391" s="100">
        <f t="shared" si="366"/>
        <v>625503.62831858406</v>
      </c>
      <c r="AU391" s="60">
        <v>102</v>
      </c>
      <c r="AV391" s="80">
        <f t="shared" si="367"/>
        <v>0.90265486725663713</v>
      </c>
      <c r="AW391" s="93">
        <v>8508813</v>
      </c>
      <c r="AX391" s="100">
        <f t="shared" si="368"/>
        <v>83419.73529411765</v>
      </c>
      <c r="AY391" s="144">
        <v>36</v>
      </c>
      <c r="AZ391" s="60">
        <v>36</v>
      </c>
      <c r="BA391" s="80">
        <f t="shared" si="369"/>
        <v>1</v>
      </c>
      <c r="BB391" s="93">
        <v>20539060</v>
      </c>
      <c r="BC391" s="100">
        <f t="shared" si="370"/>
        <v>570529.4444444445</v>
      </c>
      <c r="BD391" s="60">
        <v>32</v>
      </c>
      <c r="BE391" s="80">
        <f t="shared" si="371"/>
        <v>0.88888888888888884</v>
      </c>
      <c r="BF391" s="93">
        <v>2417470</v>
      </c>
      <c r="BG391" s="100">
        <f t="shared" si="372"/>
        <v>75545.9375</v>
      </c>
      <c r="BH391" s="144">
        <v>8</v>
      </c>
      <c r="BI391" s="60">
        <v>8</v>
      </c>
      <c r="BJ391" s="80">
        <f t="shared" si="373"/>
        <v>1</v>
      </c>
      <c r="BK391" s="93">
        <v>2458120</v>
      </c>
      <c r="BL391" s="100">
        <f t="shared" si="374"/>
        <v>307265</v>
      </c>
      <c r="BM391" s="60">
        <v>7</v>
      </c>
      <c r="BN391" s="80">
        <f t="shared" si="375"/>
        <v>0.875</v>
      </c>
      <c r="BO391" s="93">
        <v>470518</v>
      </c>
      <c r="BP391" s="100">
        <f t="shared" si="376"/>
        <v>67216.857142857145</v>
      </c>
      <c r="BQ391" s="98">
        <f t="shared" si="377"/>
        <v>945</v>
      </c>
      <c r="BR391" s="60">
        <f t="shared" si="378"/>
        <v>937</v>
      </c>
      <c r="BS391" s="80">
        <f t="shared" si="379"/>
        <v>0.99153439153439149</v>
      </c>
      <c r="BT391" s="93">
        <f t="shared" si="380"/>
        <v>455774960</v>
      </c>
      <c r="BU391" s="100">
        <f t="shared" si="381"/>
        <v>486419.38100320171</v>
      </c>
      <c r="BV391" s="60">
        <f t="shared" si="382"/>
        <v>778</v>
      </c>
      <c r="BW391" s="80">
        <f t="shared" si="383"/>
        <v>0.82328042328042328</v>
      </c>
      <c r="BX391" s="93">
        <f t="shared" si="384"/>
        <v>63998880</v>
      </c>
      <c r="BY391" s="100">
        <f t="shared" si="385"/>
        <v>82260.771208226215</v>
      </c>
      <c r="CA391" s="113">
        <v>832</v>
      </c>
      <c r="CB391" s="105">
        <v>823</v>
      </c>
      <c r="CC391" s="86">
        <v>0.98918269230769229</v>
      </c>
      <c r="CD391" s="105">
        <v>383435470</v>
      </c>
      <c r="CE391" s="105">
        <v>465899.72053462942</v>
      </c>
      <c r="CF391" s="105">
        <v>693</v>
      </c>
      <c r="CG391" s="86">
        <v>0.83293269230769229</v>
      </c>
      <c r="CH391" s="105">
        <v>68092044</v>
      </c>
      <c r="CI391" s="105">
        <v>98256.917748917753</v>
      </c>
      <c r="CK391" s="86">
        <f t="shared" ref="CK391:CK454" si="390">IFERROR(BS391-BW391,"-")</f>
        <v>0.16825396825396821</v>
      </c>
      <c r="CL391" s="86">
        <f t="shared" si="387"/>
        <v>8.4656084656085095E-3</v>
      </c>
      <c r="CM391" s="86">
        <f t="shared" si="388"/>
        <v>0.15625</v>
      </c>
      <c r="CN391" s="86">
        <f t="shared" si="389"/>
        <v>1.0817307692307709E-2</v>
      </c>
    </row>
    <row r="392" spans="2:92" ht="13.5" customHeight="1">
      <c r="B392" s="346"/>
      <c r="C392" s="343"/>
      <c r="D392" s="319" t="s">
        <v>164</v>
      </c>
      <c r="E392" s="320"/>
      <c r="F392" s="144">
        <v>0</v>
      </c>
      <c r="G392" s="60">
        <v>0</v>
      </c>
      <c r="H392" s="80" t="str">
        <f t="shared" si="349"/>
        <v>-</v>
      </c>
      <c r="I392" s="93">
        <v>0</v>
      </c>
      <c r="J392" s="100" t="str">
        <f t="shared" si="350"/>
        <v>-</v>
      </c>
      <c r="K392" s="60">
        <v>0</v>
      </c>
      <c r="L392" s="80" t="str">
        <f t="shared" si="351"/>
        <v>-</v>
      </c>
      <c r="M392" s="93">
        <v>0</v>
      </c>
      <c r="N392" s="100" t="str">
        <f t="shared" si="352"/>
        <v>-</v>
      </c>
      <c r="O392" s="144">
        <v>0</v>
      </c>
      <c r="P392" s="60">
        <v>0</v>
      </c>
      <c r="Q392" s="80" t="str">
        <f t="shared" si="353"/>
        <v>-</v>
      </c>
      <c r="R392" s="93">
        <v>0</v>
      </c>
      <c r="S392" s="100" t="str">
        <f t="shared" si="354"/>
        <v>-</v>
      </c>
      <c r="T392" s="60">
        <v>0</v>
      </c>
      <c r="U392" s="80" t="str">
        <f t="shared" si="355"/>
        <v>-</v>
      </c>
      <c r="V392" s="93">
        <v>0</v>
      </c>
      <c r="W392" s="100" t="str">
        <f t="shared" si="356"/>
        <v>-</v>
      </c>
      <c r="X392" s="144">
        <v>12</v>
      </c>
      <c r="Y392" s="60">
        <v>12</v>
      </c>
      <c r="Z392" s="80">
        <f t="shared" si="357"/>
        <v>1</v>
      </c>
      <c r="AA392" s="93">
        <v>5937250</v>
      </c>
      <c r="AB392" s="100">
        <f t="shared" si="358"/>
        <v>494770.83333333331</v>
      </c>
      <c r="AC392" s="60">
        <v>11</v>
      </c>
      <c r="AD392" s="80">
        <f t="shared" si="359"/>
        <v>0.91666666666666663</v>
      </c>
      <c r="AE392" s="93">
        <v>615349</v>
      </c>
      <c r="AF392" s="100">
        <f t="shared" si="360"/>
        <v>55940.818181818184</v>
      </c>
      <c r="AG392" s="144">
        <v>7</v>
      </c>
      <c r="AH392" s="60">
        <v>7</v>
      </c>
      <c r="AI392" s="80">
        <f t="shared" si="361"/>
        <v>1</v>
      </c>
      <c r="AJ392" s="93">
        <v>3351480</v>
      </c>
      <c r="AK392" s="100">
        <f t="shared" si="362"/>
        <v>478782.85714285716</v>
      </c>
      <c r="AL392" s="60">
        <v>7</v>
      </c>
      <c r="AM392" s="80">
        <f t="shared" si="363"/>
        <v>1</v>
      </c>
      <c r="AN392" s="93">
        <v>488485</v>
      </c>
      <c r="AO392" s="100">
        <f t="shared" si="364"/>
        <v>69783.571428571435</v>
      </c>
      <c r="AP392" s="144">
        <v>1</v>
      </c>
      <c r="AQ392" s="60">
        <v>1</v>
      </c>
      <c r="AR392" s="80">
        <f t="shared" si="365"/>
        <v>1</v>
      </c>
      <c r="AS392" s="93">
        <v>101480</v>
      </c>
      <c r="AT392" s="100">
        <f t="shared" si="366"/>
        <v>101480</v>
      </c>
      <c r="AU392" s="60">
        <v>1</v>
      </c>
      <c r="AV392" s="80">
        <f t="shared" si="367"/>
        <v>1</v>
      </c>
      <c r="AW392" s="93">
        <v>91678</v>
      </c>
      <c r="AX392" s="100">
        <f t="shared" si="368"/>
        <v>91678</v>
      </c>
      <c r="AY392" s="144">
        <v>0</v>
      </c>
      <c r="AZ392" s="60">
        <v>0</v>
      </c>
      <c r="BA392" s="80" t="str">
        <f t="shared" si="369"/>
        <v>-</v>
      </c>
      <c r="BB392" s="93">
        <v>0</v>
      </c>
      <c r="BC392" s="100" t="str">
        <f t="shared" si="370"/>
        <v>-</v>
      </c>
      <c r="BD392" s="60">
        <v>0</v>
      </c>
      <c r="BE392" s="80" t="str">
        <f t="shared" si="371"/>
        <v>-</v>
      </c>
      <c r="BF392" s="93">
        <v>0</v>
      </c>
      <c r="BG392" s="100" t="str">
        <f t="shared" si="372"/>
        <v>-</v>
      </c>
      <c r="BH392" s="144">
        <v>0</v>
      </c>
      <c r="BI392" s="60">
        <v>0</v>
      </c>
      <c r="BJ392" s="80" t="str">
        <f t="shared" si="373"/>
        <v>-</v>
      </c>
      <c r="BK392" s="93">
        <v>0</v>
      </c>
      <c r="BL392" s="100" t="str">
        <f t="shared" si="374"/>
        <v>-</v>
      </c>
      <c r="BM392" s="60">
        <v>0</v>
      </c>
      <c r="BN392" s="80" t="str">
        <f t="shared" si="375"/>
        <v>-</v>
      </c>
      <c r="BO392" s="93">
        <v>0</v>
      </c>
      <c r="BP392" s="100" t="str">
        <f t="shared" si="376"/>
        <v>-</v>
      </c>
      <c r="BQ392" s="98">
        <f t="shared" si="377"/>
        <v>20</v>
      </c>
      <c r="BR392" s="60">
        <f t="shared" si="378"/>
        <v>20</v>
      </c>
      <c r="BS392" s="80">
        <f t="shared" si="379"/>
        <v>1</v>
      </c>
      <c r="BT392" s="93">
        <f t="shared" si="380"/>
        <v>9390210</v>
      </c>
      <c r="BU392" s="100">
        <f t="shared" si="381"/>
        <v>469510.5</v>
      </c>
      <c r="BV392" s="60">
        <f t="shared" si="382"/>
        <v>19</v>
      </c>
      <c r="BW392" s="80">
        <f t="shared" si="383"/>
        <v>0.95</v>
      </c>
      <c r="BX392" s="93">
        <f t="shared" si="384"/>
        <v>1195512</v>
      </c>
      <c r="BY392" s="100">
        <f t="shared" si="385"/>
        <v>62921.684210526313</v>
      </c>
      <c r="CA392" s="113">
        <v>16</v>
      </c>
      <c r="CB392" s="105">
        <v>15</v>
      </c>
      <c r="CC392" s="86">
        <v>0.9375</v>
      </c>
      <c r="CD392" s="105">
        <v>6067570</v>
      </c>
      <c r="CE392" s="105">
        <v>404504.66666666669</v>
      </c>
      <c r="CF392" s="105">
        <v>14</v>
      </c>
      <c r="CG392" s="86">
        <v>0.875</v>
      </c>
      <c r="CH392" s="105">
        <v>812460</v>
      </c>
      <c r="CI392" s="105">
        <v>58032.857142857145</v>
      </c>
      <c r="CK392" s="86">
        <f t="shared" si="390"/>
        <v>5.0000000000000044E-2</v>
      </c>
      <c r="CL392" s="86">
        <f t="shared" ref="CL392:CL455" si="391">IFERROR(1-BS392,"-")</f>
        <v>0</v>
      </c>
      <c r="CM392" s="86">
        <f t="shared" ref="CM392:CM455" si="392">IFERROR(CC392-CG392,"-")</f>
        <v>6.25E-2</v>
      </c>
      <c r="CN392" s="86">
        <f t="shared" ref="CN392:CN455" si="393">IFERROR(1-CC392,"-")</f>
        <v>6.25E-2</v>
      </c>
    </row>
    <row r="393" spans="2:92" ht="13.5" customHeight="1">
      <c r="B393" s="346"/>
      <c r="C393" s="343"/>
      <c r="D393" s="81"/>
      <c r="E393" s="71" t="s">
        <v>160</v>
      </c>
      <c r="F393" s="168">
        <v>0</v>
      </c>
      <c r="G393" s="62">
        <v>0</v>
      </c>
      <c r="H393" s="79" t="str">
        <f t="shared" si="349"/>
        <v>-</v>
      </c>
      <c r="I393" s="101">
        <v>0</v>
      </c>
      <c r="J393" s="102" t="str">
        <f t="shared" si="350"/>
        <v>-</v>
      </c>
      <c r="K393" s="62">
        <v>0</v>
      </c>
      <c r="L393" s="79" t="str">
        <f t="shared" si="351"/>
        <v>-</v>
      </c>
      <c r="M393" s="101">
        <v>0</v>
      </c>
      <c r="N393" s="102" t="str">
        <f t="shared" si="352"/>
        <v>-</v>
      </c>
      <c r="O393" s="168">
        <v>0</v>
      </c>
      <c r="P393" s="62">
        <v>0</v>
      </c>
      <c r="Q393" s="79" t="str">
        <f t="shared" si="353"/>
        <v>-</v>
      </c>
      <c r="R393" s="101">
        <v>0</v>
      </c>
      <c r="S393" s="102" t="str">
        <f t="shared" si="354"/>
        <v>-</v>
      </c>
      <c r="T393" s="62">
        <v>0</v>
      </c>
      <c r="U393" s="79" t="str">
        <f t="shared" si="355"/>
        <v>-</v>
      </c>
      <c r="V393" s="101">
        <v>0</v>
      </c>
      <c r="W393" s="102" t="str">
        <f t="shared" si="356"/>
        <v>-</v>
      </c>
      <c r="X393" s="168">
        <v>12</v>
      </c>
      <c r="Y393" s="62">
        <v>12</v>
      </c>
      <c r="Z393" s="79">
        <f t="shared" si="357"/>
        <v>1</v>
      </c>
      <c r="AA393" s="101">
        <v>5937250</v>
      </c>
      <c r="AB393" s="102">
        <f t="shared" si="358"/>
        <v>494770.83333333331</v>
      </c>
      <c r="AC393" s="62">
        <v>11</v>
      </c>
      <c r="AD393" s="79">
        <f t="shared" si="359"/>
        <v>0.91666666666666663</v>
      </c>
      <c r="AE393" s="101">
        <v>615349</v>
      </c>
      <c r="AF393" s="102">
        <f t="shared" si="360"/>
        <v>55940.818181818184</v>
      </c>
      <c r="AG393" s="168">
        <v>3</v>
      </c>
      <c r="AH393" s="62">
        <v>3</v>
      </c>
      <c r="AI393" s="79">
        <f t="shared" si="361"/>
        <v>1</v>
      </c>
      <c r="AJ393" s="101">
        <v>2372390</v>
      </c>
      <c r="AK393" s="102">
        <f t="shared" si="362"/>
        <v>790796.66666666663</v>
      </c>
      <c r="AL393" s="62">
        <v>3</v>
      </c>
      <c r="AM393" s="79">
        <f t="shared" si="363"/>
        <v>1</v>
      </c>
      <c r="AN393" s="101">
        <v>176381</v>
      </c>
      <c r="AO393" s="102">
        <f t="shared" si="364"/>
        <v>58793.666666666664</v>
      </c>
      <c r="AP393" s="168">
        <v>0</v>
      </c>
      <c r="AQ393" s="62">
        <v>0</v>
      </c>
      <c r="AR393" s="79" t="str">
        <f t="shared" si="365"/>
        <v>-</v>
      </c>
      <c r="AS393" s="101">
        <v>0</v>
      </c>
      <c r="AT393" s="102" t="str">
        <f t="shared" si="366"/>
        <v>-</v>
      </c>
      <c r="AU393" s="62">
        <v>0</v>
      </c>
      <c r="AV393" s="79" t="str">
        <f t="shared" si="367"/>
        <v>-</v>
      </c>
      <c r="AW393" s="101">
        <v>0</v>
      </c>
      <c r="AX393" s="102" t="str">
        <f t="shared" si="368"/>
        <v>-</v>
      </c>
      <c r="AY393" s="168">
        <v>0</v>
      </c>
      <c r="AZ393" s="62">
        <v>0</v>
      </c>
      <c r="BA393" s="79" t="str">
        <f t="shared" si="369"/>
        <v>-</v>
      </c>
      <c r="BB393" s="101">
        <v>0</v>
      </c>
      <c r="BC393" s="102" t="str">
        <f t="shared" si="370"/>
        <v>-</v>
      </c>
      <c r="BD393" s="62">
        <v>0</v>
      </c>
      <c r="BE393" s="79" t="str">
        <f t="shared" si="371"/>
        <v>-</v>
      </c>
      <c r="BF393" s="101">
        <v>0</v>
      </c>
      <c r="BG393" s="102" t="str">
        <f t="shared" si="372"/>
        <v>-</v>
      </c>
      <c r="BH393" s="168">
        <v>0</v>
      </c>
      <c r="BI393" s="62">
        <v>0</v>
      </c>
      <c r="BJ393" s="79" t="str">
        <f t="shared" si="373"/>
        <v>-</v>
      </c>
      <c r="BK393" s="101">
        <v>0</v>
      </c>
      <c r="BL393" s="102" t="str">
        <f t="shared" si="374"/>
        <v>-</v>
      </c>
      <c r="BM393" s="62">
        <v>0</v>
      </c>
      <c r="BN393" s="79" t="str">
        <f t="shared" si="375"/>
        <v>-</v>
      </c>
      <c r="BO393" s="101">
        <v>0</v>
      </c>
      <c r="BP393" s="102" t="str">
        <f t="shared" si="376"/>
        <v>-</v>
      </c>
      <c r="BQ393" s="99">
        <f t="shared" si="377"/>
        <v>15</v>
      </c>
      <c r="BR393" s="62">
        <f t="shared" si="378"/>
        <v>15</v>
      </c>
      <c r="BS393" s="79">
        <f t="shared" si="379"/>
        <v>1</v>
      </c>
      <c r="BT393" s="101">
        <f t="shared" si="380"/>
        <v>8309640</v>
      </c>
      <c r="BU393" s="102">
        <f t="shared" si="381"/>
        <v>553976</v>
      </c>
      <c r="BV393" s="62">
        <f t="shared" si="382"/>
        <v>14</v>
      </c>
      <c r="BW393" s="79">
        <f t="shared" si="383"/>
        <v>0.93333333333333335</v>
      </c>
      <c r="BX393" s="101">
        <f t="shared" si="384"/>
        <v>791730</v>
      </c>
      <c r="BY393" s="102">
        <f t="shared" si="385"/>
        <v>56552.142857142855</v>
      </c>
      <c r="CA393" s="113">
        <v>9</v>
      </c>
      <c r="CB393" s="105">
        <v>8</v>
      </c>
      <c r="CC393" s="86">
        <v>0.88888888888888884</v>
      </c>
      <c r="CD393" s="105">
        <v>4371470</v>
      </c>
      <c r="CE393" s="105">
        <v>546433.75</v>
      </c>
      <c r="CF393" s="105">
        <v>8</v>
      </c>
      <c r="CG393" s="86">
        <v>0.88888888888888884</v>
      </c>
      <c r="CH393" s="105">
        <v>490908</v>
      </c>
      <c r="CI393" s="105">
        <v>61363.5</v>
      </c>
      <c r="CK393" s="86">
        <f t="shared" si="390"/>
        <v>6.6666666666666652E-2</v>
      </c>
      <c r="CL393" s="86">
        <f t="shared" si="391"/>
        <v>0</v>
      </c>
      <c r="CM393" s="86">
        <f t="shared" si="392"/>
        <v>0</v>
      </c>
      <c r="CN393" s="86">
        <f t="shared" si="393"/>
        <v>0.11111111111111116</v>
      </c>
    </row>
    <row r="394" spans="2:92" ht="13.5" customHeight="1">
      <c r="B394" s="346"/>
      <c r="C394" s="343"/>
      <c r="D394" s="81"/>
      <c r="E394" s="198" t="s">
        <v>161</v>
      </c>
      <c r="F394" s="213">
        <v>0</v>
      </c>
      <c r="G394" s="214">
        <v>0</v>
      </c>
      <c r="H394" s="215" t="str">
        <f t="shared" si="349"/>
        <v>-</v>
      </c>
      <c r="I394" s="216">
        <v>0</v>
      </c>
      <c r="J394" s="217" t="str">
        <f t="shared" si="350"/>
        <v>-</v>
      </c>
      <c r="K394" s="214">
        <v>0</v>
      </c>
      <c r="L394" s="215" t="str">
        <f t="shared" si="351"/>
        <v>-</v>
      </c>
      <c r="M394" s="216">
        <v>0</v>
      </c>
      <c r="N394" s="217" t="str">
        <f t="shared" si="352"/>
        <v>-</v>
      </c>
      <c r="O394" s="213">
        <v>0</v>
      </c>
      <c r="P394" s="214">
        <v>0</v>
      </c>
      <c r="Q394" s="215" t="str">
        <f t="shared" si="353"/>
        <v>-</v>
      </c>
      <c r="R394" s="216">
        <v>0</v>
      </c>
      <c r="S394" s="217" t="str">
        <f t="shared" si="354"/>
        <v>-</v>
      </c>
      <c r="T394" s="214">
        <v>0</v>
      </c>
      <c r="U394" s="215" t="str">
        <f t="shared" si="355"/>
        <v>-</v>
      </c>
      <c r="V394" s="216">
        <v>0</v>
      </c>
      <c r="W394" s="217" t="str">
        <f t="shared" si="356"/>
        <v>-</v>
      </c>
      <c r="X394" s="213">
        <v>0</v>
      </c>
      <c r="Y394" s="214">
        <v>0</v>
      </c>
      <c r="Z394" s="215" t="str">
        <f t="shared" si="357"/>
        <v>-</v>
      </c>
      <c r="AA394" s="216">
        <v>0</v>
      </c>
      <c r="AB394" s="217" t="str">
        <f t="shared" si="358"/>
        <v>-</v>
      </c>
      <c r="AC394" s="214">
        <v>0</v>
      </c>
      <c r="AD394" s="215" t="str">
        <f t="shared" si="359"/>
        <v>-</v>
      </c>
      <c r="AE394" s="216">
        <v>0</v>
      </c>
      <c r="AF394" s="217" t="str">
        <f t="shared" si="360"/>
        <v>-</v>
      </c>
      <c r="AG394" s="213">
        <v>4</v>
      </c>
      <c r="AH394" s="214">
        <v>4</v>
      </c>
      <c r="AI394" s="215">
        <f t="shared" si="361"/>
        <v>1</v>
      </c>
      <c r="AJ394" s="216">
        <v>979090</v>
      </c>
      <c r="AK394" s="217">
        <f t="shared" si="362"/>
        <v>244772.5</v>
      </c>
      <c r="AL394" s="214">
        <v>4</v>
      </c>
      <c r="AM394" s="215">
        <f t="shared" si="363"/>
        <v>1</v>
      </c>
      <c r="AN394" s="216">
        <v>312104</v>
      </c>
      <c r="AO394" s="217">
        <f t="shared" si="364"/>
        <v>78026</v>
      </c>
      <c r="AP394" s="213">
        <v>1</v>
      </c>
      <c r="AQ394" s="214">
        <v>1</v>
      </c>
      <c r="AR394" s="215">
        <f t="shared" si="365"/>
        <v>1</v>
      </c>
      <c r="AS394" s="216">
        <v>101480</v>
      </c>
      <c r="AT394" s="217">
        <f t="shared" si="366"/>
        <v>101480</v>
      </c>
      <c r="AU394" s="214">
        <v>1</v>
      </c>
      <c r="AV394" s="215">
        <f t="shared" si="367"/>
        <v>1</v>
      </c>
      <c r="AW394" s="216">
        <v>91678</v>
      </c>
      <c r="AX394" s="217">
        <f t="shared" si="368"/>
        <v>91678</v>
      </c>
      <c r="AY394" s="213">
        <v>0</v>
      </c>
      <c r="AZ394" s="214">
        <v>0</v>
      </c>
      <c r="BA394" s="215" t="str">
        <f t="shared" si="369"/>
        <v>-</v>
      </c>
      <c r="BB394" s="216">
        <v>0</v>
      </c>
      <c r="BC394" s="217" t="str">
        <f t="shared" si="370"/>
        <v>-</v>
      </c>
      <c r="BD394" s="214">
        <v>0</v>
      </c>
      <c r="BE394" s="215" t="str">
        <f t="shared" si="371"/>
        <v>-</v>
      </c>
      <c r="BF394" s="216">
        <v>0</v>
      </c>
      <c r="BG394" s="217" t="str">
        <f t="shared" si="372"/>
        <v>-</v>
      </c>
      <c r="BH394" s="213">
        <v>0</v>
      </c>
      <c r="BI394" s="214">
        <v>0</v>
      </c>
      <c r="BJ394" s="215" t="str">
        <f t="shared" si="373"/>
        <v>-</v>
      </c>
      <c r="BK394" s="216">
        <v>0</v>
      </c>
      <c r="BL394" s="217" t="str">
        <f t="shared" si="374"/>
        <v>-</v>
      </c>
      <c r="BM394" s="214">
        <v>0</v>
      </c>
      <c r="BN394" s="215" t="str">
        <f t="shared" si="375"/>
        <v>-</v>
      </c>
      <c r="BO394" s="216">
        <v>0</v>
      </c>
      <c r="BP394" s="217" t="str">
        <f t="shared" si="376"/>
        <v>-</v>
      </c>
      <c r="BQ394" s="218">
        <f t="shared" si="377"/>
        <v>5</v>
      </c>
      <c r="BR394" s="214">
        <f t="shared" si="378"/>
        <v>5</v>
      </c>
      <c r="BS394" s="215">
        <f t="shared" si="379"/>
        <v>1</v>
      </c>
      <c r="BT394" s="216">
        <f t="shared" si="380"/>
        <v>1080570</v>
      </c>
      <c r="BU394" s="217">
        <f t="shared" si="381"/>
        <v>216114</v>
      </c>
      <c r="BV394" s="214">
        <f t="shared" si="382"/>
        <v>5</v>
      </c>
      <c r="BW394" s="215">
        <f t="shared" si="383"/>
        <v>1</v>
      </c>
      <c r="BX394" s="216">
        <f t="shared" si="384"/>
        <v>403782</v>
      </c>
      <c r="BY394" s="217">
        <f t="shared" si="385"/>
        <v>80756.399999999994</v>
      </c>
      <c r="CA394" s="113">
        <v>7</v>
      </c>
      <c r="CB394" s="105">
        <v>7</v>
      </c>
      <c r="CC394" s="86">
        <v>1</v>
      </c>
      <c r="CD394" s="105">
        <v>1696100</v>
      </c>
      <c r="CE394" s="105">
        <v>242300</v>
      </c>
      <c r="CF394" s="105">
        <v>6</v>
      </c>
      <c r="CG394" s="86">
        <v>0.8571428571428571</v>
      </c>
      <c r="CH394" s="105">
        <v>321552</v>
      </c>
      <c r="CI394" s="105">
        <v>53592</v>
      </c>
      <c r="CK394" s="86">
        <f t="shared" si="390"/>
        <v>0</v>
      </c>
      <c r="CL394" s="86">
        <f t="shared" si="391"/>
        <v>0</v>
      </c>
      <c r="CM394" s="86">
        <f t="shared" si="392"/>
        <v>0.1428571428571429</v>
      </c>
      <c r="CN394" s="86">
        <f t="shared" si="393"/>
        <v>0</v>
      </c>
    </row>
    <row r="395" spans="2:92" ht="13.5" customHeight="1">
      <c r="B395" s="346"/>
      <c r="C395" s="343"/>
      <c r="D395" s="210"/>
      <c r="E395" s="72" t="s">
        <v>211</v>
      </c>
      <c r="F395" s="211">
        <v>0</v>
      </c>
      <c r="G395" s="126">
        <v>0</v>
      </c>
      <c r="H395" s="124" t="str">
        <f>IFERROR(G395/F395,"-")</f>
        <v>-</v>
      </c>
      <c r="I395" s="127">
        <v>0</v>
      </c>
      <c r="J395" s="125" t="str">
        <f>IFERROR(I395/G395,"-")</f>
        <v>-</v>
      </c>
      <c r="K395" s="126">
        <v>0</v>
      </c>
      <c r="L395" s="124" t="str">
        <f>IFERROR(K395/F395,"-")</f>
        <v>-</v>
      </c>
      <c r="M395" s="127">
        <v>0</v>
      </c>
      <c r="N395" s="125" t="str">
        <f>IFERROR(M395/K395,"-")</f>
        <v>-</v>
      </c>
      <c r="O395" s="211">
        <v>0</v>
      </c>
      <c r="P395" s="126">
        <v>0</v>
      </c>
      <c r="Q395" s="124" t="str">
        <f>IFERROR(P395/O395,"-")</f>
        <v>-</v>
      </c>
      <c r="R395" s="127">
        <v>0</v>
      </c>
      <c r="S395" s="125" t="str">
        <f>IFERROR(R395/P395,"-")</f>
        <v>-</v>
      </c>
      <c r="T395" s="126">
        <v>0</v>
      </c>
      <c r="U395" s="124" t="str">
        <f>IFERROR(T395/O395,"-")</f>
        <v>-</v>
      </c>
      <c r="V395" s="127">
        <v>0</v>
      </c>
      <c r="W395" s="125" t="str">
        <f>IFERROR(V395/T395,"-")</f>
        <v>-</v>
      </c>
      <c r="X395" s="211">
        <v>0</v>
      </c>
      <c r="Y395" s="126">
        <v>0</v>
      </c>
      <c r="Z395" s="124" t="str">
        <f>IFERROR(Y395/X395,"-")</f>
        <v>-</v>
      </c>
      <c r="AA395" s="127">
        <v>0</v>
      </c>
      <c r="AB395" s="125" t="str">
        <f>IFERROR(AA395/Y395,"-")</f>
        <v>-</v>
      </c>
      <c r="AC395" s="126">
        <v>0</v>
      </c>
      <c r="AD395" s="124" t="str">
        <f>IFERROR(AC395/X395,"-")</f>
        <v>-</v>
      </c>
      <c r="AE395" s="127">
        <v>0</v>
      </c>
      <c r="AF395" s="125" t="str">
        <f>IFERROR(AE395/AC395,"-")</f>
        <v>-</v>
      </c>
      <c r="AG395" s="211">
        <v>0</v>
      </c>
      <c r="AH395" s="126">
        <v>0</v>
      </c>
      <c r="AI395" s="124" t="str">
        <f>IFERROR(AH395/AG395,"-")</f>
        <v>-</v>
      </c>
      <c r="AJ395" s="127">
        <v>0</v>
      </c>
      <c r="AK395" s="125" t="str">
        <f>IFERROR(AJ395/AH395,"-")</f>
        <v>-</v>
      </c>
      <c r="AL395" s="126">
        <v>0</v>
      </c>
      <c r="AM395" s="124" t="str">
        <f>IFERROR(AL395/AG395,"-")</f>
        <v>-</v>
      </c>
      <c r="AN395" s="127">
        <v>0</v>
      </c>
      <c r="AO395" s="125" t="str">
        <f>IFERROR(AN395/AL395,"-")</f>
        <v>-</v>
      </c>
      <c r="AP395" s="211">
        <v>0</v>
      </c>
      <c r="AQ395" s="126">
        <v>0</v>
      </c>
      <c r="AR395" s="124" t="str">
        <f>IFERROR(AQ395/AP395,"-")</f>
        <v>-</v>
      </c>
      <c r="AS395" s="127">
        <v>0</v>
      </c>
      <c r="AT395" s="125" t="str">
        <f>IFERROR(AS395/AQ395,"-")</f>
        <v>-</v>
      </c>
      <c r="AU395" s="126">
        <v>0</v>
      </c>
      <c r="AV395" s="124" t="str">
        <f>IFERROR(AU395/AP395,"-")</f>
        <v>-</v>
      </c>
      <c r="AW395" s="127">
        <v>0</v>
      </c>
      <c r="AX395" s="125" t="str">
        <f>IFERROR(AW395/AU395,"-")</f>
        <v>-</v>
      </c>
      <c r="AY395" s="211">
        <v>0</v>
      </c>
      <c r="AZ395" s="126">
        <v>0</v>
      </c>
      <c r="BA395" s="124" t="str">
        <f>IFERROR(AZ395/AY395,"-")</f>
        <v>-</v>
      </c>
      <c r="BB395" s="127">
        <v>0</v>
      </c>
      <c r="BC395" s="125" t="str">
        <f>IFERROR(BB395/AZ395,"-")</f>
        <v>-</v>
      </c>
      <c r="BD395" s="126">
        <v>0</v>
      </c>
      <c r="BE395" s="124" t="str">
        <f>IFERROR(BD395/AY395,"-")</f>
        <v>-</v>
      </c>
      <c r="BF395" s="127">
        <v>0</v>
      </c>
      <c r="BG395" s="125" t="str">
        <f>IFERROR(BF395/BD395,"-")</f>
        <v>-</v>
      </c>
      <c r="BH395" s="211">
        <v>0</v>
      </c>
      <c r="BI395" s="126">
        <v>0</v>
      </c>
      <c r="BJ395" s="124" t="str">
        <f>IFERROR(BI395/BH395,"-")</f>
        <v>-</v>
      </c>
      <c r="BK395" s="127">
        <v>0</v>
      </c>
      <c r="BL395" s="125" t="str">
        <f>IFERROR(BK395/BI395,"-")</f>
        <v>-</v>
      </c>
      <c r="BM395" s="126">
        <v>0</v>
      </c>
      <c r="BN395" s="124" t="str">
        <f>IFERROR(BM395/BH395,"-")</f>
        <v>-</v>
      </c>
      <c r="BO395" s="127">
        <v>0</v>
      </c>
      <c r="BP395" s="125" t="str">
        <f>IFERROR(BO395/BM395,"-")</f>
        <v>-</v>
      </c>
      <c r="BQ395" s="212">
        <f t="shared" si="377"/>
        <v>0</v>
      </c>
      <c r="BR395" s="126">
        <f t="shared" si="378"/>
        <v>0</v>
      </c>
      <c r="BS395" s="124" t="str">
        <f>IFERROR(BR395/BQ395,"-")</f>
        <v>-</v>
      </c>
      <c r="BT395" s="127">
        <f>SUM(I395,R395,AA395,AJ395,AS395,BB395,BK395)</f>
        <v>0</v>
      </c>
      <c r="BU395" s="125" t="str">
        <f>IFERROR(BT395/BR395,"-")</f>
        <v>-</v>
      </c>
      <c r="BV395" s="126">
        <f>SUM(K395,T395,AC395,AL395,AU395,BD395,BM395)</f>
        <v>0</v>
      </c>
      <c r="BW395" s="124" t="str">
        <f>IFERROR(BV395/BQ395,"-")</f>
        <v>-</v>
      </c>
      <c r="BX395" s="127">
        <f>SUM(M395,V395,AE395,AN395,AW395,BF395,BO395)</f>
        <v>0</v>
      </c>
      <c r="BY395" s="125" t="str">
        <f>IFERROR(BX395/BV395,"-")</f>
        <v>-</v>
      </c>
      <c r="CA395" s="113">
        <v>0</v>
      </c>
      <c r="CB395" s="105">
        <v>0</v>
      </c>
      <c r="CC395" s="86" t="s">
        <v>240</v>
      </c>
      <c r="CD395" s="105">
        <v>0</v>
      </c>
      <c r="CE395" s="105" t="s">
        <v>240</v>
      </c>
      <c r="CF395" s="105">
        <v>0</v>
      </c>
      <c r="CG395" s="86" t="s">
        <v>240</v>
      </c>
      <c r="CH395" s="105">
        <v>0</v>
      </c>
      <c r="CI395" s="105" t="s">
        <v>240</v>
      </c>
      <c r="CK395" s="86" t="str">
        <f t="shared" si="390"/>
        <v>-</v>
      </c>
      <c r="CL395" s="86" t="str">
        <f t="shared" si="391"/>
        <v>-</v>
      </c>
      <c r="CM395" s="86" t="str">
        <f t="shared" si="392"/>
        <v>-</v>
      </c>
      <c r="CN395" s="86" t="str">
        <f t="shared" si="393"/>
        <v>-</v>
      </c>
    </row>
    <row r="396" spans="2:92" ht="13.5" customHeight="1">
      <c r="B396" s="347"/>
      <c r="C396" s="344"/>
      <c r="D396" s="338" t="s">
        <v>204</v>
      </c>
      <c r="E396" s="339"/>
      <c r="F396" s="144">
        <v>5</v>
      </c>
      <c r="G396" s="60">
        <v>5</v>
      </c>
      <c r="H396" s="80">
        <f t="shared" si="349"/>
        <v>1</v>
      </c>
      <c r="I396" s="93">
        <v>4537030</v>
      </c>
      <c r="J396" s="100">
        <f t="shared" si="350"/>
        <v>907406</v>
      </c>
      <c r="K396" s="60">
        <v>2</v>
      </c>
      <c r="L396" s="80">
        <f t="shared" si="351"/>
        <v>0.4</v>
      </c>
      <c r="M396" s="93">
        <v>446604</v>
      </c>
      <c r="N396" s="100">
        <f t="shared" si="352"/>
        <v>223302</v>
      </c>
      <c r="O396" s="144">
        <v>28</v>
      </c>
      <c r="P396" s="60">
        <v>27</v>
      </c>
      <c r="Q396" s="80">
        <f t="shared" si="353"/>
        <v>0.9642857142857143</v>
      </c>
      <c r="R396" s="93">
        <v>25978810</v>
      </c>
      <c r="S396" s="100">
        <f t="shared" si="354"/>
        <v>962178.1481481482</v>
      </c>
      <c r="T396" s="60">
        <v>18</v>
      </c>
      <c r="U396" s="80">
        <f t="shared" si="355"/>
        <v>0.6428571428571429</v>
      </c>
      <c r="V396" s="93">
        <v>4777779</v>
      </c>
      <c r="W396" s="100">
        <f t="shared" si="356"/>
        <v>265432.16666666669</v>
      </c>
      <c r="X396" s="144">
        <v>1388</v>
      </c>
      <c r="Y396" s="60">
        <v>1245</v>
      </c>
      <c r="Z396" s="80">
        <f t="shared" si="357"/>
        <v>0.89697406340057639</v>
      </c>
      <c r="AA396" s="93">
        <v>811094140</v>
      </c>
      <c r="AB396" s="100">
        <f t="shared" si="358"/>
        <v>651481.23694779119</v>
      </c>
      <c r="AC396" s="60">
        <v>1038</v>
      </c>
      <c r="AD396" s="80">
        <f t="shared" si="359"/>
        <v>0.74783861671469742</v>
      </c>
      <c r="AE396" s="93">
        <v>168995096</v>
      </c>
      <c r="AF396" s="100">
        <f t="shared" si="360"/>
        <v>162808.37764932562</v>
      </c>
      <c r="AG396" s="144">
        <v>992</v>
      </c>
      <c r="AH396" s="60">
        <v>946</v>
      </c>
      <c r="AI396" s="80">
        <f t="shared" si="361"/>
        <v>0.9536290322580645</v>
      </c>
      <c r="AJ396" s="93">
        <v>942403080</v>
      </c>
      <c r="AK396" s="100">
        <f t="shared" si="362"/>
        <v>996197.7589852009</v>
      </c>
      <c r="AL396" s="60">
        <v>850</v>
      </c>
      <c r="AM396" s="80">
        <f t="shared" si="363"/>
        <v>0.85685483870967738</v>
      </c>
      <c r="AN396" s="93">
        <v>181465231</v>
      </c>
      <c r="AO396" s="100">
        <f t="shared" si="364"/>
        <v>213488.50705882354</v>
      </c>
      <c r="AP396" s="144">
        <v>732</v>
      </c>
      <c r="AQ396" s="60">
        <v>714</v>
      </c>
      <c r="AR396" s="80">
        <f t="shared" si="365"/>
        <v>0.97540983606557374</v>
      </c>
      <c r="AS396" s="93">
        <v>720906080</v>
      </c>
      <c r="AT396" s="100">
        <f t="shared" si="366"/>
        <v>1009672.3809523809</v>
      </c>
      <c r="AU396" s="60">
        <v>646</v>
      </c>
      <c r="AV396" s="80">
        <f t="shared" si="367"/>
        <v>0.88251366120218577</v>
      </c>
      <c r="AW396" s="93">
        <v>142622883</v>
      </c>
      <c r="AX396" s="100">
        <f t="shared" si="368"/>
        <v>220778.45665634674</v>
      </c>
      <c r="AY396" s="144">
        <v>365</v>
      </c>
      <c r="AZ396" s="60">
        <v>349</v>
      </c>
      <c r="BA396" s="80">
        <f t="shared" si="369"/>
        <v>0.95616438356164379</v>
      </c>
      <c r="BB396" s="93">
        <v>365761730</v>
      </c>
      <c r="BC396" s="100">
        <f t="shared" si="370"/>
        <v>1048027.8796561605</v>
      </c>
      <c r="BD396" s="60">
        <v>318</v>
      </c>
      <c r="BE396" s="80">
        <f t="shared" si="371"/>
        <v>0.87123287671232874</v>
      </c>
      <c r="BF396" s="93">
        <v>56299740</v>
      </c>
      <c r="BG396" s="100">
        <f t="shared" si="372"/>
        <v>177043.20754716982</v>
      </c>
      <c r="BH396" s="144">
        <v>153</v>
      </c>
      <c r="BI396" s="60">
        <v>141</v>
      </c>
      <c r="BJ396" s="80">
        <f t="shared" si="373"/>
        <v>0.92156862745098034</v>
      </c>
      <c r="BK396" s="93">
        <v>149459280</v>
      </c>
      <c r="BL396" s="100">
        <f t="shared" si="374"/>
        <v>1059994.8936170214</v>
      </c>
      <c r="BM396" s="60">
        <v>124</v>
      </c>
      <c r="BN396" s="80">
        <f t="shared" si="375"/>
        <v>0.81045751633986929</v>
      </c>
      <c r="BO396" s="93">
        <v>25114083</v>
      </c>
      <c r="BP396" s="100">
        <f t="shared" si="376"/>
        <v>202532.92741935485</v>
      </c>
      <c r="BQ396" s="98">
        <f t="shared" si="377"/>
        <v>3663</v>
      </c>
      <c r="BR396" s="60">
        <f t="shared" si="378"/>
        <v>3427</v>
      </c>
      <c r="BS396" s="80">
        <f t="shared" si="379"/>
        <v>0.93557193557193552</v>
      </c>
      <c r="BT396" s="93">
        <f t="shared" si="380"/>
        <v>3020140150</v>
      </c>
      <c r="BU396" s="100">
        <f t="shared" si="381"/>
        <v>881278.1295593814</v>
      </c>
      <c r="BV396" s="60">
        <f t="shared" si="382"/>
        <v>2996</v>
      </c>
      <c r="BW396" s="80">
        <f t="shared" si="383"/>
        <v>0.81790881790881786</v>
      </c>
      <c r="BX396" s="93">
        <f t="shared" si="384"/>
        <v>579721416</v>
      </c>
      <c r="BY396" s="100">
        <f t="shared" si="385"/>
        <v>193498.46995994658</v>
      </c>
      <c r="CA396" s="113">
        <v>3556</v>
      </c>
      <c r="CB396" s="105">
        <v>3357</v>
      </c>
      <c r="CC396" s="86">
        <v>0.94403824521934754</v>
      </c>
      <c r="CD396" s="105">
        <v>2946714480</v>
      </c>
      <c r="CE396" s="105">
        <v>877782.09115281503</v>
      </c>
      <c r="CF396" s="105">
        <v>2925</v>
      </c>
      <c r="CG396" s="86">
        <v>0.8225534308211474</v>
      </c>
      <c r="CH396" s="105">
        <v>602194421</v>
      </c>
      <c r="CI396" s="105">
        <v>205878.43452991452</v>
      </c>
      <c r="CK396" s="86">
        <f t="shared" si="390"/>
        <v>0.11766311766311766</v>
      </c>
      <c r="CL396" s="86">
        <f t="shared" si="391"/>
        <v>6.442806442806448E-2</v>
      </c>
      <c r="CM396" s="86">
        <f t="shared" si="392"/>
        <v>0.12148481439820014</v>
      </c>
      <c r="CN396" s="86">
        <f t="shared" si="393"/>
        <v>5.5961754780652462E-2</v>
      </c>
    </row>
    <row r="397" spans="2:92" ht="13.5" customHeight="1">
      <c r="B397" s="345">
        <v>66</v>
      </c>
      <c r="C397" s="342" t="s">
        <v>5</v>
      </c>
      <c r="D397" s="331" t="s">
        <v>153</v>
      </c>
      <c r="E397" s="320"/>
      <c r="F397" s="144">
        <v>1</v>
      </c>
      <c r="G397" s="60">
        <v>1</v>
      </c>
      <c r="H397" s="80">
        <f t="shared" ref="H397:H450" si="394">IFERROR(G397/F397,"-")</f>
        <v>1</v>
      </c>
      <c r="I397" s="93">
        <v>66730</v>
      </c>
      <c r="J397" s="100">
        <f t="shared" ref="J397:J450" si="395">IFERROR(I397/G397,"-")</f>
        <v>66730</v>
      </c>
      <c r="K397" s="60">
        <v>0</v>
      </c>
      <c r="L397" s="80">
        <f t="shared" ref="L397:L450" si="396">IFERROR(K397/F397,"-")</f>
        <v>0</v>
      </c>
      <c r="M397" s="93">
        <v>0</v>
      </c>
      <c r="N397" s="100" t="str">
        <f t="shared" ref="N397:N450" si="397">IFERROR(M397/K397,"-")</f>
        <v>-</v>
      </c>
      <c r="O397" s="144">
        <v>2</v>
      </c>
      <c r="P397" s="60">
        <v>2</v>
      </c>
      <c r="Q397" s="80">
        <f t="shared" ref="Q397:Q450" si="398">IFERROR(P397/O397,"-")</f>
        <v>1</v>
      </c>
      <c r="R397" s="93">
        <v>692830</v>
      </c>
      <c r="S397" s="100">
        <f t="shared" ref="S397:S450" si="399">IFERROR(R397/P397,"-")</f>
        <v>346415</v>
      </c>
      <c r="T397" s="60">
        <v>1</v>
      </c>
      <c r="U397" s="80">
        <f t="shared" ref="U397:U450" si="400">IFERROR(T397/O397,"-")</f>
        <v>0.5</v>
      </c>
      <c r="V397" s="93">
        <v>162636</v>
      </c>
      <c r="W397" s="100">
        <f t="shared" ref="W397:W450" si="401">IFERROR(V397/T397,"-")</f>
        <v>162636</v>
      </c>
      <c r="X397" s="144">
        <v>971</v>
      </c>
      <c r="Y397" s="60">
        <v>944</v>
      </c>
      <c r="Z397" s="80">
        <f t="shared" ref="Z397:Z450" si="402">IFERROR(Y397/X397,"-")</f>
        <v>0.97219361483007205</v>
      </c>
      <c r="AA397" s="93">
        <v>368117720</v>
      </c>
      <c r="AB397" s="100">
        <f t="shared" ref="AB397:AB450" si="403">IFERROR(AA397/Y397,"-")</f>
        <v>389955.21186440677</v>
      </c>
      <c r="AC397" s="60">
        <v>781</v>
      </c>
      <c r="AD397" s="80">
        <f t="shared" ref="AD397:AD450" si="404">IFERROR(AC397/X397,"-")</f>
        <v>0.80432543769309994</v>
      </c>
      <c r="AE397" s="93">
        <v>96160860</v>
      </c>
      <c r="AF397" s="100">
        <f t="shared" ref="AF397:AF450" si="405">IFERROR(AE397/AC397,"-")</f>
        <v>123125.30089628682</v>
      </c>
      <c r="AG397" s="144">
        <v>719</v>
      </c>
      <c r="AH397" s="60">
        <v>712</v>
      </c>
      <c r="AI397" s="80">
        <f t="shared" ref="AI397:AI450" si="406">IFERROR(AH397/AG397,"-")</f>
        <v>0.99026425591098743</v>
      </c>
      <c r="AJ397" s="93">
        <v>349652110</v>
      </c>
      <c r="AK397" s="100">
        <f t="shared" ref="AK397:AK450" si="407">IFERROR(AJ397/AH397,"-")</f>
        <v>491084.42415730335</v>
      </c>
      <c r="AL397" s="60">
        <v>598</v>
      </c>
      <c r="AM397" s="80">
        <f t="shared" ref="AM397:AM450" si="408">IFERROR(AL397/AG397,"-")</f>
        <v>0.83171070931849789</v>
      </c>
      <c r="AN397" s="93">
        <v>67993520</v>
      </c>
      <c r="AO397" s="100">
        <f t="shared" ref="AO397:AO450" si="409">IFERROR(AN397/AL397,"-")</f>
        <v>113701.53846153847</v>
      </c>
      <c r="AP397" s="144">
        <v>356</v>
      </c>
      <c r="AQ397" s="60">
        <v>354</v>
      </c>
      <c r="AR397" s="80">
        <f t="shared" ref="AR397:AR450" si="410">IFERROR(AQ397/AP397,"-")</f>
        <v>0.9943820224719101</v>
      </c>
      <c r="AS397" s="93">
        <v>198940660</v>
      </c>
      <c r="AT397" s="100">
        <f t="shared" ref="AT397:AT450" si="411">IFERROR(AS397/AQ397,"-")</f>
        <v>561979.26553672319</v>
      </c>
      <c r="AU397" s="60">
        <v>306</v>
      </c>
      <c r="AV397" s="80">
        <f t="shared" ref="AV397:AV450" si="412">IFERROR(AU397/AP397,"-")</f>
        <v>0.8595505617977528</v>
      </c>
      <c r="AW397" s="93">
        <v>33978141</v>
      </c>
      <c r="AX397" s="100">
        <f t="shared" ref="AX397:AX450" si="413">IFERROR(AW397/AU397,"-")</f>
        <v>111039.67647058824</v>
      </c>
      <c r="AY397" s="144">
        <v>132</v>
      </c>
      <c r="AZ397" s="60">
        <v>131</v>
      </c>
      <c r="BA397" s="80">
        <f t="shared" ref="BA397:BA450" si="414">IFERROR(AZ397/AY397,"-")</f>
        <v>0.99242424242424243</v>
      </c>
      <c r="BB397" s="93">
        <v>83768710</v>
      </c>
      <c r="BC397" s="100">
        <f t="shared" ref="BC397:BC450" si="415">IFERROR(BB397/AZ397,"-")</f>
        <v>639455.80152671761</v>
      </c>
      <c r="BD397" s="60">
        <v>121</v>
      </c>
      <c r="BE397" s="80">
        <f t="shared" ref="BE397:BE450" si="416">IFERROR(BD397/AY397,"-")</f>
        <v>0.91666666666666663</v>
      </c>
      <c r="BF397" s="93">
        <v>20496052</v>
      </c>
      <c r="BG397" s="100">
        <f t="shared" ref="BG397:BG450" si="417">IFERROR(BF397/BD397,"-")</f>
        <v>169388.85950413224</v>
      </c>
      <c r="BH397" s="144">
        <v>29</v>
      </c>
      <c r="BI397" s="60">
        <v>29</v>
      </c>
      <c r="BJ397" s="80">
        <f t="shared" ref="BJ397:BJ450" si="418">IFERROR(BI397/BH397,"-")</f>
        <v>1</v>
      </c>
      <c r="BK397" s="93">
        <v>13363760</v>
      </c>
      <c r="BL397" s="100">
        <f t="shared" ref="BL397:BL450" si="419">IFERROR(BK397/BI397,"-")</f>
        <v>460819.31034482759</v>
      </c>
      <c r="BM397" s="60">
        <v>27</v>
      </c>
      <c r="BN397" s="80">
        <f t="shared" ref="BN397:BN450" si="420">IFERROR(BM397/BH397,"-")</f>
        <v>0.93103448275862066</v>
      </c>
      <c r="BO397" s="93">
        <v>2563476</v>
      </c>
      <c r="BP397" s="100">
        <f t="shared" ref="BP397:BP450" si="421">IFERROR(BO397/BM397,"-")</f>
        <v>94943.555555555562</v>
      </c>
      <c r="BQ397" s="98">
        <f t="shared" ref="BQ397:BQ450" si="422">SUM(F397,O397,X397,AG397,AP397,AY397,BH397)</f>
        <v>2210</v>
      </c>
      <c r="BR397" s="60">
        <f t="shared" ref="BR397:BR450" si="423">SUM(G397,P397,Y397,AH397,AQ397,AZ397,BI397)</f>
        <v>2173</v>
      </c>
      <c r="BS397" s="80">
        <f t="shared" ref="BS397:BS450" si="424">IFERROR(BR397/BQ397,"-")</f>
        <v>0.98325791855203615</v>
      </c>
      <c r="BT397" s="93">
        <f t="shared" ref="BT397:BT450" si="425">SUM(I397,R397,AA397,AJ397,AS397,BB397,BK397)</f>
        <v>1014602520</v>
      </c>
      <c r="BU397" s="100">
        <f t="shared" ref="BU397:BU450" si="426">IFERROR(BT397/BR397,"-")</f>
        <v>466913.26277036354</v>
      </c>
      <c r="BV397" s="60">
        <f t="shared" ref="BV397:BV450" si="427">SUM(K397,T397,AC397,AL397,AU397,BD397,BM397)</f>
        <v>1834</v>
      </c>
      <c r="BW397" s="80">
        <f t="shared" ref="BW397:BW450" si="428">IFERROR(BV397/BQ397,"-")</f>
        <v>0.82986425339366521</v>
      </c>
      <c r="BX397" s="93">
        <f t="shared" ref="BX397:BX450" si="429">SUM(M397,V397,AE397,AN397,AW397,BF397,BO397)</f>
        <v>221354685</v>
      </c>
      <c r="BY397" s="100">
        <f t="shared" ref="BY397:BY450" si="430">IFERROR(BX397/BV397,"-")</f>
        <v>120695.02998909488</v>
      </c>
      <c r="CA397" s="113">
        <v>2127</v>
      </c>
      <c r="CB397" s="105">
        <v>2093</v>
      </c>
      <c r="CC397" s="86">
        <v>0.98401504466384582</v>
      </c>
      <c r="CD397" s="105">
        <v>985272920</v>
      </c>
      <c r="CE397" s="105">
        <v>470746.73674151936</v>
      </c>
      <c r="CF397" s="105">
        <v>1783</v>
      </c>
      <c r="CG397" s="86">
        <v>0.83826986365773393</v>
      </c>
      <c r="CH397" s="105">
        <v>224411981</v>
      </c>
      <c r="CI397" s="105">
        <v>125862.01962983735</v>
      </c>
      <c r="CK397" s="86">
        <f t="shared" si="390"/>
        <v>0.15339366515837094</v>
      </c>
      <c r="CL397" s="86">
        <f t="shared" si="391"/>
        <v>1.6742081447963852E-2</v>
      </c>
      <c r="CM397" s="86">
        <f t="shared" si="392"/>
        <v>0.14574518100611189</v>
      </c>
      <c r="CN397" s="86">
        <f t="shared" si="393"/>
        <v>1.5984955336154183E-2</v>
      </c>
    </row>
    <row r="398" spans="2:92" ht="13.5" customHeight="1">
      <c r="B398" s="346"/>
      <c r="C398" s="343"/>
      <c r="D398" s="319" t="s">
        <v>164</v>
      </c>
      <c r="E398" s="320"/>
      <c r="F398" s="144">
        <v>0</v>
      </c>
      <c r="G398" s="60">
        <v>0</v>
      </c>
      <c r="H398" s="80" t="str">
        <f t="shared" si="394"/>
        <v>-</v>
      </c>
      <c r="I398" s="93">
        <v>0</v>
      </c>
      <c r="J398" s="100" t="str">
        <f t="shared" si="395"/>
        <v>-</v>
      </c>
      <c r="K398" s="60">
        <v>0</v>
      </c>
      <c r="L398" s="80" t="str">
        <f t="shared" si="396"/>
        <v>-</v>
      </c>
      <c r="M398" s="93">
        <v>0</v>
      </c>
      <c r="N398" s="100" t="str">
        <f t="shared" si="397"/>
        <v>-</v>
      </c>
      <c r="O398" s="144">
        <v>0</v>
      </c>
      <c r="P398" s="60">
        <v>0</v>
      </c>
      <c r="Q398" s="80" t="str">
        <f t="shared" si="398"/>
        <v>-</v>
      </c>
      <c r="R398" s="93">
        <v>0</v>
      </c>
      <c r="S398" s="100" t="str">
        <f t="shared" si="399"/>
        <v>-</v>
      </c>
      <c r="T398" s="60">
        <v>0</v>
      </c>
      <c r="U398" s="80" t="str">
        <f t="shared" si="400"/>
        <v>-</v>
      </c>
      <c r="V398" s="93">
        <v>0</v>
      </c>
      <c r="W398" s="100" t="str">
        <f t="shared" si="401"/>
        <v>-</v>
      </c>
      <c r="X398" s="144">
        <v>23</v>
      </c>
      <c r="Y398" s="60">
        <v>22</v>
      </c>
      <c r="Z398" s="80">
        <f t="shared" si="402"/>
        <v>0.95652173913043481</v>
      </c>
      <c r="AA398" s="93">
        <v>27262720</v>
      </c>
      <c r="AB398" s="100">
        <f t="shared" si="403"/>
        <v>1239214.5454545454</v>
      </c>
      <c r="AC398" s="60">
        <v>18</v>
      </c>
      <c r="AD398" s="80">
        <f t="shared" si="404"/>
        <v>0.78260869565217395</v>
      </c>
      <c r="AE398" s="93">
        <v>1598471</v>
      </c>
      <c r="AF398" s="100">
        <f t="shared" si="405"/>
        <v>88803.944444444438</v>
      </c>
      <c r="AG398" s="144">
        <v>13</v>
      </c>
      <c r="AH398" s="60">
        <v>13</v>
      </c>
      <c r="AI398" s="80">
        <f t="shared" si="406"/>
        <v>1</v>
      </c>
      <c r="AJ398" s="93">
        <v>5505280</v>
      </c>
      <c r="AK398" s="100">
        <f t="shared" si="407"/>
        <v>423483.07692307694</v>
      </c>
      <c r="AL398" s="60">
        <v>12</v>
      </c>
      <c r="AM398" s="80">
        <f t="shared" si="408"/>
        <v>0.92307692307692313</v>
      </c>
      <c r="AN398" s="93">
        <v>1514647</v>
      </c>
      <c r="AO398" s="100">
        <f t="shared" si="409"/>
        <v>126220.58333333333</v>
      </c>
      <c r="AP398" s="144">
        <v>4</v>
      </c>
      <c r="AQ398" s="60">
        <v>4</v>
      </c>
      <c r="AR398" s="80">
        <f t="shared" si="410"/>
        <v>1</v>
      </c>
      <c r="AS398" s="93">
        <v>1743010</v>
      </c>
      <c r="AT398" s="100">
        <f t="shared" si="411"/>
        <v>435752.5</v>
      </c>
      <c r="AU398" s="60">
        <v>3</v>
      </c>
      <c r="AV398" s="80">
        <f t="shared" si="412"/>
        <v>0.75</v>
      </c>
      <c r="AW398" s="93">
        <v>281360</v>
      </c>
      <c r="AX398" s="100">
        <f t="shared" si="413"/>
        <v>93786.666666666672</v>
      </c>
      <c r="AY398" s="144">
        <v>1</v>
      </c>
      <c r="AZ398" s="60">
        <v>1</v>
      </c>
      <c r="BA398" s="80">
        <f t="shared" si="414"/>
        <v>1</v>
      </c>
      <c r="BB398" s="93">
        <v>629060</v>
      </c>
      <c r="BC398" s="100">
        <f t="shared" si="415"/>
        <v>629060</v>
      </c>
      <c r="BD398" s="60">
        <v>1</v>
      </c>
      <c r="BE398" s="80">
        <f t="shared" si="416"/>
        <v>1</v>
      </c>
      <c r="BF398" s="93">
        <v>106808</v>
      </c>
      <c r="BG398" s="100">
        <f t="shared" si="417"/>
        <v>106808</v>
      </c>
      <c r="BH398" s="144">
        <v>0</v>
      </c>
      <c r="BI398" s="60">
        <v>0</v>
      </c>
      <c r="BJ398" s="80" t="str">
        <f t="shared" si="418"/>
        <v>-</v>
      </c>
      <c r="BK398" s="93">
        <v>0</v>
      </c>
      <c r="BL398" s="100" t="str">
        <f t="shared" si="419"/>
        <v>-</v>
      </c>
      <c r="BM398" s="60">
        <v>0</v>
      </c>
      <c r="BN398" s="80" t="str">
        <f t="shared" si="420"/>
        <v>-</v>
      </c>
      <c r="BO398" s="93">
        <v>0</v>
      </c>
      <c r="BP398" s="100" t="str">
        <f t="shared" si="421"/>
        <v>-</v>
      </c>
      <c r="BQ398" s="98">
        <f t="shared" si="422"/>
        <v>41</v>
      </c>
      <c r="BR398" s="60">
        <f t="shared" si="423"/>
        <v>40</v>
      </c>
      <c r="BS398" s="80">
        <f t="shared" si="424"/>
        <v>0.97560975609756095</v>
      </c>
      <c r="BT398" s="93">
        <f t="shared" si="425"/>
        <v>35140070</v>
      </c>
      <c r="BU398" s="100">
        <f t="shared" si="426"/>
        <v>878501.75</v>
      </c>
      <c r="BV398" s="60">
        <f t="shared" si="427"/>
        <v>34</v>
      </c>
      <c r="BW398" s="80">
        <f t="shared" si="428"/>
        <v>0.82926829268292679</v>
      </c>
      <c r="BX398" s="93">
        <f t="shared" si="429"/>
        <v>3501286</v>
      </c>
      <c r="BY398" s="100">
        <f t="shared" si="430"/>
        <v>102979</v>
      </c>
      <c r="CA398" s="113">
        <v>39</v>
      </c>
      <c r="CB398" s="105">
        <v>38</v>
      </c>
      <c r="CC398" s="86">
        <v>0.97435897435897434</v>
      </c>
      <c r="CD398" s="105">
        <v>22912540</v>
      </c>
      <c r="CE398" s="105">
        <v>602961.57894736843</v>
      </c>
      <c r="CF398" s="105">
        <v>28</v>
      </c>
      <c r="CG398" s="86">
        <v>0.71794871794871795</v>
      </c>
      <c r="CH398" s="105">
        <v>3066759</v>
      </c>
      <c r="CI398" s="105">
        <v>109527.10714285714</v>
      </c>
      <c r="CK398" s="86">
        <f t="shared" si="390"/>
        <v>0.14634146341463417</v>
      </c>
      <c r="CL398" s="86">
        <f t="shared" si="391"/>
        <v>2.4390243902439046E-2</v>
      </c>
      <c r="CM398" s="86">
        <f t="shared" si="392"/>
        <v>0.25641025641025639</v>
      </c>
      <c r="CN398" s="86">
        <f t="shared" si="393"/>
        <v>2.5641025641025661E-2</v>
      </c>
    </row>
    <row r="399" spans="2:92" ht="13.5" customHeight="1">
      <c r="B399" s="346"/>
      <c r="C399" s="343"/>
      <c r="D399" s="81"/>
      <c r="E399" s="71" t="s">
        <v>160</v>
      </c>
      <c r="F399" s="168">
        <v>0</v>
      </c>
      <c r="G399" s="62">
        <v>0</v>
      </c>
      <c r="H399" s="79" t="str">
        <f t="shared" si="394"/>
        <v>-</v>
      </c>
      <c r="I399" s="101">
        <v>0</v>
      </c>
      <c r="J399" s="102" t="str">
        <f t="shared" si="395"/>
        <v>-</v>
      </c>
      <c r="K399" s="62">
        <v>0</v>
      </c>
      <c r="L399" s="79" t="str">
        <f t="shared" si="396"/>
        <v>-</v>
      </c>
      <c r="M399" s="101">
        <v>0</v>
      </c>
      <c r="N399" s="102" t="str">
        <f t="shared" si="397"/>
        <v>-</v>
      </c>
      <c r="O399" s="168">
        <v>0</v>
      </c>
      <c r="P399" s="62">
        <v>0</v>
      </c>
      <c r="Q399" s="79" t="str">
        <f t="shared" si="398"/>
        <v>-</v>
      </c>
      <c r="R399" s="101">
        <v>0</v>
      </c>
      <c r="S399" s="102" t="str">
        <f t="shared" si="399"/>
        <v>-</v>
      </c>
      <c r="T399" s="62">
        <v>0</v>
      </c>
      <c r="U399" s="79" t="str">
        <f t="shared" si="400"/>
        <v>-</v>
      </c>
      <c r="V399" s="101">
        <v>0</v>
      </c>
      <c r="W399" s="102" t="str">
        <f t="shared" si="401"/>
        <v>-</v>
      </c>
      <c r="X399" s="168">
        <v>16</v>
      </c>
      <c r="Y399" s="62">
        <v>15</v>
      </c>
      <c r="Z399" s="79">
        <f t="shared" si="402"/>
        <v>0.9375</v>
      </c>
      <c r="AA399" s="101">
        <v>15062400</v>
      </c>
      <c r="AB399" s="102">
        <f t="shared" si="403"/>
        <v>1004160</v>
      </c>
      <c r="AC399" s="62">
        <v>11</v>
      </c>
      <c r="AD399" s="79">
        <f t="shared" si="404"/>
        <v>0.6875</v>
      </c>
      <c r="AE399" s="101">
        <v>887374</v>
      </c>
      <c r="AF399" s="102">
        <f t="shared" si="405"/>
        <v>80670.363636363632</v>
      </c>
      <c r="AG399" s="168">
        <v>13</v>
      </c>
      <c r="AH399" s="62">
        <v>13</v>
      </c>
      <c r="AI399" s="79">
        <f t="shared" si="406"/>
        <v>1</v>
      </c>
      <c r="AJ399" s="101">
        <v>5505280</v>
      </c>
      <c r="AK399" s="102">
        <f t="shared" si="407"/>
        <v>423483.07692307694</v>
      </c>
      <c r="AL399" s="62">
        <v>12</v>
      </c>
      <c r="AM399" s="79">
        <f t="shared" si="408"/>
        <v>0.92307692307692313</v>
      </c>
      <c r="AN399" s="101">
        <v>1514647</v>
      </c>
      <c r="AO399" s="102">
        <f t="shared" si="409"/>
        <v>126220.58333333333</v>
      </c>
      <c r="AP399" s="168">
        <v>4</v>
      </c>
      <c r="AQ399" s="62">
        <v>4</v>
      </c>
      <c r="AR399" s="79">
        <f t="shared" si="410"/>
        <v>1</v>
      </c>
      <c r="AS399" s="101">
        <v>1743010</v>
      </c>
      <c r="AT399" s="102">
        <f t="shared" si="411"/>
        <v>435752.5</v>
      </c>
      <c r="AU399" s="62">
        <v>3</v>
      </c>
      <c r="AV399" s="79">
        <f t="shared" si="412"/>
        <v>0.75</v>
      </c>
      <c r="AW399" s="101">
        <v>281360</v>
      </c>
      <c r="AX399" s="102">
        <f t="shared" si="413"/>
        <v>93786.666666666672</v>
      </c>
      <c r="AY399" s="168">
        <v>1</v>
      </c>
      <c r="AZ399" s="62">
        <v>1</v>
      </c>
      <c r="BA399" s="79">
        <f t="shared" si="414"/>
        <v>1</v>
      </c>
      <c r="BB399" s="101">
        <v>629060</v>
      </c>
      <c r="BC399" s="102">
        <f t="shared" si="415"/>
        <v>629060</v>
      </c>
      <c r="BD399" s="62">
        <v>1</v>
      </c>
      <c r="BE399" s="79">
        <f t="shared" si="416"/>
        <v>1</v>
      </c>
      <c r="BF399" s="101">
        <v>106808</v>
      </c>
      <c r="BG399" s="102">
        <f t="shared" si="417"/>
        <v>106808</v>
      </c>
      <c r="BH399" s="168">
        <v>0</v>
      </c>
      <c r="BI399" s="62">
        <v>0</v>
      </c>
      <c r="BJ399" s="79" t="str">
        <f t="shared" si="418"/>
        <v>-</v>
      </c>
      <c r="BK399" s="101">
        <v>0</v>
      </c>
      <c r="BL399" s="102" t="str">
        <f t="shared" si="419"/>
        <v>-</v>
      </c>
      <c r="BM399" s="62">
        <v>0</v>
      </c>
      <c r="BN399" s="79" t="str">
        <f t="shared" si="420"/>
        <v>-</v>
      </c>
      <c r="BO399" s="101">
        <v>0</v>
      </c>
      <c r="BP399" s="102" t="str">
        <f t="shared" si="421"/>
        <v>-</v>
      </c>
      <c r="BQ399" s="99">
        <f t="shared" si="422"/>
        <v>34</v>
      </c>
      <c r="BR399" s="62">
        <f t="shared" si="423"/>
        <v>33</v>
      </c>
      <c r="BS399" s="79">
        <f t="shared" si="424"/>
        <v>0.97058823529411764</v>
      </c>
      <c r="BT399" s="101">
        <f t="shared" si="425"/>
        <v>22939750</v>
      </c>
      <c r="BU399" s="102">
        <f t="shared" si="426"/>
        <v>695143.93939393945</v>
      </c>
      <c r="BV399" s="62">
        <f t="shared" si="427"/>
        <v>27</v>
      </c>
      <c r="BW399" s="79">
        <f t="shared" si="428"/>
        <v>0.79411764705882348</v>
      </c>
      <c r="BX399" s="101">
        <f t="shared" si="429"/>
        <v>2790189</v>
      </c>
      <c r="BY399" s="102">
        <f t="shared" si="430"/>
        <v>103340.33333333333</v>
      </c>
      <c r="CA399" s="113">
        <v>28</v>
      </c>
      <c r="CB399" s="105">
        <v>28</v>
      </c>
      <c r="CC399" s="86">
        <v>1</v>
      </c>
      <c r="CD399" s="105">
        <v>17818710</v>
      </c>
      <c r="CE399" s="105">
        <v>636382.5</v>
      </c>
      <c r="CF399" s="105">
        <v>20</v>
      </c>
      <c r="CG399" s="86">
        <v>0.7142857142857143</v>
      </c>
      <c r="CH399" s="105">
        <v>2222828</v>
      </c>
      <c r="CI399" s="105">
        <v>111141.4</v>
      </c>
      <c r="CK399" s="86">
        <f t="shared" si="390"/>
        <v>0.17647058823529416</v>
      </c>
      <c r="CL399" s="86">
        <f t="shared" si="391"/>
        <v>2.9411764705882359E-2</v>
      </c>
      <c r="CM399" s="86">
        <f t="shared" si="392"/>
        <v>0.2857142857142857</v>
      </c>
      <c r="CN399" s="86">
        <f t="shared" si="393"/>
        <v>0</v>
      </c>
    </row>
    <row r="400" spans="2:92" ht="13.5" customHeight="1">
      <c r="B400" s="346"/>
      <c r="C400" s="343"/>
      <c r="D400" s="81"/>
      <c r="E400" s="198" t="s">
        <v>161</v>
      </c>
      <c r="F400" s="213">
        <v>0</v>
      </c>
      <c r="G400" s="214">
        <v>0</v>
      </c>
      <c r="H400" s="215" t="str">
        <f t="shared" si="394"/>
        <v>-</v>
      </c>
      <c r="I400" s="216">
        <v>0</v>
      </c>
      <c r="J400" s="217" t="str">
        <f t="shared" si="395"/>
        <v>-</v>
      </c>
      <c r="K400" s="214">
        <v>0</v>
      </c>
      <c r="L400" s="215" t="str">
        <f t="shared" si="396"/>
        <v>-</v>
      </c>
      <c r="M400" s="216">
        <v>0</v>
      </c>
      <c r="N400" s="217" t="str">
        <f t="shared" si="397"/>
        <v>-</v>
      </c>
      <c r="O400" s="213">
        <v>0</v>
      </c>
      <c r="P400" s="214">
        <v>0</v>
      </c>
      <c r="Q400" s="215" t="str">
        <f t="shared" si="398"/>
        <v>-</v>
      </c>
      <c r="R400" s="216">
        <v>0</v>
      </c>
      <c r="S400" s="217" t="str">
        <f t="shared" si="399"/>
        <v>-</v>
      </c>
      <c r="T400" s="214">
        <v>0</v>
      </c>
      <c r="U400" s="215" t="str">
        <f t="shared" si="400"/>
        <v>-</v>
      </c>
      <c r="V400" s="216">
        <v>0</v>
      </c>
      <c r="W400" s="217" t="str">
        <f t="shared" si="401"/>
        <v>-</v>
      </c>
      <c r="X400" s="213">
        <v>6</v>
      </c>
      <c r="Y400" s="214">
        <v>6</v>
      </c>
      <c r="Z400" s="215">
        <f t="shared" si="402"/>
        <v>1</v>
      </c>
      <c r="AA400" s="216">
        <v>6508180</v>
      </c>
      <c r="AB400" s="217">
        <f t="shared" si="403"/>
        <v>1084696.6666666667</v>
      </c>
      <c r="AC400" s="214">
        <v>6</v>
      </c>
      <c r="AD400" s="215">
        <f t="shared" si="404"/>
        <v>1</v>
      </c>
      <c r="AE400" s="216">
        <v>592050</v>
      </c>
      <c r="AF400" s="217">
        <f t="shared" si="405"/>
        <v>98675</v>
      </c>
      <c r="AG400" s="213">
        <v>0</v>
      </c>
      <c r="AH400" s="214">
        <v>0</v>
      </c>
      <c r="AI400" s="215" t="str">
        <f t="shared" si="406"/>
        <v>-</v>
      </c>
      <c r="AJ400" s="216">
        <v>0</v>
      </c>
      <c r="AK400" s="217" t="str">
        <f t="shared" si="407"/>
        <v>-</v>
      </c>
      <c r="AL400" s="214">
        <v>0</v>
      </c>
      <c r="AM400" s="215" t="str">
        <f t="shared" si="408"/>
        <v>-</v>
      </c>
      <c r="AN400" s="216">
        <v>0</v>
      </c>
      <c r="AO400" s="217" t="str">
        <f t="shared" si="409"/>
        <v>-</v>
      </c>
      <c r="AP400" s="213">
        <v>0</v>
      </c>
      <c r="AQ400" s="214">
        <v>0</v>
      </c>
      <c r="AR400" s="215" t="str">
        <f t="shared" si="410"/>
        <v>-</v>
      </c>
      <c r="AS400" s="216">
        <v>0</v>
      </c>
      <c r="AT400" s="217" t="str">
        <f t="shared" si="411"/>
        <v>-</v>
      </c>
      <c r="AU400" s="214">
        <v>0</v>
      </c>
      <c r="AV400" s="215" t="str">
        <f t="shared" si="412"/>
        <v>-</v>
      </c>
      <c r="AW400" s="216">
        <v>0</v>
      </c>
      <c r="AX400" s="217" t="str">
        <f t="shared" si="413"/>
        <v>-</v>
      </c>
      <c r="AY400" s="213">
        <v>0</v>
      </c>
      <c r="AZ400" s="214">
        <v>0</v>
      </c>
      <c r="BA400" s="215" t="str">
        <f t="shared" si="414"/>
        <v>-</v>
      </c>
      <c r="BB400" s="216">
        <v>0</v>
      </c>
      <c r="BC400" s="217" t="str">
        <f t="shared" si="415"/>
        <v>-</v>
      </c>
      <c r="BD400" s="214">
        <v>0</v>
      </c>
      <c r="BE400" s="215" t="str">
        <f t="shared" si="416"/>
        <v>-</v>
      </c>
      <c r="BF400" s="216">
        <v>0</v>
      </c>
      <c r="BG400" s="217" t="str">
        <f t="shared" si="417"/>
        <v>-</v>
      </c>
      <c r="BH400" s="213">
        <v>0</v>
      </c>
      <c r="BI400" s="214">
        <v>0</v>
      </c>
      <c r="BJ400" s="215" t="str">
        <f t="shared" si="418"/>
        <v>-</v>
      </c>
      <c r="BK400" s="216">
        <v>0</v>
      </c>
      <c r="BL400" s="217" t="str">
        <f t="shared" si="419"/>
        <v>-</v>
      </c>
      <c r="BM400" s="214">
        <v>0</v>
      </c>
      <c r="BN400" s="215" t="str">
        <f t="shared" si="420"/>
        <v>-</v>
      </c>
      <c r="BO400" s="216">
        <v>0</v>
      </c>
      <c r="BP400" s="217" t="str">
        <f t="shared" si="421"/>
        <v>-</v>
      </c>
      <c r="BQ400" s="218">
        <f t="shared" si="422"/>
        <v>6</v>
      </c>
      <c r="BR400" s="214">
        <f t="shared" si="423"/>
        <v>6</v>
      </c>
      <c r="BS400" s="215">
        <f t="shared" si="424"/>
        <v>1</v>
      </c>
      <c r="BT400" s="216">
        <f t="shared" si="425"/>
        <v>6508180</v>
      </c>
      <c r="BU400" s="217">
        <f t="shared" si="426"/>
        <v>1084696.6666666667</v>
      </c>
      <c r="BV400" s="214">
        <f t="shared" si="427"/>
        <v>6</v>
      </c>
      <c r="BW400" s="215">
        <f t="shared" si="428"/>
        <v>1</v>
      </c>
      <c r="BX400" s="216">
        <f t="shared" si="429"/>
        <v>592050</v>
      </c>
      <c r="BY400" s="217">
        <f t="shared" si="430"/>
        <v>98675</v>
      </c>
      <c r="CA400" s="113">
        <v>11</v>
      </c>
      <c r="CB400" s="105">
        <v>10</v>
      </c>
      <c r="CC400" s="86">
        <v>0.90909090909090906</v>
      </c>
      <c r="CD400" s="105">
        <v>5093830</v>
      </c>
      <c r="CE400" s="105">
        <v>509383</v>
      </c>
      <c r="CF400" s="105">
        <v>8</v>
      </c>
      <c r="CG400" s="86">
        <v>0.72727272727272729</v>
      </c>
      <c r="CH400" s="105">
        <v>843931</v>
      </c>
      <c r="CI400" s="105">
        <v>105491.375</v>
      </c>
      <c r="CK400" s="86">
        <f t="shared" si="390"/>
        <v>0</v>
      </c>
      <c r="CL400" s="86">
        <f t="shared" si="391"/>
        <v>0</v>
      </c>
      <c r="CM400" s="86">
        <f t="shared" si="392"/>
        <v>0.18181818181818177</v>
      </c>
      <c r="CN400" s="86">
        <f t="shared" si="393"/>
        <v>9.0909090909090939E-2</v>
      </c>
    </row>
    <row r="401" spans="2:92" ht="13.5" customHeight="1">
      <c r="B401" s="346"/>
      <c r="C401" s="343"/>
      <c r="D401" s="210"/>
      <c r="E401" s="72" t="s">
        <v>211</v>
      </c>
      <c r="F401" s="211">
        <v>0</v>
      </c>
      <c r="G401" s="126">
        <v>0</v>
      </c>
      <c r="H401" s="124" t="str">
        <f>IFERROR(G401/F401,"-")</f>
        <v>-</v>
      </c>
      <c r="I401" s="127">
        <v>0</v>
      </c>
      <c r="J401" s="125" t="str">
        <f>IFERROR(I401/G401,"-")</f>
        <v>-</v>
      </c>
      <c r="K401" s="126">
        <v>0</v>
      </c>
      <c r="L401" s="124" t="str">
        <f>IFERROR(K401/F401,"-")</f>
        <v>-</v>
      </c>
      <c r="M401" s="127">
        <v>0</v>
      </c>
      <c r="N401" s="125" t="str">
        <f>IFERROR(M401/K401,"-")</f>
        <v>-</v>
      </c>
      <c r="O401" s="211">
        <v>0</v>
      </c>
      <c r="P401" s="126">
        <v>0</v>
      </c>
      <c r="Q401" s="124" t="str">
        <f>IFERROR(P401/O401,"-")</f>
        <v>-</v>
      </c>
      <c r="R401" s="127">
        <v>0</v>
      </c>
      <c r="S401" s="125" t="str">
        <f>IFERROR(R401/P401,"-")</f>
        <v>-</v>
      </c>
      <c r="T401" s="126">
        <v>0</v>
      </c>
      <c r="U401" s="124" t="str">
        <f>IFERROR(T401/O401,"-")</f>
        <v>-</v>
      </c>
      <c r="V401" s="127">
        <v>0</v>
      </c>
      <c r="W401" s="125" t="str">
        <f>IFERROR(V401/T401,"-")</f>
        <v>-</v>
      </c>
      <c r="X401" s="211">
        <v>1</v>
      </c>
      <c r="Y401" s="126">
        <v>1</v>
      </c>
      <c r="Z401" s="124">
        <f>IFERROR(Y401/X401,"-")</f>
        <v>1</v>
      </c>
      <c r="AA401" s="127">
        <v>5692140</v>
      </c>
      <c r="AB401" s="125">
        <f>IFERROR(AA401/Y401,"-")</f>
        <v>5692140</v>
      </c>
      <c r="AC401" s="126">
        <v>1</v>
      </c>
      <c r="AD401" s="124">
        <f>IFERROR(AC401/X401,"-")</f>
        <v>1</v>
      </c>
      <c r="AE401" s="127">
        <v>119047</v>
      </c>
      <c r="AF401" s="125">
        <f>IFERROR(AE401/AC401,"-")</f>
        <v>119047</v>
      </c>
      <c r="AG401" s="211">
        <v>0</v>
      </c>
      <c r="AH401" s="126">
        <v>0</v>
      </c>
      <c r="AI401" s="124" t="str">
        <f>IFERROR(AH401/AG401,"-")</f>
        <v>-</v>
      </c>
      <c r="AJ401" s="127">
        <v>0</v>
      </c>
      <c r="AK401" s="125" t="str">
        <f>IFERROR(AJ401/AH401,"-")</f>
        <v>-</v>
      </c>
      <c r="AL401" s="126">
        <v>0</v>
      </c>
      <c r="AM401" s="124" t="str">
        <f>IFERROR(AL401/AG401,"-")</f>
        <v>-</v>
      </c>
      <c r="AN401" s="127">
        <v>0</v>
      </c>
      <c r="AO401" s="125" t="str">
        <f>IFERROR(AN401/AL401,"-")</f>
        <v>-</v>
      </c>
      <c r="AP401" s="211">
        <v>0</v>
      </c>
      <c r="AQ401" s="126">
        <v>0</v>
      </c>
      <c r="AR401" s="124" t="str">
        <f>IFERROR(AQ401/AP401,"-")</f>
        <v>-</v>
      </c>
      <c r="AS401" s="127">
        <v>0</v>
      </c>
      <c r="AT401" s="125" t="str">
        <f>IFERROR(AS401/AQ401,"-")</f>
        <v>-</v>
      </c>
      <c r="AU401" s="126">
        <v>0</v>
      </c>
      <c r="AV401" s="124" t="str">
        <f>IFERROR(AU401/AP401,"-")</f>
        <v>-</v>
      </c>
      <c r="AW401" s="127">
        <v>0</v>
      </c>
      <c r="AX401" s="125" t="str">
        <f>IFERROR(AW401/AU401,"-")</f>
        <v>-</v>
      </c>
      <c r="AY401" s="211">
        <v>0</v>
      </c>
      <c r="AZ401" s="126">
        <v>0</v>
      </c>
      <c r="BA401" s="124" t="str">
        <f>IFERROR(AZ401/AY401,"-")</f>
        <v>-</v>
      </c>
      <c r="BB401" s="127">
        <v>0</v>
      </c>
      <c r="BC401" s="125" t="str">
        <f>IFERROR(BB401/AZ401,"-")</f>
        <v>-</v>
      </c>
      <c r="BD401" s="126">
        <v>0</v>
      </c>
      <c r="BE401" s="124" t="str">
        <f>IFERROR(BD401/AY401,"-")</f>
        <v>-</v>
      </c>
      <c r="BF401" s="127">
        <v>0</v>
      </c>
      <c r="BG401" s="125" t="str">
        <f>IFERROR(BF401/BD401,"-")</f>
        <v>-</v>
      </c>
      <c r="BH401" s="211">
        <v>0</v>
      </c>
      <c r="BI401" s="126">
        <v>0</v>
      </c>
      <c r="BJ401" s="124" t="str">
        <f>IFERROR(BI401/BH401,"-")</f>
        <v>-</v>
      </c>
      <c r="BK401" s="127">
        <v>0</v>
      </c>
      <c r="BL401" s="125" t="str">
        <f>IFERROR(BK401/BI401,"-")</f>
        <v>-</v>
      </c>
      <c r="BM401" s="126">
        <v>0</v>
      </c>
      <c r="BN401" s="124" t="str">
        <f>IFERROR(BM401/BH401,"-")</f>
        <v>-</v>
      </c>
      <c r="BO401" s="127">
        <v>0</v>
      </c>
      <c r="BP401" s="125" t="str">
        <f>IFERROR(BO401/BM401,"-")</f>
        <v>-</v>
      </c>
      <c r="BQ401" s="212">
        <f t="shared" si="422"/>
        <v>1</v>
      </c>
      <c r="BR401" s="126">
        <f t="shared" si="423"/>
        <v>1</v>
      </c>
      <c r="BS401" s="124">
        <f>IFERROR(BR401/BQ401,"-")</f>
        <v>1</v>
      </c>
      <c r="BT401" s="127">
        <f>SUM(I401,R401,AA401,AJ401,AS401,BB401,BK401)</f>
        <v>5692140</v>
      </c>
      <c r="BU401" s="125">
        <f>IFERROR(BT401/BR401,"-")</f>
        <v>5692140</v>
      </c>
      <c r="BV401" s="126">
        <f>SUM(K401,T401,AC401,AL401,AU401,BD401,BM401)</f>
        <v>1</v>
      </c>
      <c r="BW401" s="124">
        <f>IFERROR(BV401/BQ401,"-")</f>
        <v>1</v>
      </c>
      <c r="BX401" s="127">
        <f>SUM(M401,V401,AE401,AN401,AW401,BF401,BO401)</f>
        <v>119047</v>
      </c>
      <c r="BY401" s="125">
        <f>IFERROR(BX401/BV401,"-")</f>
        <v>119047</v>
      </c>
      <c r="CA401" s="113">
        <v>0</v>
      </c>
      <c r="CB401" s="105">
        <v>0</v>
      </c>
      <c r="CC401" s="86" t="s">
        <v>240</v>
      </c>
      <c r="CD401" s="105">
        <v>0</v>
      </c>
      <c r="CE401" s="105" t="s">
        <v>240</v>
      </c>
      <c r="CF401" s="105">
        <v>0</v>
      </c>
      <c r="CG401" s="86" t="s">
        <v>240</v>
      </c>
      <c r="CH401" s="105">
        <v>0</v>
      </c>
      <c r="CI401" s="105" t="s">
        <v>240</v>
      </c>
      <c r="CK401" s="86">
        <f t="shared" si="390"/>
        <v>0</v>
      </c>
      <c r="CL401" s="86">
        <f t="shared" si="391"/>
        <v>0</v>
      </c>
      <c r="CM401" s="86" t="str">
        <f t="shared" si="392"/>
        <v>-</v>
      </c>
      <c r="CN401" s="86" t="str">
        <f t="shared" si="393"/>
        <v>-</v>
      </c>
    </row>
    <row r="402" spans="2:92" ht="13.5" customHeight="1">
      <c r="B402" s="347"/>
      <c r="C402" s="344"/>
      <c r="D402" s="338" t="s">
        <v>204</v>
      </c>
      <c r="E402" s="339"/>
      <c r="F402" s="144">
        <v>6</v>
      </c>
      <c r="G402" s="60">
        <v>6</v>
      </c>
      <c r="H402" s="80">
        <f t="shared" si="394"/>
        <v>1</v>
      </c>
      <c r="I402" s="93">
        <v>4027250</v>
      </c>
      <c r="J402" s="100">
        <f t="shared" si="395"/>
        <v>671208.33333333337</v>
      </c>
      <c r="K402" s="60">
        <v>3</v>
      </c>
      <c r="L402" s="80">
        <f t="shared" si="396"/>
        <v>0.5</v>
      </c>
      <c r="M402" s="93">
        <v>214184</v>
      </c>
      <c r="N402" s="100">
        <f t="shared" si="397"/>
        <v>71394.666666666672</v>
      </c>
      <c r="O402" s="144">
        <v>7</v>
      </c>
      <c r="P402" s="60">
        <v>7</v>
      </c>
      <c r="Q402" s="80">
        <f t="shared" si="398"/>
        <v>1</v>
      </c>
      <c r="R402" s="93">
        <v>4837180</v>
      </c>
      <c r="S402" s="100">
        <f t="shared" si="399"/>
        <v>691025.71428571432</v>
      </c>
      <c r="T402" s="60">
        <v>4</v>
      </c>
      <c r="U402" s="80">
        <f t="shared" si="400"/>
        <v>0.5714285714285714</v>
      </c>
      <c r="V402" s="93">
        <v>1877734</v>
      </c>
      <c r="W402" s="100">
        <f t="shared" si="401"/>
        <v>469433.5</v>
      </c>
      <c r="X402" s="144">
        <v>953</v>
      </c>
      <c r="Y402" s="60">
        <v>861</v>
      </c>
      <c r="Z402" s="80">
        <f t="shared" si="402"/>
        <v>0.90346274921301151</v>
      </c>
      <c r="AA402" s="93">
        <v>578442010</v>
      </c>
      <c r="AB402" s="100">
        <f t="shared" si="403"/>
        <v>671825.79558652733</v>
      </c>
      <c r="AC402" s="60">
        <v>684</v>
      </c>
      <c r="AD402" s="80">
        <f t="shared" si="404"/>
        <v>0.71773347324239245</v>
      </c>
      <c r="AE402" s="93">
        <v>121530689</v>
      </c>
      <c r="AF402" s="100">
        <f t="shared" si="405"/>
        <v>177676.44590643275</v>
      </c>
      <c r="AG402" s="144">
        <v>697</v>
      </c>
      <c r="AH402" s="60">
        <v>654</v>
      </c>
      <c r="AI402" s="80">
        <f t="shared" si="406"/>
        <v>0.93830703012912486</v>
      </c>
      <c r="AJ402" s="93">
        <v>699583490</v>
      </c>
      <c r="AK402" s="100">
        <f t="shared" si="407"/>
        <v>1069699.5259938838</v>
      </c>
      <c r="AL402" s="60">
        <v>551</v>
      </c>
      <c r="AM402" s="80">
        <f t="shared" si="408"/>
        <v>0.79053084648493543</v>
      </c>
      <c r="AN402" s="93">
        <v>130158761</v>
      </c>
      <c r="AO402" s="100">
        <f t="shared" si="409"/>
        <v>236222.79673321234</v>
      </c>
      <c r="AP402" s="144">
        <v>470</v>
      </c>
      <c r="AQ402" s="60">
        <v>432</v>
      </c>
      <c r="AR402" s="80">
        <f t="shared" si="410"/>
        <v>0.91914893617021276</v>
      </c>
      <c r="AS402" s="93">
        <v>448162710</v>
      </c>
      <c r="AT402" s="100">
        <f t="shared" si="411"/>
        <v>1037413.6805555555</v>
      </c>
      <c r="AU402" s="60">
        <v>383</v>
      </c>
      <c r="AV402" s="80">
        <f t="shared" si="412"/>
        <v>0.81489361702127661</v>
      </c>
      <c r="AW402" s="93">
        <v>66089501</v>
      </c>
      <c r="AX402" s="100">
        <f t="shared" si="413"/>
        <v>172557.44386422978</v>
      </c>
      <c r="AY402" s="144">
        <v>274</v>
      </c>
      <c r="AZ402" s="60">
        <v>249</v>
      </c>
      <c r="BA402" s="80">
        <f t="shared" si="414"/>
        <v>0.90875912408759119</v>
      </c>
      <c r="BB402" s="93">
        <v>295859580</v>
      </c>
      <c r="BC402" s="100">
        <f t="shared" si="415"/>
        <v>1188191.0843373493</v>
      </c>
      <c r="BD402" s="60">
        <v>215</v>
      </c>
      <c r="BE402" s="80">
        <f t="shared" si="416"/>
        <v>0.78467153284671531</v>
      </c>
      <c r="BF402" s="93">
        <v>53221046</v>
      </c>
      <c r="BG402" s="100">
        <f t="shared" si="417"/>
        <v>247539.74883720931</v>
      </c>
      <c r="BH402" s="144">
        <v>135</v>
      </c>
      <c r="BI402" s="60">
        <v>119</v>
      </c>
      <c r="BJ402" s="80">
        <f t="shared" si="418"/>
        <v>0.88148148148148153</v>
      </c>
      <c r="BK402" s="93">
        <v>134403700</v>
      </c>
      <c r="BL402" s="100">
        <f t="shared" si="419"/>
        <v>1129442.857142857</v>
      </c>
      <c r="BM402" s="60">
        <v>98</v>
      </c>
      <c r="BN402" s="80">
        <f t="shared" si="420"/>
        <v>0.72592592592592597</v>
      </c>
      <c r="BO402" s="93">
        <v>11545321</v>
      </c>
      <c r="BP402" s="100">
        <f t="shared" si="421"/>
        <v>117809.39795918367</v>
      </c>
      <c r="BQ402" s="98">
        <f t="shared" si="422"/>
        <v>2542</v>
      </c>
      <c r="BR402" s="60">
        <f t="shared" si="423"/>
        <v>2328</v>
      </c>
      <c r="BS402" s="80">
        <f t="shared" si="424"/>
        <v>0.91581431943351688</v>
      </c>
      <c r="BT402" s="93">
        <f t="shared" si="425"/>
        <v>2165315920</v>
      </c>
      <c r="BU402" s="100">
        <f t="shared" si="426"/>
        <v>930118.52233676973</v>
      </c>
      <c r="BV402" s="60">
        <f t="shared" si="427"/>
        <v>1938</v>
      </c>
      <c r="BW402" s="80">
        <f t="shared" si="428"/>
        <v>0.76239181746656182</v>
      </c>
      <c r="BX402" s="93">
        <f t="shared" si="429"/>
        <v>384637236</v>
      </c>
      <c r="BY402" s="100">
        <f t="shared" si="430"/>
        <v>198471.22600619195</v>
      </c>
      <c r="CA402" s="113">
        <v>2397</v>
      </c>
      <c r="CB402" s="105">
        <v>2180</v>
      </c>
      <c r="CC402" s="86">
        <v>0.90947017104714223</v>
      </c>
      <c r="CD402" s="105">
        <v>2039239600</v>
      </c>
      <c r="CE402" s="105">
        <v>935431.00917431188</v>
      </c>
      <c r="CF402" s="105">
        <v>1810</v>
      </c>
      <c r="CG402" s="86">
        <v>0.75511055486024192</v>
      </c>
      <c r="CH402" s="105">
        <v>352673081</v>
      </c>
      <c r="CI402" s="105">
        <v>194847.00607734808</v>
      </c>
      <c r="CK402" s="86">
        <f t="shared" si="390"/>
        <v>0.15342250196695506</v>
      </c>
      <c r="CL402" s="86">
        <f t="shared" si="391"/>
        <v>8.4185680566483123E-2</v>
      </c>
      <c r="CM402" s="86">
        <f t="shared" si="392"/>
        <v>0.15435961618690031</v>
      </c>
      <c r="CN402" s="86">
        <f t="shared" si="393"/>
        <v>9.0529828952857772E-2</v>
      </c>
    </row>
    <row r="403" spans="2:92" ht="13.5" customHeight="1">
      <c r="B403" s="345">
        <v>67</v>
      </c>
      <c r="C403" s="342" t="s">
        <v>6</v>
      </c>
      <c r="D403" s="331" t="s">
        <v>153</v>
      </c>
      <c r="E403" s="320"/>
      <c r="F403" s="144">
        <v>10</v>
      </c>
      <c r="G403" s="60">
        <v>10</v>
      </c>
      <c r="H403" s="80">
        <f t="shared" si="394"/>
        <v>1</v>
      </c>
      <c r="I403" s="93">
        <v>12590350</v>
      </c>
      <c r="J403" s="100">
        <f t="shared" si="395"/>
        <v>1259035</v>
      </c>
      <c r="K403" s="60">
        <v>4</v>
      </c>
      <c r="L403" s="80">
        <f t="shared" si="396"/>
        <v>0.4</v>
      </c>
      <c r="M403" s="93">
        <v>606404</v>
      </c>
      <c r="N403" s="100">
        <f t="shared" si="397"/>
        <v>151601</v>
      </c>
      <c r="O403" s="144">
        <v>13</v>
      </c>
      <c r="P403" s="60">
        <v>13</v>
      </c>
      <c r="Q403" s="80">
        <f t="shared" si="398"/>
        <v>1</v>
      </c>
      <c r="R403" s="93">
        <v>5758950</v>
      </c>
      <c r="S403" s="100">
        <f t="shared" si="399"/>
        <v>442996.15384615387</v>
      </c>
      <c r="T403" s="60">
        <v>12</v>
      </c>
      <c r="U403" s="80">
        <f t="shared" si="400"/>
        <v>0.92307692307692313</v>
      </c>
      <c r="V403" s="93">
        <v>1089893</v>
      </c>
      <c r="W403" s="100">
        <f t="shared" si="401"/>
        <v>90824.416666666672</v>
      </c>
      <c r="X403" s="144">
        <v>195</v>
      </c>
      <c r="Y403" s="60">
        <v>191</v>
      </c>
      <c r="Z403" s="80">
        <f t="shared" si="402"/>
        <v>0.97948717948717945</v>
      </c>
      <c r="AA403" s="93">
        <v>75115080</v>
      </c>
      <c r="AB403" s="100">
        <f t="shared" si="403"/>
        <v>393272.67015706806</v>
      </c>
      <c r="AC403" s="60">
        <v>164</v>
      </c>
      <c r="AD403" s="80">
        <f t="shared" si="404"/>
        <v>0.84102564102564104</v>
      </c>
      <c r="AE403" s="93">
        <v>15011301</v>
      </c>
      <c r="AF403" s="100">
        <f t="shared" si="405"/>
        <v>91532.323170731703</v>
      </c>
      <c r="AG403" s="144">
        <v>113</v>
      </c>
      <c r="AH403" s="60">
        <v>112</v>
      </c>
      <c r="AI403" s="80">
        <f t="shared" si="406"/>
        <v>0.99115044247787609</v>
      </c>
      <c r="AJ403" s="93">
        <v>49059320</v>
      </c>
      <c r="AK403" s="100">
        <f t="shared" si="407"/>
        <v>438029.64285714284</v>
      </c>
      <c r="AL403" s="60">
        <v>99</v>
      </c>
      <c r="AM403" s="80">
        <f t="shared" si="408"/>
        <v>0.87610619469026552</v>
      </c>
      <c r="AN403" s="93">
        <v>7964730</v>
      </c>
      <c r="AO403" s="100">
        <f t="shared" si="409"/>
        <v>80451.818181818177</v>
      </c>
      <c r="AP403" s="144">
        <v>38</v>
      </c>
      <c r="AQ403" s="60">
        <v>38</v>
      </c>
      <c r="AR403" s="80">
        <f t="shared" si="410"/>
        <v>1</v>
      </c>
      <c r="AS403" s="93">
        <v>9662470</v>
      </c>
      <c r="AT403" s="100">
        <f t="shared" si="411"/>
        <v>254275.52631578947</v>
      </c>
      <c r="AU403" s="60">
        <v>34</v>
      </c>
      <c r="AV403" s="80">
        <f t="shared" si="412"/>
        <v>0.89473684210526316</v>
      </c>
      <c r="AW403" s="93">
        <v>1826205</v>
      </c>
      <c r="AX403" s="100">
        <f t="shared" si="413"/>
        <v>53711.911764705881</v>
      </c>
      <c r="AY403" s="144">
        <v>10</v>
      </c>
      <c r="AZ403" s="60">
        <v>10</v>
      </c>
      <c r="BA403" s="80">
        <f t="shared" si="414"/>
        <v>1</v>
      </c>
      <c r="BB403" s="93">
        <v>5435510</v>
      </c>
      <c r="BC403" s="100">
        <f t="shared" si="415"/>
        <v>543551</v>
      </c>
      <c r="BD403" s="60">
        <v>9</v>
      </c>
      <c r="BE403" s="80">
        <f t="shared" si="416"/>
        <v>0.9</v>
      </c>
      <c r="BF403" s="93">
        <v>811972</v>
      </c>
      <c r="BG403" s="100">
        <f t="shared" si="417"/>
        <v>90219.111111111109</v>
      </c>
      <c r="BH403" s="144">
        <v>1</v>
      </c>
      <c r="BI403" s="60">
        <v>1</v>
      </c>
      <c r="BJ403" s="80">
        <f t="shared" si="418"/>
        <v>1</v>
      </c>
      <c r="BK403" s="93">
        <v>3841970</v>
      </c>
      <c r="BL403" s="100">
        <f t="shared" si="419"/>
        <v>3841970</v>
      </c>
      <c r="BM403" s="60">
        <v>1</v>
      </c>
      <c r="BN403" s="80">
        <f t="shared" si="420"/>
        <v>1</v>
      </c>
      <c r="BO403" s="93">
        <v>475340</v>
      </c>
      <c r="BP403" s="100">
        <f t="shared" si="421"/>
        <v>475340</v>
      </c>
      <c r="BQ403" s="98">
        <f t="shared" si="422"/>
        <v>380</v>
      </c>
      <c r="BR403" s="60">
        <f t="shared" si="423"/>
        <v>375</v>
      </c>
      <c r="BS403" s="80">
        <f t="shared" si="424"/>
        <v>0.98684210526315785</v>
      </c>
      <c r="BT403" s="93">
        <f t="shared" si="425"/>
        <v>161463650</v>
      </c>
      <c r="BU403" s="100">
        <f t="shared" si="426"/>
        <v>430569.73333333334</v>
      </c>
      <c r="BV403" s="60">
        <f t="shared" si="427"/>
        <v>323</v>
      </c>
      <c r="BW403" s="80">
        <f t="shared" si="428"/>
        <v>0.85</v>
      </c>
      <c r="BX403" s="93">
        <f t="shared" si="429"/>
        <v>27785845</v>
      </c>
      <c r="BY403" s="100">
        <f t="shared" si="430"/>
        <v>86024.287925696597</v>
      </c>
      <c r="CA403" s="113">
        <v>374</v>
      </c>
      <c r="CB403" s="105">
        <v>368</v>
      </c>
      <c r="CC403" s="86">
        <v>0.98395721925133695</v>
      </c>
      <c r="CD403" s="105">
        <v>170815300</v>
      </c>
      <c r="CE403" s="105">
        <v>464172.01086956525</v>
      </c>
      <c r="CF403" s="105">
        <v>313</v>
      </c>
      <c r="CG403" s="86">
        <v>0.83689839572192515</v>
      </c>
      <c r="CH403" s="105">
        <v>31136618</v>
      </c>
      <c r="CI403" s="105">
        <v>99478.012779552722</v>
      </c>
      <c r="CK403" s="86">
        <f t="shared" si="390"/>
        <v>0.13684210526315788</v>
      </c>
      <c r="CL403" s="86">
        <f t="shared" si="391"/>
        <v>1.3157894736842146E-2</v>
      </c>
      <c r="CM403" s="86">
        <f t="shared" si="392"/>
        <v>0.1470588235294118</v>
      </c>
      <c r="CN403" s="86">
        <f t="shared" si="393"/>
        <v>1.6042780748663055E-2</v>
      </c>
    </row>
    <row r="404" spans="2:92" ht="13.5" customHeight="1">
      <c r="B404" s="346"/>
      <c r="C404" s="343"/>
      <c r="D404" s="319" t="s">
        <v>164</v>
      </c>
      <c r="E404" s="320"/>
      <c r="F404" s="144">
        <v>0</v>
      </c>
      <c r="G404" s="60">
        <v>0</v>
      </c>
      <c r="H404" s="80" t="str">
        <f t="shared" si="394"/>
        <v>-</v>
      </c>
      <c r="I404" s="93">
        <v>0</v>
      </c>
      <c r="J404" s="100" t="str">
        <f t="shared" si="395"/>
        <v>-</v>
      </c>
      <c r="K404" s="60">
        <v>0</v>
      </c>
      <c r="L404" s="80" t="str">
        <f t="shared" si="396"/>
        <v>-</v>
      </c>
      <c r="M404" s="93">
        <v>0</v>
      </c>
      <c r="N404" s="100" t="str">
        <f t="shared" si="397"/>
        <v>-</v>
      </c>
      <c r="O404" s="144">
        <v>0</v>
      </c>
      <c r="P404" s="60">
        <v>0</v>
      </c>
      <c r="Q404" s="80" t="str">
        <f t="shared" si="398"/>
        <v>-</v>
      </c>
      <c r="R404" s="93">
        <v>0</v>
      </c>
      <c r="S404" s="100" t="str">
        <f t="shared" si="399"/>
        <v>-</v>
      </c>
      <c r="T404" s="60">
        <v>0</v>
      </c>
      <c r="U404" s="80" t="str">
        <f t="shared" si="400"/>
        <v>-</v>
      </c>
      <c r="V404" s="93">
        <v>0</v>
      </c>
      <c r="W404" s="100" t="str">
        <f t="shared" si="401"/>
        <v>-</v>
      </c>
      <c r="X404" s="144">
        <v>6</v>
      </c>
      <c r="Y404" s="60">
        <v>6</v>
      </c>
      <c r="Z404" s="80">
        <f t="shared" si="402"/>
        <v>1</v>
      </c>
      <c r="AA404" s="93">
        <v>4696110</v>
      </c>
      <c r="AB404" s="100">
        <f t="shared" si="403"/>
        <v>782685</v>
      </c>
      <c r="AC404" s="60">
        <v>6</v>
      </c>
      <c r="AD404" s="80">
        <f t="shared" si="404"/>
        <v>1</v>
      </c>
      <c r="AE404" s="93">
        <v>309766</v>
      </c>
      <c r="AF404" s="100">
        <f t="shared" si="405"/>
        <v>51627.666666666664</v>
      </c>
      <c r="AG404" s="144">
        <v>2</v>
      </c>
      <c r="AH404" s="60">
        <v>2</v>
      </c>
      <c r="AI404" s="80">
        <f t="shared" si="406"/>
        <v>1</v>
      </c>
      <c r="AJ404" s="93">
        <v>412530</v>
      </c>
      <c r="AK404" s="100">
        <f t="shared" si="407"/>
        <v>206265</v>
      </c>
      <c r="AL404" s="60">
        <v>2</v>
      </c>
      <c r="AM404" s="80">
        <f t="shared" si="408"/>
        <v>1</v>
      </c>
      <c r="AN404" s="93">
        <v>89592</v>
      </c>
      <c r="AO404" s="100">
        <f t="shared" si="409"/>
        <v>44796</v>
      </c>
      <c r="AP404" s="144">
        <v>1</v>
      </c>
      <c r="AQ404" s="60">
        <v>1</v>
      </c>
      <c r="AR404" s="80">
        <f t="shared" si="410"/>
        <v>1</v>
      </c>
      <c r="AS404" s="93">
        <v>310740</v>
      </c>
      <c r="AT404" s="100">
        <f t="shared" si="411"/>
        <v>310740</v>
      </c>
      <c r="AU404" s="60">
        <v>1</v>
      </c>
      <c r="AV404" s="80">
        <f t="shared" si="412"/>
        <v>1</v>
      </c>
      <c r="AW404" s="93">
        <v>55806</v>
      </c>
      <c r="AX404" s="100">
        <f t="shared" si="413"/>
        <v>55806</v>
      </c>
      <c r="AY404" s="144">
        <v>0</v>
      </c>
      <c r="AZ404" s="60">
        <v>0</v>
      </c>
      <c r="BA404" s="80" t="str">
        <f t="shared" si="414"/>
        <v>-</v>
      </c>
      <c r="BB404" s="93">
        <v>0</v>
      </c>
      <c r="BC404" s="100" t="str">
        <f t="shared" si="415"/>
        <v>-</v>
      </c>
      <c r="BD404" s="60">
        <v>0</v>
      </c>
      <c r="BE404" s="80" t="str">
        <f t="shared" si="416"/>
        <v>-</v>
      </c>
      <c r="BF404" s="93">
        <v>0</v>
      </c>
      <c r="BG404" s="100" t="str">
        <f t="shared" si="417"/>
        <v>-</v>
      </c>
      <c r="BH404" s="144">
        <v>0</v>
      </c>
      <c r="BI404" s="60">
        <v>0</v>
      </c>
      <c r="BJ404" s="80" t="str">
        <f t="shared" si="418"/>
        <v>-</v>
      </c>
      <c r="BK404" s="93">
        <v>0</v>
      </c>
      <c r="BL404" s="100" t="str">
        <f t="shared" si="419"/>
        <v>-</v>
      </c>
      <c r="BM404" s="60">
        <v>0</v>
      </c>
      <c r="BN404" s="80" t="str">
        <f t="shared" si="420"/>
        <v>-</v>
      </c>
      <c r="BO404" s="93">
        <v>0</v>
      </c>
      <c r="BP404" s="100" t="str">
        <f t="shared" si="421"/>
        <v>-</v>
      </c>
      <c r="BQ404" s="98">
        <f t="shared" si="422"/>
        <v>9</v>
      </c>
      <c r="BR404" s="60">
        <f t="shared" si="423"/>
        <v>9</v>
      </c>
      <c r="BS404" s="80">
        <f t="shared" si="424"/>
        <v>1</v>
      </c>
      <c r="BT404" s="93">
        <f t="shared" si="425"/>
        <v>5419380</v>
      </c>
      <c r="BU404" s="100">
        <f t="shared" si="426"/>
        <v>602153.33333333337</v>
      </c>
      <c r="BV404" s="60">
        <f t="shared" si="427"/>
        <v>9</v>
      </c>
      <c r="BW404" s="80">
        <f t="shared" si="428"/>
        <v>1</v>
      </c>
      <c r="BX404" s="93">
        <f t="shared" si="429"/>
        <v>455164</v>
      </c>
      <c r="BY404" s="100">
        <f t="shared" si="430"/>
        <v>50573.777777777781</v>
      </c>
      <c r="CA404" s="113">
        <v>5</v>
      </c>
      <c r="CB404" s="105">
        <v>5</v>
      </c>
      <c r="CC404" s="86">
        <v>1</v>
      </c>
      <c r="CD404" s="105">
        <v>7646930</v>
      </c>
      <c r="CE404" s="105">
        <v>1529386</v>
      </c>
      <c r="CF404" s="105">
        <v>4</v>
      </c>
      <c r="CG404" s="86">
        <v>0.8</v>
      </c>
      <c r="CH404" s="105">
        <v>451899</v>
      </c>
      <c r="CI404" s="105">
        <v>112974.75</v>
      </c>
      <c r="CK404" s="86">
        <f t="shared" si="390"/>
        <v>0</v>
      </c>
      <c r="CL404" s="86">
        <f t="shared" si="391"/>
        <v>0</v>
      </c>
      <c r="CM404" s="86">
        <f t="shared" si="392"/>
        <v>0.19999999999999996</v>
      </c>
      <c r="CN404" s="86">
        <f t="shared" si="393"/>
        <v>0</v>
      </c>
    </row>
    <row r="405" spans="2:92" ht="13.5" customHeight="1">
      <c r="B405" s="346"/>
      <c r="C405" s="343"/>
      <c r="D405" s="81"/>
      <c r="E405" s="71" t="s">
        <v>160</v>
      </c>
      <c r="F405" s="168">
        <v>0</v>
      </c>
      <c r="G405" s="62">
        <v>0</v>
      </c>
      <c r="H405" s="79" t="str">
        <f t="shared" si="394"/>
        <v>-</v>
      </c>
      <c r="I405" s="101">
        <v>0</v>
      </c>
      <c r="J405" s="102" t="str">
        <f t="shared" si="395"/>
        <v>-</v>
      </c>
      <c r="K405" s="62">
        <v>0</v>
      </c>
      <c r="L405" s="79" t="str">
        <f t="shared" si="396"/>
        <v>-</v>
      </c>
      <c r="M405" s="101">
        <v>0</v>
      </c>
      <c r="N405" s="102" t="str">
        <f t="shared" si="397"/>
        <v>-</v>
      </c>
      <c r="O405" s="168">
        <v>0</v>
      </c>
      <c r="P405" s="62">
        <v>0</v>
      </c>
      <c r="Q405" s="79" t="str">
        <f t="shared" si="398"/>
        <v>-</v>
      </c>
      <c r="R405" s="101">
        <v>0</v>
      </c>
      <c r="S405" s="102" t="str">
        <f t="shared" si="399"/>
        <v>-</v>
      </c>
      <c r="T405" s="62">
        <v>0</v>
      </c>
      <c r="U405" s="79" t="str">
        <f t="shared" si="400"/>
        <v>-</v>
      </c>
      <c r="V405" s="101">
        <v>0</v>
      </c>
      <c r="W405" s="102" t="str">
        <f t="shared" si="401"/>
        <v>-</v>
      </c>
      <c r="X405" s="168">
        <v>2</v>
      </c>
      <c r="Y405" s="62">
        <v>2</v>
      </c>
      <c r="Z405" s="79">
        <f t="shared" si="402"/>
        <v>1</v>
      </c>
      <c r="AA405" s="101">
        <v>518800</v>
      </c>
      <c r="AB405" s="102">
        <f t="shared" si="403"/>
        <v>259400</v>
      </c>
      <c r="AC405" s="62">
        <v>2</v>
      </c>
      <c r="AD405" s="79">
        <f t="shared" si="404"/>
        <v>1</v>
      </c>
      <c r="AE405" s="101">
        <v>133230</v>
      </c>
      <c r="AF405" s="102">
        <f t="shared" si="405"/>
        <v>66615</v>
      </c>
      <c r="AG405" s="168">
        <v>2</v>
      </c>
      <c r="AH405" s="62">
        <v>2</v>
      </c>
      <c r="AI405" s="79">
        <f t="shared" si="406"/>
        <v>1</v>
      </c>
      <c r="AJ405" s="101">
        <v>412530</v>
      </c>
      <c r="AK405" s="102">
        <f t="shared" si="407"/>
        <v>206265</v>
      </c>
      <c r="AL405" s="62">
        <v>2</v>
      </c>
      <c r="AM405" s="79">
        <f t="shared" si="408"/>
        <v>1</v>
      </c>
      <c r="AN405" s="101">
        <v>89592</v>
      </c>
      <c r="AO405" s="102">
        <f t="shared" si="409"/>
        <v>44796</v>
      </c>
      <c r="AP405" s="168">
        <v>1</v>
      </c>
      <c r="AQ405" s="62">
        <v>1</v>
      </c>
      <c r="AR405" s="79">
        <f t="shared" si="410"/>
        <v>1</v>
      </c>
      <c r="AS405" s="101">
        <v>310740</v>
      </c>
      <c r="AT405" s="102">
        <f t="shared" si="411"/>
        <v>310740</v>
      </c>
      <c r="AU405" s="62">
        <v>1</v>
      </c>
      <c r="AV405" s="79">
        <f t="shared" si="412"/>
        <v>1</v>
      </c>
      <c r="AW405" s="101">
        <v>55806</v>
      </c>
      <c r="AX405" s="102">
        <f t="shared" si="413"/>
        <v>55806</v>
      </c>
      <c r="AY405" s="168">
        <v>0</v>
      </c>
      <c r="AZ405" s="62">
        <v>0</v>
      </c>
      <c r="BA405" s="79" t="str">
        <f t="shared" si="414"/>
        <v>-</v>
      </c>
      <c r="BB405" s="101">
        <v>0</v>
      </c>
      <c r="BC405" s="102" t="str">
        <f t="shared" si="415"/>
        <v>-</v>
      </c>
      <c r="BD405" s="62">
        <v>0</v>
      </c>
      <c r="BE405" s="79" t="str">
        <f t="shared" si="416"/>
        <v>-</v>
      </c>
      <c r="BF405" s="101">
        <v>0</v>
      </c>
      <c r="BG405" s="102" t="str">
        <f t="shared" si="417"/>
        <v>-</v>
      </c>
      <c r="BH405" s="168">
        <v>0</v>
      </c>
      <c r="BI405" s="62">
        <v>0</v>
      </c>
      <c r="BJ405" s="79" t="str">
        <f t="shared" si="418"/>
        <v>-</v>
      </c>
      <c r="BK405" s="101">
        <v>0</v>
      </c>
      <c r="BL405" s="102" t="str">
        <f t="shared" si="419"/>
        <v>-</v>
      </c>
      <c r="BM405" s="62">
        <v>0</v>
      </c>
      <c r="BN405" s="79" t="str">
        <f t="shared" si="420"/>
        <v>-</v>
      </c>
      <c r="BO405" s="101">
        <v>0</v>
      </c>
      <c r="BP405" s="102" t="str">
        <f t="shared" si="421"/>
        <v>-</v>
      </c>
      <c r="BQ405" s="99">
        <f t="shared" si="422"/>
        <v>5</v>
      </c>
      <c r="BR405" s="62">
        <f t="shared" si="423"/>
        <v>5</v>
      </c>
      <c r="BS405" s="79">
        <f t="shared" si="424"/>
        <v>1</v>
      </c>
      <c r="BT405" s="101">
        <f t="shared" si="425"/>
        <v>1242070</v>
      </c>
      <c r="BU405" s="102">
        <f t="shared" si="426"/>
        <v>248414</v>
      </c>
      <c r="BV405" s="62">
        <f t="shared" si="427"/>
        <v>5</v>
      </c>
      <c r="BW405" s="79">
        <f t="shared" si="428"/>
        <v>1</v>
      </c>
      <c r="BX405" s="101">
        <f t="shared" si="429"/>
        <v>278628</v>
      </c>
      <c r="BY405" s="102">
        <f t="shared" si="430"/>
        <v>55725.599999999999</v>
      </c>
      <c r="CA405" s="113">
        <v>4</v>
      </c>
      <c r="CB405" s="105">
        <v>4</v>
      </c>
      <c r="CC405" s="86">
        <v>1</v>
      </c>
      <c r="CD405" s="105">
        <v>7611980</v>
      </c>
      <c r="CE405" s="105">
        <v>1902995</v>
      </c>
      <c r="CF405" s="105">
        <v>4</v>
      </c>
      <c r="CG405" s="86">
        <v>1</v>
      </c>
      <c r="CH405" s="105">
        <v>451899</v>
      </c>
      <c r="CI405" s="105">
        <v>112974.75</v>
      </c>
      <c r="CK405" s="86">
        <f t="shared" si="390"/>
        <v>0</v>
      </c>
      <c r="CL405" s="86">
        <f t="shared" si="391"/>
        <v>0</v>
      </c>
      <c r="CM405" s="86">
        <f t="shared" si="392"/>
        <v>0</v>
      </c>
      <c r="CN405" s="86">
        <f t="shared" si="393"/>
        <v>0</v>
      </c>
    </row>
    <row r="406" spans="2:92" ht="13.5" customHeight="1">
      <c r="B406" s="346"/>
      <c r="C406" s="343"/>
      <c r="D406" s="81"/>
      <c r="E406" s="198" t="s">
        <v>161</v>
      </c>
      <c r="F406" s="213">
        <v>0</v>
      </c>
      <c r="G406" s="214">
        <v>0</v>
      </c>
      <c r="H406" s="215" t="str">
        <f t="shared" si="394"/>
        <v>-</v>
      </c>
      <c r="I406" s="216">
        <v>0</v>
      </c>
      <c r="J406" s="217" t="str">
        <f t="shared" si="395"/>
        <v>-</v>
      </c>
      <c r="K406" s="214">
        <v>0</v>
      </c>
      <c r="L406" s="215" t="str">
        <f t="shared" si="396"/>
        <v>-</v>
      </c>
      <c r="M406" s="216">
        <v>0</v>
      </c>
      <c r="N406" s="217" t="str">
        <f t="shared" si="397"/>
        <v>-</v>
      </c>
      <c r="O406" s="213">
        <v>0</v>
      </c>
      <c r="P406" s="214">
        <v>0</v>
      </c>
      <c r="Q406" s="215" t="str">
        <f t="shared" si="398"/>
        <v>-</v>
      </c>
      <c r="R406" s="216">
        <v>0</v>
      </c>
      <c r="S406" s="217" t="str">
        <f t="shared" si="399"/>
        <v>-</v>
      </c>
      <c r="T406" s="214">
        <v>0</v>
      </c>
      <c r="U406" s="215" t="str">
        <f t="shared" si="400"/>
        <v>-</v>
      </c>
      <c r="V406" s="216">
        <v>0</v>
      </c>
      <c r="W406" s="217" t="str">
        <f t="shared" si="401"/>
        <v>-</v>
      </c>
      <c r="X406" s="213">
        <v>4</v>
      </c>
      <c r="Y406" s="214">
        <v>4</v>
      </c>
      <c r="Z406" s="215">
        <f t="shared" si="402"/>
        <v>1</v>
      </c>
      <c r="AA406" s="216">
        <v>4177310</v>
      </c>
      <c r="AB406" s="217">
        <f t="shared" si="403"/>
        <v>1044327.5</v>
      </c>
      <c r="AC406" s="214">
        <v>4</v>
      </c>
      <c r="AD406" s="215">
        <f t="shared" si="404"/>
        <v>1</v>
      </c>
      <c r="AE406" s="216">
        <v>176536</v>
      </c>
      <c r="AF406" s="217">
        <f t="shared" si="405"/>
        <v>44134</v>
      </c>
      <c r="AG406" s="213">
        <v>0</v>
      </c>
      <c r="AH406" s="214">
        <v>0</v>
      </c>
      <c r="AI406" s="215" t="str">
        <f t="shared" si="406"/>
        <v>-</v>
      </c>
      <c r="AJ406" s="216">
        <v>0</v>
      </c>
      <c r="AK406" s="217" t="str">
        <f t="shared" si="407"/>
        <v>-</v>
      </c>
      <c r="AL406" s="214">
        <v>0</v>
      </c>
      <c r="AM406" s="215" t="str">
        <f t="shared" si="408"/>
        <v>-</v>
      </c>
      <c r="AN406" s="216">
        <v>0</v>
      </c>
      <c r="AO406" s="217" t="str">
        <f t="shared" si="409"/>
        <v>-</v>
      </c>
      <c r="AP406" s="213">
        <v>0</v>
      </c>
      <c r="AQ406" s="214">
        <v>0</v>
      </c>
      <c r="AR406" s="215" t="str">
        <f t="shared" si="410"/>
        <v>-</v>
      </c>
      <c r="AS406" s="216">
        <v>0</v>
      </c>
      <c r="AT406" s="217" t="str">
        <f t="shared" si="411"/>
        <v>-</v>
      </c>
      <c r="AU406" s="214">
        <v>0</v>
      </c>
      <c r="AV406" s="215" t="str">
        <f t="shared" si="412"/>
        <v>-</v>
      </c>
      <c r="AW406" s="216">
        <v>0</v>
      </c>
      <c r="AX406" s="217" t="str">
        <f t="shared" si="413"/>
        <v>-</v>
      </c>
      <c r="AY406" s="213">
        <v>0</v>
      </c>
      <c r="AZ406" s="214">
        <v>0</v>
      </c>
      <c r="BA406" s="215" t="str">
        <f t="shared" si="414"/>
        <v>-</v>
      </c>
      <c r="BB406" s="216">
        <v>0</v>
      </c>
      <c r="BC406" s="217" t="str">
        <f t="shared" si="415"/>
        <v>-</v>
      </c>
      <c r="BD406" s="214">
        <v>0</v>
      </c>
      <c r="BE406" s="215" t="str">
        <f t="shared" si="416"/>
        <v>-</v>
      </c>
      <c r="BF406" s="216">
        <v>0</v>
      </c>
      <c r="BG406" s="217" t="str">
        <f t="shared" si="417"/>
        <v>-</v>
      </c>
      <c r="BH406" s="213">
        <v>0</v>
      </c>
      <c r="BI406" s="214">
        <v>0</v>
      </c>
      <c r="BJ406" s="215" t="str">
        <f t="shared" si="418"/>
        <v>-</v>
      </c>
      <c r="BK406" s="216">
        <v>0</v>
      </c>
      <c r="BL406" s="217" t="str">
        <f t="shared" si="419"/>
        <v>-</v>
      </c>
      <c r="BM406" s="214">
        <v>0</v>
      </c>
      <c r="BN406" s="215" t="str">
        <f t="shared" si="420"/>
        <v>-</v>
      </c>
      <c r="BO406" s="216">
        <v>0</v>
      </c>
      <c r="BP406" s="217" t="str">
        <f t="shared" si="421"/>
        <v>-</v>
      </c>
      <c r="BQ406" s="218">
        <f t="shared" si="422"/>
        <v>4</v>
      </c>
      <c r="BR406" s="214">
        <f t="shared" si="423"/>
        <v>4</v>
      </c>
      <c r="BS406" s="215">
        <f t="shared" si="424"/>
        <v>1</v>
      </c>
      <c r="BT406" s="216">
        <f t="shared" si="425"/>
        <v>4177310</v>
      </c>
      <c r="BU406" s="217">
        <f t="shared" si="426"/>
        <v>1044327.5</v>
      </c>
      <c r="BV406" s="214">
        <f t="shared" si="427"/>
        <v>4</v>
      </c>
      <c r="BW406" s="215">
        <f t="shared" si="428"/>
        <v>1</v>
      </c>
      <c r="BX406" s="216">
        <f t="shared" si="429"/>
        <v>176536</v>
      </c>
      <c r="BY406" s="217">
        <f t="shared" si="430"/>
        <v>44134</v>
      </c>
      <c r="CA406" s="113">
        <v>1</v>
      </c>
      <c r="CB406" s="105">
        <v>1</v>
      </c>
      <c r="CC406" s="86">
        <v>1</v>
      </c>
      <c r="CD406" s="105">
        <v>34950</v>
      </c>
      <c r="CE406" s="105">
        <v>34950</v>
      </c>
      <c r="CF406" s="105">
        <v>0</v>
      </c>
      <c r="CG406" s="86">
        <v>0</v>
      </c>
      <c r="CH406" s="105">
        <v>0</v>
      </c>
      <c r="CI406" s="105" t="s">
        <v>240</v>
      </c>
      <c r="CK406" s="86">
        <f t="shared" si="390"/>
        <v>0</v>
      </c>
      <c r="CL406" s="86">
        <f t="shared" si="391"/>
        <v>0</v>
      </c>
      <c r="CM406" s="86">
        <f t="shared" si="392"/>
        <v>1</v>
      </c>
      <c r="CN406" s="86">
        <f t="shared" si="393"/>
        <v>0</v>
      </c>
    </row>
    <row r="407" spans="2:92" ht="13.5" customHeight="1">
      <c r="B407" s="346"/>
      <c r="C407" s="343"/>
      <c r="D407" s="210"/>
      <c r="E407" s="72" t="s">
        <v>211</v>
      </c>
      <c r="F407" s="211">
        <v>0</v>
      </c>
      <c r="G407" s="126">
        <v>0</v>
      </c>
      <c r="H407" s="124" t="str">
        <f>IFERROR(G407/F407,"-")</f>
        <v>-</v>
      </c>
      <c r="I407" s="127">
        <v>0</v>
      </c>
      <c r="J407" s="125" t="str">
        <f>IFERROR(I407/G407,"-")</f>
        <v>-</v>
      </c>
      <c r="K407" s="126">
        <v>0</v>
      </c>
      <c r="L407" s="124" t="str">
        <f>IFERROR(K407/F407,"-")</f>
        <v>-</v>
      </c>
      <c r="M407" s="127">
        <v>0</v>
      </c>
      <c r="N407" s="125" t="str">
        <f>IFERROR(M407/K407,"-")</f>
        <v>-</v>
      </c>
      <c r="O407" s="211">
        <v>0</v>
      </c>
      <c r="P407" s="126">
        <v>0</v>
      </c>
      <c r="Q407" s="124" t="str">
        <f>IFERROR(P407/O407,"-")</f>
        <v>-</v>
      </c>
      <c r="R407" s="127">
        <v>0</v>
      </c>
      <c r="S407" s="125" t="str">
        <f>IFERROR(R407/P407,"-")</f>
        <v>-</v>
      </c>
      <c r="T407" s="126">
        <v>0</v>
      </c>
      <c r="U407" s="124" t="str">
        <f>IFERROR(T407/O407,"-")</f>
        <v>-</v>
      </c>
      <c r="V407" s="127">
        <v>0</v>
      </c>
      <c r="W407" s="125" t="str">
        <f>IFERROR(V407/T407,"-")</f>
        <v>-</v>
      </c>
      <c r="X407" s="211">
        <v>0</v>
      </c>
      <c r="Y407" s="126">
        <v>0</v>
      </c>
      <c r="Z407" s="124" t="str">
        <f>IFERROR(Y407/X407,"-")</f>
        <v>-</v>
      </c>
      <c r="AA407" s="127">
        <v>0</v>
      </c>
      <c r="AB407" s="125" t="str">
        <f>IFERROR(AA407/Y407,"-")</f>
        <v>-</v>
      </c>
      <c r="AC407" s="126">
        <v>0</v>
      </c>
      <c r="AD407" s="124" t="str">
        <f>IFERROR(AC407/X407,"-")</f>
        <v>-</v>
      </c>
      <c r="AE407" s="127">
        <v>0</v>
      </c>
      <c r="AF407" s="125" t="str">
        <f>IFERROR(AE407/AC407,"-")</f>
        <v>-</v>
      </c>
      <c r="AG407" s="211">
        <v>0</v>
      </c>
      <c r="AH407" s="126">
        <v>0</v>
      </c>
      <c r="AI407" s="124" t="str">
        <f>IFERROR(AH407/AG407,"-")</f>
        <v>-</v>
      </c>
      <c r="AJ407" s="127">
        <v>0</v>
      </c>
      <c r="AK407" s="125" t="str">
        <f>IFERROR(AJ407/AH407,"-")</f>
        <v>-</v>
      </c>
      <c r="AL407" s="126">
        <v>0</v>
      </c>
      <c r="AM407" s="124" t="str">
        <f>IFERROR(AL407/AG407,"-")</f>
        <v>-</v>
      </c>
      <c r="AN407" s="127">
        <v>0</v>
      </c>
      <c r="AO407" s="125" t="str">
        <f>IFERROR(AN407/AL407,"-")</f>
        <v>-</v>
      </c>
      <c r="AP407" s="211">
        <v>0</v>
      </c>
      <c r="AQ407" s="126">
        <v>0</v>
      </c>
      <c r="AR407" s="124" t="str">
        <f>IFERROR(AQ407/AP407,"-")</f>
        <v>-</v>
      </c>
      <c r="AS407" s="127">
        <v>0</v>
      </c>
      <c r="AT407" s="125" t="str">
        <f>IFERROR(AS407/AQ407,"-")</f>
        <v>-</v>
      </c>
      <c r="AU407" s="126">
        <v>0</v>
      </c>
      <c r="AV407" s="124" t="str">
        <f>IFERROR(AU407/AP407,"-")</f>
        <v>-</v>
      </c>
      <c r="AW407" s="127">
        <v>0</v>
      </c>
      <c r="AX407" s="125" t="str">
        <f>IFERROR(AW407/AU407,"-")</f>
        <v>-</v>
      </c>
      <c r="AY407" s="211">
        <v>0</v>
      </c>
      <c r="AZ407" s="126">
        <v>0</v>
      </c>
      <c r="BA407" s="124" t="str">
        <f>IFERROR(AZ407/AY407,"-")</f>
        <v>-</v>
      </c>
      <c r="BB407" s="127">
        <v>0</v>
      </c>
      <c r="BC407" s="125" t="str">
        <f>IFERROR(BB407/AZ407,"-")</f>
        <v>-</v>
      </c>
      <c r="BD407" s="126">
        <v>0</v>
      </c>
      <c r="BE407" s="124" t="str">
        <f>IFERROR(BD407/AY407,"-")</f>
        <v>-</v>
      </c>
      <c r="BF407" s="127">
        <v>0</v>
      </c>
      <c r="BG407" s="125" t="str">
        <f>IFERROR(BF407/BD407,"-")</f>
        <v>-</v>
      </c>
      <c r="BH407" s="211">
        <v>0</v>
      </c>
      <c r="BI407" s="126">
        <v>0</v>
      </c>
      <c r="BJ407" s="124" t="str">
        <f>IFERROR(BI407/BH407,"-")</f>
        <v>-</v>
      </c>
      <c r="BK407" s="127">
        <v>0</v>
      </c>
      <c r="BL407" s="125" t="str">
        <f>IFERROR(BK407/BI407,"-")</f>
        <v>-</v>
      </c>
      <c r="BM407" s="126">
        <v>0</v>
      </c>
      <c r="BN407" s="124" t="str">
        <f>IFERROR(BM407/BH407,"-")</f>
        <v>-</v>
      </c>
      <c r="BO407" s="127">
        <v>0</v>
      </c>
      <c r="BP407" s="125" t="str">
        <f>IFERROR(BO407/BM407,"-")</f>
        <v>-</v>
      </c>
      <c r="BQ407" s="212">
        <f t="shared" si="422"/>
        <v>0</v>
      </c>
      <c r="BR407" s="126">
        <f t="shared" si="423"/>
        <v>0</v>
      </c>
      <c r="BS407" s="124" t="str">
        <f>IFERROR(BR407/BQ407,"-")</f>
        <v>-</v>
      </c>
      <c r="BT407" s="127">
        <f>SUM(I407,R407,AA407,AJ407,AS407,BB407,BK407)</f>
        <v>0</v>
      </c>
      <c r="BU407" s="125" t="str">
        <f>IFERROR(BT407/BR407,"-")</f>
        <v>-</v>
      </c>
      <c r="BV407" s="126">
        <f>SUM(K407,T407,AC407,AL407,AU407,BD407,BM407)</f>
        <v>0</v>
      </c>
      <c r="BW407" s="124" t="str">
        <f>IFERROR(BV407/BQ407,"-")</f>
        <v>-</v>
      </c>
      <c r="BX407" s="127">
        <f>SUM(M407,V407,AE407,AN407,AW407,BF407,BO407)</f>
        <v>0</v>
      </c>
      <c r="BY407" s="125" t="str">
        <f>IFERROR(BX407/BV407,"-")</f>
        <v>-</v>
      </c>
      <c r="CA407" s="113">
        <v>0</v>
      </c>
      <c r="CB407" s="105">
        <v>0</v>
      </c>
      <c r="CC407" s="86" t="s">
        <v>240</v>
      </c>
      <c r="CD407" s="105">
        <v>0</v>
      </c>
      <c r="CE407" s="105" t="s">
        <v>240</v>
      </c>
      <c r="CF407" s="105">
        <v>0</v>
      </c>
      <c r="CG407" s="86" t="s">
        <v>240</v>
      </c>
      <c r="CH407" s="105">
        <v>0</v>
      </c>
      <c r="CI407" s="105" t="s">
        <v>240</v>
      </c>
      <c r="CK407" s="86" t="str">
        <f t="shared" si="390"/>
        <v>-</v>
      </c>
      <c r="CL407" s="86" t="str">
        <f t="shared" si="391"/>
        <v>-</v>
      </c>
      <c r="CM407" s="86" t="str">
        <f t="shared" si="392"/>
        <v>-</v>
      </c>
      <c r="CN407" s="86" t="str">
        <f t="shared" si="393"/>
        <v>-</v>
      </c>
    </row>
    <row r="408" spans="2:92" ht="13.5" customHeight="1">
      <c r="B408" s="347"/>
      <c r="C408" s="344"/>
      <c r="D408" s="338" t="s">
        <v>204</v>
      </c>
      <c r="E408" s="339"/>
      <c r="F408" s="144">
        <v>6</v>
      </c>
      <c r="G408" s="60">
        <v>6</v>
      </c>
      <c r="H408" s="80">
        <f t="shared" si="394"/>
        <v>1</v>
      </c>
      <c r="I408" s="93">
        <v>28186140</v>
      </c>
      <c r="J408" s="100">
        <f t="shared" si="395"/>
        <v>4697690</v>
      </c>
      <c r="K408" s="60">
        <v>6</v>
      </c>
      <c r="L408" s="80">
        <f t="shared" si="396"/>
        <v>1</v>
      </c>
      <c r="M408" s="93">
        <v>12431114</v>
      </c>
      <c r="N408" s="100">
        <f t="shared" si="397"/>
        <v>2071852.3333333333</v>
      </c>
      <c r="O408" s="144">
        <v>20</v>
      </c>
      <c r="P408" s="60">
        <v>18</v>
      </c>
      <c r="Q408" s="80">
        <f t="shared" si="398"/>
        <v>0.9</v>
      </c>
      <c r="R408" s="93">
        <v>34890600</v>
      </c>
      <c r="S408" s="100">
        <f t="shared" si="399"/>
        <v>1938366.6666666667</v>
      </c>
      <c r="T408" s="60">
        <v>12</v>
      </c>
      <c r="U408" s="80">
        <f t="shared" si="400"/>
        <v>0.6</v>
      </c>
      <c r="V408" s="93">
        <v>17563568</v>
      </c>
      <c r="W408" s="100">
        <f t="shared" si="401"/>
        <v>1463630.6666666667</v>
      </c>
      <c r="X408" s="144">
        <v>533</v>
      </c>
      <c r="Y408" s="60">
        <v>485</v>
      </c>
      <c r="Z408" s="80">
        <f t="shared" si="402"/>
        <v>0.90994371482176362</v>
      </c>
      <c r="AA408" s="93">
        <v>435520970</v>
      </c>
      <c r="AB408" s="100">
        <f t="shared" si="403"/>
        <v>897981.381443299</v>
      </c>
      <c r="AC408" s="60">
        <v>409</v>
      </c>
      <c r="AD408" s="80">
        <f t="shared" si="404"/>
        <v>0.7673545966228893</v>
      </c>
      <c r="AE408" s="93">
        <v>115225981</v>
      </c>
      <c r="AF408" s="100">
        <f t="shared" si="405"/>
        <v>281726.11491442542</v>
      </c>
      <c r="AG408" s="144">
        <v>449</v>
      </c>
      <c r="AH408" s="60">
        <v>425</v>
      </c>
      <c r="AI408" s="80">
        <f t="shared" si="406"/>
        <v>0.94654788418708236</v>
      </c>
      <c r="AJ408" s="93">
        <v>419660870</v>
      </c>
      <c r="AK408" s="100">
        <f t="shared" si="407"/>
        <v>987437.34117647063</v>
      </c>
      <c r="AL408" s="60">
        <v>368</v>
      </c>
      <c r="AM408" s="80">
        <f t="shared" si="408"/>
        <v>0.8195991091314031</v>
      </c>
      <c r="AN408" s="93">
        <v>108288838</v>
      </c>
      <c r="AO408" s="100">
        <f t="shared" si="409"/>
        <v>294263.14673913043</v>
      </c>
      <c r="AP408" s="144">
        <v>315</v>
      </c>
      <c r="AQ408" s="60">
        <v>303</v>
      </c>
      <c r="AR408" s="80">
        <f t="shared" si="410"/>
        <v>0.96190476190476193</v>
      </c>
      <c r="AS408" s="93">
        <v>289599660</v>
      </c>
      <c r="AT408" s="100">
        <f t="shared" si="411"/>
        <v>955774.45544554456</v>
      </c>
      <c r="AU408" s="60">
        <v>262</v>
      </c>
      <c r="AV408" s="80">
        <f t="shared" si="412"/>
        <v>0.83174603174603179</v>
      </c>
      <c r="AW408" s="93">
        <v>63550859</v>
      </c>
      <c r="AX408" s="100">
        <f t="shared" si="413"/>
        <v>242560.53053435116</v>
      </c>
      <c r="AY408" s="144">
        <v>217</v>
      </c>
      <c r="AZ408" s="60">
        <v>204</v>
      </c>
      <c r="BA408" s="80">
        <f t="shared" si="414"/>
        <v>0.94009216589861755</v>
      </c>
      <c r="BB408" s="93">
        <v>200670810</v>
      </c>
      <c r="BC408" s="100">
        <f t="shared" si="415"/>
        <v>983680.4411764706</v>
      </c>
      <c r="BD408" s="60">
        <v>181</v>
      </c>
      <c r="BE408" s="80">
        <f t="shared" si="416"/>
        <v>0.83410138248847931</v>
      </c>
      <c r="BF408" s="93">
        <v>51148385</v>
      </c>
      <c r="BG408" s="100">
        <f t="shared" si="417"/>
        <v>282587.76243093924</v>
      </c>
      <c r="BH408" s="144">
        <v>88</v>
      </c>
      <c r="BI408" s="60">
        <v>78</v>
      </c>
      <c r="BJ408" s="80">
        <f t="shared" si="418"/>
        <v>0.88636363636363635</v>
      </c>
      <c r="BK408" s="93">
        <v>85092930</v>
      </c>
      <c r="BL408" s="100">
        <f t="shared" si="419"/>
        <v>1090935</v>
      </c>
      <c r="BM408" s="60">
        <v>61</v>
      </c>
      <c r="BN408" s="80">
        <f t="shared" si="420"/>
        <v>0.69318181818181823</v>
      </c>
      <c r="BO408" s="93">
        <v>3762372</v>
      </c>
      <c r="BP408" s="100">
        <f t="shared" si="421"/>
        <v>61678.229508196724</v>
      </c>
      <c r="BQ408" s="98">
        <f t="shared" si="422"/>
        <v>1628</v>
      </c>
      <c r="BR408" s="60">
        <f t="shared" si="423"/>
        <v>1519</v>
      </c>
      <c r="BS408" s="80">
        <f t="shared" si="424"/>
        <v>0.93304668304668303</v>
      </c>
      <c r="BT408" s="93">
        <f t="shared" si="425"/>
        <v>1493621980</v>
      </c>
      <c r="BU408" s="100">
        <f t="shared" si="426"/>
        <v>983292.94272547727</v>
      </c>
      <c r="BV408" s="60">
        <f t="shared" si="427"/>
        <v>1299</v>
      </c>
      <c r="BW408" s="80">
        <f t="shared" si="428"/>
        <v>0.79791154791154795</v>
      </c>
      <c r="BX408" s="93">
        <f t="shared" si="429"/>
        <v>371971117</v>
      </c>
      <c r="BY408" s="100">
        <f t="shared" si="430"/>
        <v>286351.89915319474</v>
      </c>
      <c r="CA408" s="113">
        <v>1584</v>
      </c>
      <c r="CB408" s="105">
        <v>1469</v>
      </c>
      <c r="CC408" s="86">
        <v>0.92739898989898994</v>
      </c>
      <c r="CD408" s="105">
        <v>1478429880</v>
      </c>
      <c r="CE408" s="105">
        <v>1006419.2511912866</v>
      </c>
      <c r="CF408" s="105">
        <v>1267</v>
      </c>
      <c r="CG408" s="86">
        <v>0.79987373737373735</v>
      </c>
      <c r="CH408" s="105">
        <v>343144062</v>
      </c>
      <c r="CI408" s="105">
        <v>270831.93528018944</v>
      </c>
      <c r="CK408" s="86">
        <f t="shared" si="390"/>
        <v>0.13513513513513509</v>
      </c>
      <c r="CL408" s="86">
        <f t="shared" si="391"/>
        <v>6.6953316953316966E-2</v>
      </c>
      <c r="CM408" s="86">
        <f t="shared" si="392"/>
        <v>0.1275252525252526</v>
      </c>
      <c r="CN408" s="86">
        <f t="shared" si="393"/>
        <v>7.2601010101010055E-2</v>
      </c>
    </row>
    <row r="409" spans="2:92" ht="13.5" customHeight="1">
      <c r="B409" s="345">
        <v>68</v>
      </c>
      <c r="C409" s="342" t="s">
        <v>52</v>
      </c>
      <c r="D409" s="331" t="s">
        <v>153</v>
      </c>
      <c r="E409" s="320"/>
      <c r="F409" s="144">
        <v>1</v>
      </c>
      <c r="G409" s="60">
        <v>1</v>
      </c>
      <c r="H409" s="80">
        <f t="shared" si="394"/>
        <v>1</v>
      </c>
      <c r="I409" s="93">
        <v>149990</v>
      </c>
      <c r="J409" s="100">
        <f t="shared" si="395"/>
        <v>149990</v>
      </c>
      <c r="K409" s="60">
        <v>1</v>
      </c>
      <c r="L409" s="80">
        <f t="shared" si="396"/>
        <v>1</v>
      </c>
      <c r="M409" s="93">
        <v>106220</v>
      </c>
      <c r="N409" s="100">
        <f t="shared" si="397"/>
        <v>106220</v>
      </c>
      <c r="O409" s="144">
        <v>2</v>
      </c>
      <c r="P409" s="60">
        <v>2</v>
      </c>
      <c r="Q409" s="80">
        <f t="shared" si="398"/>
        <v>1</v>
      </c>
      <c r="R409" s="93">
        <v>919000</v>
      </c>
      <c r="S409" s="100">
        <f t="shared" si="399"/>
        <v>459500</v>
      </c>
      <c r="T409" s="60">
        <v>2</v>
      </c>
      <c r="U409" s="80">
        <f t="shared" si="400"/>
        <v>1</v>
      </c>
      <c r="V409" s="93">
        <v>167088</v>
      </c>
      <c r="W409" s="100">
        <f t="shared" si="401"/>
        <v>83544</v>
      </c>
      <c r="X409" s="144">
        <v>239</v>
      </c>
      <c r="Y409" s="60">
        <v>238</v>
      </c>
      <c r="Z409" s="80">
        <f t="shared" si="402"/>
        <v>0.99581589958159</v>
      </c>
      <c r="AA409" s="93">
        <v>125806880</v>
      </c>
      <c r="AB409" s="100">
        <f t="shared" si="403"/>
        <v>528600.33613445377</v>
      </c>
      <c r="AC409" s="60">
        <v>200</v>
      </c>
      <c r="AD409" s="80">
        <f t="shared" si="404"/>
        <v>0.83682008368200833</v>
      </c>
      <c r="AE409" s="93">
        <v>19714237</v>
      </c>
      <c r="AF409" s="100">
        <f t="shared" si="405"/>
        <v>98571.184999999998</v>
      </c>
      <c r="AG409" s="144">
        <v>143</v>
      </c>
      <c r="AH409" s="60">
        <v>142</v>
      </c>
      <c r="AI409" s="80">
        <f t="shared" si="406"/>
        <v>0.99300699300699302</v>
      </c>
      <c r="AJ409" s="93">
        <v>87667690</v>
      </c>
      <c r="AK409" s="100">
        <f t="shared" si="407"/>
        <v>617378.09859154932</v>
      </c>
      <c r="AL409" s="60">
        <v>124</v>
      </c>
      <c r="AM409" s="80">
        <f t="shared" si="408"/>
        <v>0.86713286713286708</v>
      </c>
      <c r="AN409" s="93">
        <v>13089337</v>
      </c>
      <c r="AO409" s="100">
        <f t="shared" si="409"/>
        <v>105559.16935483871</v>
      </c>
      <c r="AP409" s="144">
        <v>73</v>
      </c>
      <c r="AQ409" s="60">
        <v>72</v>
      </c>
      <c r="AR409" s="80">
        <f t="shared" si="410"/>
        <v>0.98630136986301364</v>
      </c>
      <c r="AS409" s="93">
        <v>46484970</v>
      </c>
      <c r="AT409" s="100">
        <f t="shared" si="411"/>
        <v>645624.58333333337</v>
      </c>
      <c r="AU409" s="60">
        <v>67</v>
      </c>
      <c r="AV409" s="80">
        <f t="shared" si="412"/>
        <v>0.9178082191780822</v>
      </c>
      <c r="AW409" s="93">
        <v>6291625</v>
      </c>
      <c r="AX409" s="100">
        <f t="shared" si="413"/>
        <v>93904.850746268654</v>
      </c>
      <c r="AY409" s="144">
        <v>27</v>
      </c>
      <c r="AZ409" s="60">
        <v>27</v>
      </c>
      <c r="BA409" s="80">
        <f t="shared" si="414"/>
        <v>1</v>
      </c>
      <c r="BB409" s="93">
        <v>16767150</v>
      </c>
      <c r="BC409" s="100">
        <f t="shared" si="415"/>
        <v>621005.5555555555</v>
      </c>
      <c r="BD409" s="60">
        <v>26</v>
      </c>
      <c r="BE409" s="80">
        <f t="shared" si="416"/>
        <v>0.96296296296296291</v>
      </c>
      <c r="BF409" s="93">
        <v>2571488</v>
      </c>
      <c r="BG409" s="100">
        <f t="shared" si="417"/>
        <v>98903.38461538461</v>
      </c>
      <c r="BH409" s="144">
        <v>2</v>
      </c>
      <c r="BI409" s="60">
        <v>2</v>
      </c>
      <c r="BJ409" s="80">
        <f t="shared" si="418"/>
        <v>1</v>
      </c>
      <c r="BK409" s="93">
        <v>1001270</v>
      </c>
      <c r="BL409" s="100">
        <f t="shared" si="419"/>
        <v>500635</v>
      </c>
      <c r="BM409" s="60">
        <v>2</v>
      </c>
      <c r="BN409" s="80">
        <f t="shared" si="420"/>
        <v>1</v>
      </c>
      <c r="BO409" s="93">
        <v>195047</v>
      </c>
      <c r="BP409" s="100">
        <f t="shared" si="421"/>
        <v>97523.5</v>
      </c>
      <c r="BQ409" s="98">
        <f t="shared" si="422"/>
        <v>487</v>
      </c>
      <c r="BR409" s="60">
        <f t="shared" si="423"/>
        <v>484</v>
      </c>
      <c r="BS409" s="80">
        <f t="shared" si="424"/>
        <v>0.99383983572895274</v>
      </c>
      <c r="BT409" s="93">
        <f t="shared" si="425"/>
        <v>278796950</v>
      </c>
      <c r="BU409" s="100">
        <f t="shared" si="426"/>
        <v>576026.75619834708</v>
      </c>
      <c r="BV409" s="60">
        <f t="shared" si="427"/>
        <v>422</v>
      </c>
      <c r="BW409" s="80">
        <f t="shared" si="428"/>
        <v>0.86652977412731003</v>
      </c>
      <c r="BX409" s="93">
        <f t="shared" si="429"/>
        <v>42135042</v>
      </c>
      <c r="BY409" s="100">
        <f t="shared" si="430"/>
        <v>99846.071090047393</v>
      </c>
      <c r="CA409" s="113">
        <v>403</v>
      </c>
      <c r="CB409" s="105">
        <v>400</v>
      </c>
      <c r="CC409" s="86">
        <v>0.99255583126550873</v>
      </c>
      <c r="CD409" s="105">
        <v>176946670</v>
      </c>
      <c r="CE409" s="105">
        <v>442366.67499999999</v>
      </c>
      <c r="CF409" s="105">
        <v>346</v>
      </c>
      <c r="CG409" s="86">
        <v>0.85856079404466501</v>
      </c>
      <c r="CH409" s="105">
        <v>32683793</v>
      </c>
      <c r="CI409" s="105">
        <v>94461.829479768785</v>
      </c>
      <c r="CK409" s="86">
        <f t="shared" si="390"/>
        <v>0.12731006160164271</v>
      </c>
      <c r="CL409" s="86">
        <f t="shared" si="391"/>
        <v>6.1601642710472637E-3</v>
      </c>
      <c r="CM409" s="86">
        <f t="shared" si="392"/>
        <v>0.13399503722084372</v>
      </c>
      <c r="CN409" s="86">
        <f t="shared" si="393"/>
        <v>7.4441687344912744E-3</v>
      </c>
    </row>
    <row r="410" spans="2:92" ht="13.5" customHeight="1">
      <c r="B410" s="346"/>
      <c r="C410" s="343"/>
      <c r="D410" s="319" t="s">
        <v>164</v>
      </c>
      <c r="E410" s="320"/>
      <c r="F410" s="144">
        <v>0</v>
      </c>
      <c r="G410" s="60">
        <v>0</v>
      </c>
      <c r="H410" s="80" t="str">
        <f t="shared" si="394"/>
        <v>-</v>
      </c>
      <c r="I410" s="93">
        <v>0</v>
      </c>
      <c r="J410" s="100" t="str">
        <f t="shared" si="395"/>
        <v>-</v>
      </c>
      <c r="K410" s="60">
        <v>0</v>
      </c>
      <c r="L410" s="80" t="str">
        <f t="shared" si="396"/>
        <v>-</v>
      </c>
      <c r="M410" s="93">
        <v>0</v>
      </c>
      <c r="N410" s="100" t="str">
        <f t="shared" si="397"/>
        <v>-</v>
      </c>
      <c r="O410" s="144">
        <v>0</v>
      </c>
      <c r="P410" s="60">
        <v>0</v>
      </c>
      <c r="Q410" s="80" t="str">
        <f t="shared" si="398"/>
        <v>-</v>
      </c>
      <c r="R410" s="93">
        <v>0</v>
      </c>
      <c r="S410" s="100" t="str">
        <f t="shared" si="399"/>
        <v>-</v>
      </c>
      <c r="T410" s="60">
        <v>0</v>
      </c>
      <c r="U410" s="80" t="str">
        <f t="shared" si="400"/>
        <v>-</v>
      </c>
      <c r="V410" s="93">
        <v>0</v>
      </c>
      <c r="W410" s="100" t="str">
        <f t="shared" si="401"/>
        <v>-</v>
      </c>
      <c r="X410" s="144">
        <v>4</v>
      </c>
      <c r="Y410" s="60">
        <v>3</v>
      </c>
      <c r="Z410" s="80">
        <f t="shared" si="402"/>
        <v>0.75</v>
      </c>
      <c r="AA410" s="93">
        <v>242720</v>
      </c>
      <c r="AB410" s="100">
        <f t="shared" si="403"/>
        <v>80906.666666666672</v>
      </c>
      <c r="AC410" s="60">
        <v>1</v>
      </c>
      <c r="AD410" s="80">
        <f t="shared" si="404"/>
        <v>0.25</v>
      </c>
      <c r="AE410" s="93">
        <v>38320</v>
      </c>
      <c r="AF410" s="100">
        <f t="shared" si="405"/>
        <v>38320</v>
      </c>
      <c r="AG410" s="144">
        <v>1</v>
      </c>
      <c r="AH410" s="60">
        <v>1</v>
      </c>
      <c r="AI410" s="80">
        <f t="shared" si="406"/>
        <v>1</v>
      </c>
      <c r="AJ410" s="93">
        <v>589140</v>
      </c>
      <c r="AK410" s="100">
        <f t="shared" si="407"/>
        <v>589140</v>
      </c>
      <c r="AL410" s="60">
        <v>1</v>
      </c>
      <c r="AM410" s="80">
        <f t="shared" si="408"/>
        <v>1</v>
      </c>
      <c r="AN410" s="93">
        <v>25190</v>
      </c>
      <c r="AO410" s="100">
        <f t="shared" si="409"/>
        <v>25190</v>
      </c>
      <c r="AP410" s="144">
        <v>0</v>
      </c>
      <c r="AQ410" s="60">
        <v>0</v>
      </c>
      <c r="AR410" s="80" t="str">
        <f t="shared" si="410"/>
        <v>-</v>
      </c>
      <c r="AS410" s="93">
        <v>0</v>
      </c>
      <c r="AT410" s="100" t="str">
        <f t="shared" si="411"/>
        <v>-</v>
      </c>
      <c r="AU410" s="60">
        <v>0</v>
      </c>
      <c r="AV410" s="80" t="str">
        <f t="shared" si="412"/>
        <v>-</v>
      </c>
      <c r="AW410" s="93">
        <v>0</v>
      </c>
      <c r="AX410" s="100" t="str">
        <f t="shared" si="413"/>
        <v>-</v>
      </c>
      <c r="AY410" s="144">
        <v>0</v>
      </c>
      <c r="AZ410" s="60">
        <v>0</v>
      </c>
      <c r="BA410" s="80" t="str">
        <f t="shared" si="414"/>
        <v>-</v>
      </c>
      <c r="BB410" s="93">
        <v>0</v>
      </c>
      <c r="BC410" s="100" t="str">
        <f t="shared" si="415"/>
        <v>-</v>
      </c>
      <c r="BD410" s="60">
        <v>0</v>
      </c>
      <c r="BE410" s="80" t="str">
        <f t="shared" si="416"/>
        <v>-</v>
      </c>
      <c r="BF410" s="93">
        <v>0</v>
      </c>
      <c r="BG410" s="100" t="str">
        <f t="shared" si="417"/>
        <v>-</v>
      </c>
      <c r="BH410" s="144">
        <v>0</v>
      </c>
      <c r="BI410" s="60">
        <v>0</v>
      </c>
      <c r="BJ410" s="80" t="str">
        <f t="shared" si="418"/>
        <v>-</v>
      </c>
      <c r="BK410" s="93">
        <v>0</v>
      </c>
      <c r="BL410" s="100" t="str">
        <f t="shared" si="419"/>
        <v>-</v>
      </c>
      <c r="BM410" s="60">
        <v>0</v>
      </c>
      <c r="BN410" s="80" t="str">
        <f t="shared" si="420"/>
        <v>-</v>
      </c>
      <c r="BO410" s="93">
        <v>0</v>
      </c>
      <c r="BP410" s="100" t="str">
        <f t="shared" si="421"/>
        <v>-</v>
      </c>
      <c r="BQ410" s="98">
        <f t="shared" si="422"/>
        <v>5</v>
      </c>
      <c r="BR410" s="60">
        <f t="shared" si="423"/>
        <v>4</v>
      </c>
      <c r="BS410" s="80">
        <f t="shared" si="424"/>
        <v>0.8</v>
      </c>
      <c r="BT410" s="93">
        <f t="shared" si="425"/>
        <v>831860</v>
      </c>
      <c r="BU410" s="100">
        <f t="shared" si="426"/>
        <v>207965</v>
      </c>
      <c r="BV410" s="60">
        <f t="shared" si="427"/>
        <v>2</v>
      </c>
      <c r="BW410" s="80">
        <f t="shared" si="428"/>
        <v>0.4</v>
      </c>
      <c r="BX410" s="93">
        <f t="shared" si="429"/>
        <v>63510</v>
      </c>
      <c r="BY410" s="100">
        <f t="shared" si="430"/>
        <v>31755</v>
      </c>
      <c r="CA410" s="113">
        <v>6</v>
      </c>
      <c r="CB410" s="105">
        <v>6</v>
      </c>
      <c r="CC410" s="86">
        <v>1</v>
      </c>
      <c r="CD410" s="105">
        <v>3951190</v>
      </c>
      <c r="CE410" s="105">
        <v>658531.66666666663</v>
      </c>
      <c r="CF410" s="105">
        <v>4</v>
      </c>
      <c r="CG410" s="86">
        <v>0.66666666666666663</v>
      </c>
      <c r="CH410" s="105">
        <v>532153</v>
      </c>
      <c r="CI410" s="105">
        <v>133038.25</v>
      </c>
      <c r="CK410" s="86">
        <f t="shared" si="390"/>
        <v>0.4</v>
      </c>
      <c r="CL410" s="86">
        <f t="shared" si="391"/>
        <v>0.19999999999999996</v>
      </c>
      <c r="CM410" s="86">
        <f t="shared" si="392"/>
        <v>0.33333333333333337</v>
      </c>
      <c r="CN410" s="86">
        <f t="shared" si="393"/>
        <v>0</v>
      </c>
    </row>
    <row r="411" spans="2:92" ht="13.5" customHeight="1">
      <c r="B411" s="346"/>
      <c r="C411" s="343"/>
      <c r="D411" s="81"/>
      <c r="E411" s="71" t="s">
        <v>160</v>
      </c>
      <c r="F411" s="168">
        <v>0</v>
      </c>
      <c r="G411" s="62">
        <v>0</v>
      </c>
      <c r="H411" s="79" t="str">
        <f t="shared" si="394"/>
        <v>-</v>
      </c>
      <c r="I411" s="101">
        <v>0</v>
      </c>
      <c r="J411" s="102" t="str">
        <f t="shared" si="395"/>
        <v>-</v>
      </c>
      <c r="K411" s="62">
        <v>0</v>
      </c>
      <c r="L411" s="79" t="str">
        <f t="shared" si="396"/>
        <v>-</v>
      </c>
      <c r="M411" s="101">
        <v>0</v>
      </c>
      <c r="N411" s="102" t="str">
        <f t="shared" si="397"/>
        <v>-</v>
      </c>
      <c r="O411" s="168">
        <v>0</v>
      </c>
      <c r="P411" s="62">
        <v>0</v>
      </c>
      <c r="Q411" s="79" t="str">
        <f t="shared" si="398"/>
        <v>-</v>
      </c>
      <c r="R411" s="101">
        <v>0</v>
      </c>
      <c r="S411" s="102" t="str">
        <f t="shared" si="399"/>
        <v>-</v>
      </c>
      <c r="T411" s="62">
        <v>0</v>
      </c>
      <c r="U411" s="79" t="str">
        <f t="shared" si="400"/>
        <v>-</v>
      </c>
      <c r="V411" s="101">
        <v>0</v>
      </c>
      <c r="W411" s="102" t="str">
        <f t="shared" si="401"/>
        <v>-</v>
      </c>
      <c r="X411" s="168">
        <v>3</v>
      </c>
      <c r="Y411" s="62">
        <v>3</v>
      </c>
      <c r="Z411" s="79">
        <f t="shared" si="402"/>
        <v>1</v>
      </c>
      <c r="AA411" s="101">
        <v>242720</v>
      </c>
      <c r="AB411" s="102">
        <f t="shared" si="403"/>
        <v>80906.666666666672</v>
      </c>
      <c r="AC411" s="62">
        <v>1</v>
      </c>
      <c r="AD411" s="79">
        <f t="shared" si="404"/>
        <v>0.33333333333333331</v>
      </c>
      <c r="AE411" s="101">
        <v>38320</v>
      </c>
      <c r="AF411" s="102">
        <f t="shared" si="405"/>
        <v>38320</v>
      </c>
      <c r="AG411" s="168">
        <v>1</v>
      </c>
      <c r="AH411" s="62">
        <v>1</v>
      </c>
      <c r="AI411" s="79">
        <f t="shared" si="406"/>
        <v>1</v>
      </c>
      <c r="AJ411" s="101">
        <v>589140</v>
      </c>
      <c r="AK411" s="102">
        <f t="shared" si="407"/>
        <v>589140</v>
      </c>
      <c r="AL411" s="62">
        <v>1</v>
      </c>
      <c r="AM411" s="79">
        <f t="shared" si="408"/>
        <v>1</v>
      </c>
      <c r="AN411" s="101">
        <v>25190</v>
      </c>
      <c r="AO411" s="102">
        <f t="shared" si="409"/>
        <v>25190</v>
      </c>
      <c r="AP411" s="168">
        <v>0</v>
      </c>
      <c r="AQ411" s="62">
        <v>0</v>
      </c>
      <c r="AR411" s="79" t="str">
        <f t="shared" si="410"/>
        <v>-</v>
      </c>
      <c r="AS411" s="101">
        <v>0</v>
      </c>
      <c r="AT411" s="102" t="str">
        <f t="shared" si="411"/>
        <v>-</v>
      </c>
      <c r="AU411" s="62">
        <v>0</v>
      </c>
      <c r="AV411" s="79" t="str">
        <f t="shared" si="412"/>
        <v>-</v>
      </c>
      <c r="AW411" s="101">
        <v>0</v>
      </c>
      <c r="AX411" s="102" t="str">
        <f t="shared" si="413"/>
        <v>-</v>
      </c>
      <c r="AY411" s="168">
        <v>0</v>
      </c>
      <c r="AZ411" s="62">
        <v>0</v>
      </c>
      <c r="BA411" s="79" t="str">
        <f t="shared" si="414"/>
        <v>-</v>
      </c>
      <c r="BB411" s="101">
        <v>0</v>
      </c>
      <c r="BC411" s="102" t="str">
        <f t="shared" si="415"/>
        <v>-</v>
      </c>
      <c r="BD411" s="62">
        <v>0</v>
      </c>
      <c r="BE411" s="79" t="str">
        <f t="shared" si="416"/>
        <v>-</v>
      </c>
      <c r="BF411" s="101">
        <v>0</v>
      </c>
      <c r="BG411" s="102" t="str">
        <f t="shared" si="417"/>
        <v>-</v>
      </c>
      <c r="BH411" s="168">
        <v>0</v>
      </c>
      <c r="BI411" s="62">
        <v>0</v>
      </c>
      <c r="BJ411" s="79" t="str">
        <f t="shared" si="418"/>
        <v>-</v>
      </c>
      <c r="BK411" s="101">
        <v>0</v>
      </c>
      <c r="BL411" s="102" t="str">
        <f t="shared" si="419"/>
        <v>-</v>
      </c>
      <c r="BM411" s="62">
        <v>0</v>
      </c>
      <c r="BN411" s="79" t="str">
        <f t="shared" si="420"/>
        <v>-</v>
      </c>
      <c r="BO411" s="101">
        <v>0</v>
      </c>
      <c r="BP411" s="102" t="str">
        <f t="shared" si="421"/>
        <v>-</v>
      </c>
      <c r="BQ411" s="99">
        <f t="shared" si="422"/>
        <v>4</v>
      </c>
      <c r="BR411" s="62">
        <f t="shared" si="423"/>
        <v>4</v>
      </c>
      <c r="BS411" s="79">
        <f t="shared" si="424"/>
        <v>1</v>
      </c>
      <c r="BT411" s="101">
        <f t="shared" si="425"/>
        <v>831860</v>
      </c>
      <c r="BU411" s="102">
        <f t="shared" si="426"/>
        <v>207965</v>
      </c>
      <c r="BV411" s="62">
        <f t="shared" si="427"/>
        <v>2</v>
      </c>
      <c r="BW411" s="79">
        <f t="shared" si="428"/>
        <v>0.5</v>
      </c>
      <c r="BX411" s="101">
        <f t="shared" si="429"/>
        <v>63510</v>
      </c>
      <c r="BY411" s="102">
        <f t="shared" si="430"/>
        <v>31755</v>
      </c>
      <c r="CA411" s="113">
        <v>6</v>
      </c>
      <c r="CB411" s="105">
        <v>6</v>
      </c>
      <c r="CC411" s="86">
        <v>1</v>
      </c>
      <c r="CD411" s="105">
        <v>3951190</v>
      </c>
      <c r="CE411" s="105">
        <v>658531.66666666663</v>
      </c>
      <c r="CF411" s="105">
        <v>4</v>
      </c>
      <c r="CG411" s="86">
        <v>0.66666666666666663</v>
      </c>
      <c r="CH411" s="105">
        <v>532153</v>
      </c>
      <c r="CI411" s="105">
        <v>133038.25</v>
      </c>
      <c r="CK411" s="86">
        <f t="shared" si="390"/>
        <v>0.5</v>
      </c>
      <c r="CL411" s="86">
        <f t="shared" si="391"/>
        <v>0</v>
      </c>
      <c r="CM411" s="86">
        <f t="shared" si="392"/>
        <v>0.33333333333333337</v>
      </c>
      <c r="CN411" s="86">
        <f t="shared" si="393"/>
        <v>0</v>
      </c>
    </row>
    <row r="412" spans="2:92" ht="13.5" customHeight="1">
      <c r="B412" s="346"/>
      <c r="C412" s="343"/>
      <c r="D412" s="81"/>
      <c r="E412" s="198" t="s">
        <v>161</v>
      </c>
      <c r="F412" s="213">
        <v>0</v>
      </c>
      <c r="G412" s="214">
        <v>0</v>
      </c>
      <c r="H412" s="215" t="str">
        <f t="shared" si="394"/>
        <v>-</v>
      </c>
      <c r="I412" s="216">
        <v>0</v>
      </c>
      <c r="J412" s="217" t="str">
        <f t="shared" si="395"/>
        <v>-</v>
      </c>
      <c r="K412" s="214">
        <v>0</v>
      </c>
      <c r="L412" s="215" t="str">
        <f t="shared" si="396"/>
        <v>-</v>
      </c>
      <c r="M412" s="216">
        <v>0</v>
      </c>
      <c r="N412" s="217" t="str">
        <f t="shared" si="397"/>
        <v>-</v>
      </c>
      <c r="O412" s="213">
        <v>0</v>
      </c>
      <c r="P412" s="214">
        <v>0</v>
      </c>
      <c r="Q412" s="215" t="str">
        <f t="shared" si="398"/>
        <v>-</v>
      </c>
      <c r="R412" s="216">
        <v>0</v>
      </c>
      <c r="S412" s="217" t="str">
        <f t="shared" si="399"/>
        <v>-</v>
      </c>
      <c r="T412" s="214">
        <v>0</v>
      </c>
      <c r="U412" s="215" t="str">
        <f t="shared" si="400"/>
        <v>-</v>
      </c>
      <c r="V412" s="216">
        <v>0</v>
      </c>
      <c r="W412" s="217" t="str">
        <f t="shared" si="401"/>
        <v>-</v>
      </c>
      <c r="X412" s="213">
        <v>1</v>
      </c>
      <c r="Y412" s="214">
        <v>0</v>
      </c>
      <c r="Z412" s="215">
        <f t="shared" si="402"/>
        <v>0</v>
      </c>
      <c r="AA412" s="216">
        <v>0</v>
      </c>
      <c r="AB412" s="217" t="str">
        <f t="shared" si="403"/>
        <v>-</v>
      </c>
      <c r="AC412" s="214">
        <v>0</v>
      </c>
      <c r="AD412" s="215">
        <f t="shared" si="404"/>
        <v>0</v>
      </c>
      <c r="AE412" s="216">
        <v>0</v>
      </c>
      <c r="AF412" s="217" t="str">
        <f t="shared" si="405"/>
        <v>-</v>
      </c>
      <c r="AG412" s="213">
        <v>0</v>
      </c>
      <c r="AH412" s="214">
        <v>0</v>
      </c>
      <c r="AI412" s="215" t="str">
        <f t="shared" si="406"/>
        <v>-</v>
      </c>
      <c r="AJ412" s="216">
        <v>0</v>
      </c>
      <c r="AK412" s="217" t="str">
        <f t="shared" si="407"/>
        <v>-</v>
      </c>
      <c r="AL412" s="214">
        <v>0</v>
      </c>
      <c r="AM412" s="215" t="str">
        <f t="shared" si="408"/>
        <v>-</v>
      </c>
      <c r="AN412" s="216">
        <v>0</v>
      </c>
      <c r="AO412" s="217" t="str">
        <f t="shared" si="409"/>
        <v>-</v>
      </c>
      <c r="AP412" s="213">
        <v>0</v>
      </c>
      <c r="AQ412" s="214">
        <v>0</v>
      </c>
      <c r="AR412" s="215" t="str">
        <f t="shared" si="410"/>
        <v>-</v>
      </c>
      <c r="AS412" s="216">
        <v>0</v>
      </c>
      <c r="AT412" s="217" t="str">
        <f t="shared" si="411"/>
        <v>-</v>
      </c>
      <c r="AU412" s="214">
        <v>0</v>
      </c>
      <c r="AV412" s="215" t="str">
        <f t="shared" si="412"/>
        <v>-</v>
      </c>
      <c r="AW412" s="216">
        <v>0</v>
      </c>
      <c r="AX412" s="217" t="str">
        <f t="shared" si="413"/>
        <v>-</v>
      </c>
      <c r="AY412" s="213">
        <v>0</v>
      </c>
      <c r="AZ412" s="214">
        <v>0</v>
      </c>
      <c r="BA412" s="215" t="str">
        <f t="shared" si="414"/>
        <v>-</v>
      </c>
      <c r="BB412" s="216">
        <v>0</v>
      </c>
      <c r="BC412" s="217" t="str">
        <f t="shared" si="415"/>
        <v>-</v>
      </c>
      <c r="BD412" s="214">
        <v>0</v>
      </c>
      <c r="BE412" s="215" t="str">
        <f t="shared" si="416"/>
        <v>-</v>
      </c>
      <c r="BF412" s="216">
        <v>0</v>
      </c>
      <c r="BG412" s="217" t="str">
        <f t="shared" si="417"/>
        <v>-</v>
      </c>
      <c r="BH412" s="213">
        <v>0</v>
      </c>
      <c r="BI412" s="214">
        <v>0</v>
      </c>
      <c r="BJ412" s="215" t="str">
        <f t="shared" si="418"/>
        <v>-</v>
      </c>
      <c r="BK412" s="216">
        <v>0</v>
      </c>
      <c r="BL412" s="217" t="str">
        <f t="shared" si="419"/>
        <v>-</v>
      </c>
      <c r="BM412" s="214">
        <v>0</v>
      </c>
      <c r="BN412" s="215" t="str">
        <f t="shared" si="420"/>
        <v>-</v>
      </c>
      <c r="BO412" s="216">
        <v>0</v>
      </c>
      <c r="BP412" s="217" t="str">
        <f t="shared" si="421"/>
        <v>-</v>
      </c>
      <c r="BQ412" s="218">
        <f t="shared" si="422"/>
        <v>1</v>
      </c>
      <c r="BR412" s="214">
        <f t="shared" si="423"/>
        <v>0</v>
      </c>
      <c r="BS412" s="215">
        <f t="shared" si="424"/>
        <v>0</v>
      </c>
      <c r="BT412" s="216">
        <f t="shared" si="425"/>
        <v>0</v>
      </c>
      <c r="BU412" s="217" t="str">
        <f t="shared" si="426"/>
        <v>-</v>
      </c>
      <c r="BV412" s="214">
        <f t="shared" si="427"/>
        <v>0</v>
      </c>
      <c r="BW412" s="215">
        <f t="shared" si="428"/>
        <v>0</v>
      </c>
      <c r="BX412" s="216">
        <f t="shared" si="429"/>
        <v>0</v>
      </c>
      <c r="BY412" s="217" t="str">
        <f t="shared" si="430"/>
        <v>-</v>
      </c>
      <c r="CA412" s="113">
        <v>0</v>
      </c>
      <c r="CB412" s="105">
        <v>0</v>
      </c>
      <c r="CC412" s="86" t="s">
        <v>240</v>
      </c>
      <c r="CD412" s="105">
        <v>0</v>
      </c>
      <c r="CE412" s="105" t="s">
        <v>240</v>
      </c>
      <c r="CF412" s="105">
        <v>0</v>
      </c>
      <c r="CG412" s="86" t="s">
        <v>240</v>
      </c>
      <c r="CH412" s="105">
        <v>0</v>
      </c>
      <c r="CI412" s="105" t="s">
        <v>240</v>
      </c>
      <c r="CK412" s="86">
        <f t="shared" si="390"/>
        <v>0</v>
      </c>
      <c r="CL412" s="86">
        <f t="shared" si="391"/>
        <v>1</v>
      </c>
      <c r="CM412" s="86" t="str">
        <f t="shared" si="392"/>
        <v>-</v>
      </c>
      <c r="CN412" s="86" t="str">
        <f t="shared" si="393"/>
        <v>-</v>
      </c>
    </row>
    <row r="413" spans="2:92" ht="13.5" customHeight="1">
      <c r="B413" s="346"/>
      <c r="C413" s="343"/>
      <c r="D413" s="210"/>
      <c r="E413" s="72" t="s">
        <v>211</v>
      </c>
      <c r="F413" s="211">
        <v>0</v>
      </c>
      <c r="G413" s="126">
        <v>0</v>
      </c>
      <c r="H413" s="124" t="str">
        <f>IFERROR(G413/F413,"-")</f>
        <v>-</v>
      </c>
      <c r="I413" s="127">
        <v>0</v>
      </c>
      <c r="J413" s="125" t="str">
        <f>IFERROR(I413/G413,"-")</f>
        <v>-</v>
      </c>
      <c r="K413" s="126">
        <v>0</v>
      </c>
      <c r="L413" s="124" t="str">
        <f>IFERROR(K413/F413,"-")</f>
        <v>-</v>
      </c>
      <c r="M413" s="127">
        <v>0</v>
      </c>
      <c r="N413" s="125" t="str">
        <f>IFERROR(M413/K413,"-")</f>
        <v>-</v>
      </c>
      <c r="O413" s="211">
        <v>0</v>
      </c>
      <c r="P413" s="126">
        <v>0</v>
      </c>
      <c r="Q413" s="124" t="str">
        <f>IFERROR(P413/O413,"-")</f>
        <v>-</v>
      </c>
      <c r="R413" s="127">
        <v>0</v>
      </c>
      <c r="S413" s="125" t="str">
        <f>IFERROR(R413/P413,"-")</f>
        <v>-</v>
      </c>
      <c r="T413" s="126">
        <v>0</v>
      </c>
      <c r="U413" s="124" t="str">
        <f>IFERROR(T413/O413,"-")</f>
        <v>-</v>
      </c>
      <c r="V413" s="127">
        <v>0</v>
      </c>
      <c r="W413" s="125" t="str">
        <f>IFERROR(V413/T413,"-")</f>
        <v>-</v>
      </c>
      <c r="X413" s="211">
        <v>0</v>
      </c>
      <c r="Y413" s="126">
        <v>0</v>
      </c>
      <c r="Z413" s="124" t="str">
        <f>IFERROR(Y413/X413,"-")</f>
        <v>-</v>
      </c>
      <c r="AA413" s="127">
        <v>0</v>
      </c>
      <c r="AB413" s="125" t="str">
        <f>IFERROR(AA413/Y413,"-")</f>
        <v>-</v>
      </c>
      <c r="AC413" s="126">
        <v>0</v>
      </c>
      <c r="AD413" s="124" t="str">
        <f>IFERROR(AC413/X413,"-")</f>
        <v>-</v>
      </c>
      <c r="AE413" s="127">
        <v>0</v>
      </c>
      <c r="AF413" s="125" t="str">
        <f>IFERROR(AE413/AC413,"-")</f>
        <v>-</v>
      </c>
      <c r="AG413" s="211">
        <v>0</v>
      </c>
      <c r="AH413" s="126">
        <v>0</v>
      </c>
      <c r="AI413" s="124" t="str">
        <f>IFERROR(AH413/AG413,"-")</f>
        <v>-</v>
      </c>
      <c r="AJ413" s="127">
        <v>0</v>
      </c>
      <c r="AK413" s="125" t="str">
        <f>IFERROR(AJ413/AH413,"-")</f>
        <v>-</v>
      </c>
      <c r="AL413" s="126">
        <v>0</v>
      </c>
      <c r="AM413" s="124" t="str">
        <f>IFERROR(AL413/AG413,"-")</f>
        <v>-</v>
      </c>
      <c r="AN413" s="127">
        <v>0</v>
      </c>
      <c r="AO413" s="125" t="str">
        <f>IFERROR(AN413/AL413,"-")</f>
        <v>-</v>
      </c>
      <c r="AP413" s="211">
        <v>0</v>
      </c>
      <c r="AQ413" s="126">
        <v>0</v>
      </c>
      <c r="AR413" s="124" t="str">
        <f>IFERROR(AQ413/AP413,"-")</f>
        <v>-</v>
      </c>
      <c r="AS413" s="127">
        <v>0</v>
      </c>
      <c r="AT413" s="125" t="str">
        <f>IFERROR(AS413/AQ413,"-")</f>
        <v>-</v>
      </c>
      <c r="AU413" s="126">
        <v>0</v>
      </c>
      <c r="AV413" s="124" t="str">
        <f>IFERROR(AU413/AP413,"-")</f>
        <v>-</v>
      </c>
      <c r="AW413" s="127">
        <v>0</v>
      </c>
      <c r="AX413" s="125" t="str">
        <f>IFERROR(AW413/AU413,"-")</f>
        <v>-</v>
      </c>
      <c r="AY413" s="211">
        <v>0</v>
      </c>
      <c r="AZ413" s="126">
        <v>0</v>
      </c>
      <c r="BA413" s="124" t="str">
        <f>IFERROR(AZ413/AY413,"-")</f>
        <v>-</v>
      </c>
      <c r="BB413" s="127">
        <v>0</v>
      </c>
      <c r="BC413" s="125" t="str">
        <f>IFERROR(BB413/AZ413,"-")</f>
        <v>-</v>
      </c>
      <c r="BD413" s="126">
        <v>0</v>
      </c>
      <c r="BE413" s="124" t="str">
        <f>IFERROR(BD413/AY413,"-")</f>
        <v>-</v>
      </c>
      <c r="BF413" s="127">
        <v>0</v>
      </c>
      <c r="BG413" s="125" t="str">
        <f>IFERROR(BF413/BD413,"-")</f>
        <v>-</v>
      </c>
      <c r="BH413" s="211">
        <v>0</v>
      </c>
      <c r="BI413" s="126">
        <v>0</v>
      </c>
      <c r="BJ413" s="124" t="str">
        <f>IFERROR(BI413/BH413,"-")</f>
        <v>-</v>
      </c>
      <c r="BK413" s="127">
        <v>0</v>
      </c>
      <c r="BL413" s="125" t="str">
        <f>IFERROR(BK413/BI413,"-")</f>
        <v>-</v>
      </c>
      <c r="BM413" s="126">
        <v>0</v>
      </c>
      <c r="BN413" s="124" t="str">
        <f>IFERROR(BM413/BH413,"-")</f>
        <v>-</v>
      </c>
      <c r="BO413" s="127">
        <v>0</v>
      </c>
      <c r="BP413" s="125" t="str">
        <f>IFERROR(BO413/BM413,"-")</f>
        <v>-</v>
      </c>
      <c r="BQ413" s="212">
        <f t="shared" si="422"/>
        <v>0</v>
      </c>
      <c r="BR413" s="126">
        <f t="shared" si="423"/>
        <v>0</v>
      </c>
      <c r="BS413" s="124" t="str">
        <f>IFERROR(BR413/BQ413,"-")</f>
        <v>-</v>
      </c>
      <c r="BT413" s="127">
        <f>SUM(I413,R413,AA413,AJ413,AS413,BB413,BK413)</f>
        <v>0</v>
      </c>
      <c r="BU413" s="125" t="str">
        <f>IFERROR(BT413/BR413,"-")</f>
        <v>-</v>
      </c>
      <c r="BV413" s="126">
        <f>SUM(K413,T413,AC413,AL413,AU413,BD413,BM413)</f>
        <v>0</v>
      </c>
      <c r="BW413" s="124" t="str">
        <f>IFERROR(BV413/BQ413,"-")</f>
        <v>-</v>
      </c>
      <c r="BX413" s="127">
        <f>SUM(M413,V413,AE413,AN413,AW413,BF413,BO413)</f>
        <v>0</v>
      </c>
      <c r="BY413" s="125" t="str">
        <f>IFERROR(BX413/BV413,"-")</f>
        <v>-</v>
      </c>
      <c r="CA413" s="113">
        <v>0</v>
      </c>
      <c r="CB413" s="105">
        <v>0</v>
      </c>
      <c r="CC413" s="86" t="s">
        <v>240</v>
      </c>
      <c r="CD413" s="105">
        <v>0</v>
      </c>
      <c r="CE413" s="105" t="s">
        <v>240</v>
      </c>
      <c r="CF413" s="105">
        <v>0</v>
      </c>
      <c r="CG413" s="86" t="s">
        <v>240</v>
      </c>
      <c r="CH413" s="105">
        <v>0</v>
      </c>
      <c r="CI413" s="105" t="s">
        <v>240</v>
      </c>
      <c r="CK413" s="86" t="str">
        <f t="shared" si="390"/>
        <v>-</v>
      </c>
      <c r="CL413" s="86" t="str">
        <f t="shared" si="391"/>
        <v>-</v>
      </c>
      <c r="CM413" s="86" t="str">
        <f t="shared" si="392"/>
        <v>-</v>
      </c>
      <c r="CN413" s="86" t="str">
        <f t="shared" si="393"/>
        <v>-</v>
      </c>
    </row>
    <row r="414" spans="2:92" ht="13.5" customHeight="1">
      <c r="B414" s="347"/>
      <c r="C414" s="344"/>
      <c r="D414" s="338" t="s">
        <v>204</v>
      </c>
      <c r="E414" s="339"/>
      <c r="F414" s="144">
        <v>13</v>
      </c>
      <c r="G414" s="60">
        <v>13</v>
      </c>
      <c r="H414" s="80">
        <f t="shared" si="394"/>
        <v>1</v>
      </c>
      <c r="I414" s="93">
        <v>29626960</v>
      </c>
      <c r="J414" s="100">
        <f t="shared" si="395"/>
        <v>2278996.923076923</v>
      </c>
      <c r="K414" s="60">
        <v>11</v>
      </c>
      <c r="L414" s="80">
        <f t="shared" si="396"/>
        <v>0.84615384615384615</v>
      </c>
      <c r="M414" s="93">
        <v>5492539</v>
      </c>
      <c r="N414" s="100">
        <f t="shared" si="397"/>
        <v>499321.72727272729</v>
      </c>
      <c r="O414" s="144">
        <v>30</v>
      </c>
      <c r="P414" s="60">
        <v>29</v>
      </c>
      <c r="Q414" s="80">
        <f t="shared" si="398"/>
        <v>0.96666666666666667</v>
      </c>
      <c r="R414" s="93">
        <v>56439770</v>
      </c>
      <c r="S414" s="100">
        <f t="shared" si="399"/>
        <v>1946198.9655172413</v>
      </c>
      <c r="T414" s="60">
        <v>29</v>
      </c>
      <c r="U414" s="80">
        <f t="shared" si="400"/>
        <v>0.96666666666666667</v>
      </c>
      <c r="V414" s="93">
        <v>35081708</v>
      </c>
      <c r="W414" s="100">
        <f t="shared" si="401"/>
        <v>1209714.0689655172</v>
      </c>
      <c r="X414" s="144">
        <v>726</v>
      </c>
      <c r="Y414" s="60">
        <v>651</v>
      </c>
      <c r="Z414" s="80">
        <f t="shared" si="402"/>
        <v>0.89669421487603307</v>
      </c>
      <c r="AA414" s="93">
        <v>492294290</v>
      </c>
      <c r="AB414" s="100">
        <f t="shared" si="403"/>
        <v>756212.42703533021</v>
      </c>
      <c r="AC414" s="60">
        <v>574</v>
      </c>
      <c r="AD414" s="80">
        <f t="shared" si="404"/>
        <v>0.79063360881542699</v>
      </c>
      <c r="AE414" s="93">
        <v>113136500</v>
      </c>
      <c r="AF414" s="100">
        <f t="shared" si="405"/>
        <v>197101.91637630662</v>
      </c>
      <c r="AG414" s="144">
        <v>635</v>
      </c>
      <c r="AH414" s="60">
        <v>599</v>
      </c>
      <c r="AI414" s="80">
        <f t="shared" si="406"/>
        <v>0.94330708661417317</v>
      </c>
      <c r="AJ414" s="93">
        <v>587169660</v>
      </c>
      <c r="AK414" s="100">
        <f t="shared" si="407"/>
        <v>980249.84974958259</v>
      </c>
      <c r="AL414" s="60">
        <v>547</v>
      </c>
      <c r="AM414" s="80">
        <f t="shared" si="408"/>
        <v>0.86141732283464567</v>
      </c>
      <c r="AN414" s="93">
        <v>119123674</v>
      </c>
      <c r="AO414" s="100">
        <f t="shared" si="409"/>
        <v>217776.36928702012</v>
      </c>
      <c r="AP414" s="144">
        <v>476</v>
      </c>
      <c r="AQ414" s="60">
        <v>451</v>
      </c>
      <c r="AR414" s="80">
        <f t="shared" si="410"/>
        <v>0.94747899159663862</v>
      </c>
      <c r="AS414" s="93">
        <v>551984530</v>
      </c>
      <c r="AT414" s="100">
        <f t="shared" si="411"/>
        <v>1223912.4833702883</v>
      </c>
      <c r="AU414" s="60">
        <v>420</v>
      </c>
      <c r="AV414" s="80">
        <f t="shared" si="412"/>
        <v>0.88235294117647056</v>
      </c>
      <c r="AW414" s="93">
        <v>140886225</v>
      </c>
      <c r="AX414" s="100">
        <f t="shared" si="413"/>
        <v>335443.39285714284</v>
      </c>
      <c r="AY414" s="144">
        <v>251</v>
      </c>
      <c r="AZ414" s="60">
        <v>221</v>
      </c>
      <c r="BA414" s="80">
        <f t="shared" si="414"/>
        <v>0.88047808764940239</v>
      </c>
      <c r="BB414" s="93">
        <v>243192960</v>
      </c>
      <c r="BC414" s="100">
        <f t="shared" si="415"/>
        <v>1100420.6334841629</v>
      </c>
      <c r="BD414" s="60">
        <v>196</v>
      </c>
      <c r="BE414" s="80">
        <f t="shared" si="416"/>
        <v>0.78087649402390436</v>
      </c>
      <c r="BF414" s="93">
        <v>41846285</v>
      </c>
      <c r="BG414" s="100">
        <f t="shared" si="417"/>
        <v>213501.45408163266</v>
      </c>
      <c r="BH414" s="144">
        <v>99</v>
      </c>
      <c r="BI414" s="60">
        <v>77</v>
      </c>
      <c r="BJ414" s="80">
        <f t="shared" si="418"/>
        <v>0.77777777777777779</v>
      </c>
      <c r="BK414" s="93">
        <v>87675870</v>
      </c>
      <c r="BL414" s="100">
        <f t="shared" si="419"/>
        <v>1138647.6623376624</v>
      </c>
      <c r="BM414" s="60">
        <v>70</v>
      </c>
      <c r="BN414" s="80">
        <f t="shared" si="420"/>
        <v>0.70707070707070707</v>
      </c>
      <c r="BO414" s="93">
        <v>8821955</v>
      </c>
      <c r="BP414" s="100">
        <f t="shared" si="421"/>
        <v>126027.92857142857</v>
      </c>
      <c r="BQ414" s="98">
        <f t="shared" si="422"/>
        <v>2230</v>
      </c>
      <c r="BR414" s="60">
        <f t="shared" si="423"/>
        <v>2041</v>
      </c>
      <c r="BS414" s="80">
        <f t="shared" si="424"/>
        <v>0.91524663677130047</v>
      </c>
      <c r="BT414" s="93">
        <f t="shared" si="425"/>
        <v>2048384040</v>
      </c>
      <c r="BU414" s="100">
        <f t="shared" si="426"/>
        <v>1003617.8539931406</v>
      </c>
      <c r="BV414" s="60">
        <f t="shared" si="427"/>
        <v>1847</v>
      </c>
      <c r="BW414" s="80">
        <f t="shared" si="428"/>
        <v>0.82825112107623322</v>
      </c>
      <c r="BX414" s="93">
        <f t="shared" si="429"/>
        <v>464388886</v>
      </c>
      <c r="BY414" s="100">
        <f t="shared" si="430"/>
        <v>251428.74174336763</v>
      </c>
      <c r="CA414" s="113">
        <v>2238</v>
      </c>
      <c r="CB414" s="105">
        <v>2080</v>
      </c>
      <c r="CC414" s="86">
        <v>0.92940125111706884</v>
      </c>
      <c r="CD414" s="105">
        <v>1952832290</v>
      </c>
      <c r="CE414" s="105">
        <v>938861.67788461538</v>
      </c>
      <c r="CF414" s="105">
        <v>1855</v>
      </c>
      <c r="CG414" s="86">
        <v>0.82886505808757815</v>
      </c>
      <c r="CH414" s="105">
        <v>423130524</v>
      </c>
      <c r="CI414" s="105">
        <v>228102.70835579516</v>
      </c>
      <c r="CK414" s="86">
        <f t="shared" si="390"/>
        <v>8.6995515695067249E-2</v>
      </c>
      <c r="CL414" s="86">
        <f t="shared" si="391"/>
        <v>8.475336322869953E-2</v>
      </c>
      <c r="CM414" s="86">
        <f t="shared" si="392"/>
        <v>0.10053619302949068</v>
      </c>
      <c r="CN414" s="86">
        <f t="shared" si="393"/>
        <v>7.0598748882931162E-2</v>
      </c>
    </row>
    <row r="415" spans="2:92" ht="13.5" customHeight="1">
      <c r="B415" s="345">
        <v>69</v>
      </c>
      <c r="C415" s="342" t="s">
        <v>53</v>
      </c>
      <c r="D415" s="331" t="s">
        <v>153</v>
      </c>
      <c r="E415" s="320"/>
      <c r="F415" s="144">
        <v>2</v>
      </c>
      <c r="G415" s="60">
        <v>2</v>
      </c>
      <c r="H415" s="80">
        <f t="shared" si="394"/>
        <v>1</v>
      </c>
      <c r="I415" s="93">
        <v>1526580</v>
      </c>
      <c r="J415" s="100">
        <f t="shared" si="395"/>
        <v>763290</v>
      </c>
      <c r="K415" s="60">
        <v>2</v>
      </c>
      <c r="L415" s="80">
        <f t="shared" si="396"/>
        <v>1</v>
      </c>
      <c r="M415" s="93">
        <v>194091</v>
      </c>
      <c r="N415" s="100">
        <f t="shared" si="397"/>
        <v>97045.5</v>
      </c>
      <c r="O415" s="144">
        <v>7</v>
      </c>
      <c r="P415" s="60">
        <v>7</v>
      </c>
      <c r="Q415" s="80">
        <f t="shared" si="398"/>
        <v>1</v>
      </c>
      <c r="R415" s="93">
        <v>1727400</v>
      </c>
      <c r="S415" s="100">
        <f t="shared" si="399"/>
        <v>246771.42857142858</v>
      </c>
      <c r="T415" s="60">
        <v>5</v>
      </c>
      <c r="U415" s="80">
        <f t="shared" si="400"/>
        <v>0.7142857142857143</v>
      </c>
      <c r="V415" s="93">
        <v>273329</v>
      </c>
      <c r="W415" s="100">
        <f t="shared" si="401"/>
        <v>54665.8</v>
      </c>
      <c r="X415" s="144">
        <v>524</v>
      </c>
      <c r="Y415" s="60">
        <v>516</v>
      </c>
      <c r="Z415" s="80">
        <f t="shared" si="402"/>
        <v>0.98473282442748089</v>
      </c>
      <c r="AA415" s="93">
        <v>224910720</v>
      </c>
      <c r="AB415" s="100">
        <f t="shared" si="403"/>
        <v>435873.48837209301</v>
      </c>
      <c r="AC415" s="60">
        <v>446</v>
      </c>
      <c r="AD415" s="80">
        <f t="shared" si="404"/>
        <v>0.85114503816793896</v>
      </c>
      <c r="AE415" s="93">
        <v>34732654</v>
      </c>
      <c r="AF415" s="100">
        <f t="shared" si="405"/>
        <v>77875.905829596406</v>
      </c>
      <c r="AG415" s="144">
        <v>314</v>
      </c>
      <c r="AH415" s="60">
        <v>309</v>
      </c>
      <c r="AI415" s="80">
        <f t="shared" si="406"/>
        <v>0.98407643312101911</v>
      </c>
      <c r="AJ415" s="93">
        <v>139793830</v>
      </c>
      <c r="AK415" s="100">
        <f t="shared" si="407"/>
        <v>452407.21682847897</v>
      </c>
      <c r="AL415" s="60">
        <v>270</v>
      </c>
      <c r="AM415" s="80">
        <f t="shared" si="408"/>
        <v>0.85987261146496818</v>
      </c>
      <c r="AN415" s="93">
        <v>24496772</v>
      </c>
      <c r="AO415" s="100">
        <f t="shared" si="409"/>
        <v>90728.785185185188</v>
      </c>
      <c r="AP415" s="144">
        <v>90</v>
      </c>
      <c r="AQ415" s="60">
        <v>89</v>
      </c>
      <c r="AR415" s="80">
        <f t="shared" si="410"/>
        <v>0.98888888888888893</v>
      </c>
      <c r="AS415" s="93">
        <v>56086270</v>
      </c>
      <c r="AT415" s="100">
        <f t="shared" si="411"/>
        <v>630182.80898876407</v>
      </c>
      <c r="AU415" s="60">
        <v>71</v>
      </c>
      <c r="AV415" s="80">
        <f t="shared" si="412"/>
        <v>0.78888888888888886</v>
      </c>
      <c r="AW415" s="93">
        <v>7275444</v>
      </c>
      <c r="AX415" s="100">
        <f t="shared" si="413"/>
        <v>102471.04225352113</v>
      </c>
      <c r="AY415" s="144">
        <v>37</v>
      </c>
      <c r="AZ415" s="60">
        <v>37</v>
      </c>
      <c r="BA415" s="80">
        <f t="shared" si="414"/>
        <v>1</v>
      </c>
      <c r="BB415" s="93">
        <v>28866350</v>
      </c>
      <c r="BC415" s="100">
        <f t="shared" si="415"/>
        <v>780171.62162162166</v>
      </c>
      <c r="BD415" s="60">
        <v>31</v>
      </c>
      <c r="BE415" s="80">
        <f t="shared" si="416"/>
        <v>0.83783783783783783</v>
      </c>
      <c r="BF415" s="93">
        <v>3894348</v>
      </c>
      <c r="BG415" s="100">
        <f t="shared" si="417"/>
        <v>125624.12903225806</v>
      </c>
      <c r="BH415" s="144">
        <v>9</v>
      </c>
      <c r="BI415" s="60">
        <v>9</v>
      </c>
      <c r="BJ415" s="80">
        <f t="shared" si="418"/>
        <v>1</v>
      </c>
      <c r="BK415" s="93">
        <v>6739650</v>
      </c>
      <c r="BL415" s="100">
        <f t="shared" si="419"/>
        <v>748850</v>
      </c>
      <c r="BM415" s="60">
        <v>8</v>
      </c>
      <c r="BN415" s="80">
        <f t="shared" si="420"/>
        <v>0.88888888888888884</v>
      </c>
      <c r="BO415" s="93">
        <v>472285</v>
      </c>
      <c r="BP415" s="100">
        <f t="shared" si="421"/>
        <v>59035.625</v>
      </c>
      <c r="BQ415" s="98">
        <f t="shared" si="422"/>
        <v>983</v>
      </c>
      <c r="BR415" s="60">
        <f t="shared" si="423"/>
        <v>969</v>
      </c>
      <c r="BS415" s="80">
        <f t="shared" si="424"/>
        <v>0.98575788402848419</v>
      </c>
      <c r="BT415" s="93">
        <f t="shared" si="425"/>
        <v>459650800</v>
      </c>
      <c r="BU415" s="100">
        <f t="shared" si="426"/>
        <v>474355.83075335395</v>
      </c>
      <c r="BV415" s="60">
        <f t="shared" si="427"/>
        <v>833</v>
      </c>
      <c r="BW415" s="80">
        <f t="shared" si="428"/>
        <v>0.84740590030518825</v>
      </c>
      <c r="BX415" s="93">
        <f t="shared" si="429"/>
        <v>71338923</v>
      </c>
      <c r="BY415" s="100">
        <f t="shared" si="430"/>
        <v>85640.963985594237</v>
      </c>
      <c r="CA415" s="113">
        <v>938</v>
      </c>
      <c r="CB415" s="105">
        <v>921</v>
      </c>
      <c r="CC415" s="86">
        <v>0.98187633262260132</v>
      </c>
      <c r="CD415" s="105">
        <v>450810910</v>
      </c>
      <c r="CE415" s="105">
        <v>489479.81541802391</v>
      </c>
      <c r="CF415" s="105">
        <v>786</v>
      </c>
      <c r="CG415" s="86">
        <v>0.83795309168443499</v>
      </c>
      <c r="CH415" s="105">
        <v>77319364</v>
      </c>
      <c r="CI415" s="105">
        <v>98370.692111959288</v>
      </c>
      <c r="CK415" s="86">
        <f t="shared" si="390"/>
        <v>0.13835198372329593</v>
      </c>
      <c r="CL415" s="86">
        <f t="shared" si="391"/>
        <v>1.4242115971515812E-2</v>
      </c>
      <c r="CM415" s="86">
        <f t="shared" si="392"/>
        <v>0.14392324093816633</v>
      </c>
      <c r="CN415" s="86">
        <f t="shared" si="393"/>
        <v>1.8123667377398678E-2</v>
      </c>
    </row>
    <row r="416" spans="2:92" ht="13.5" customHeight="1">
      <c r="B416" s="346"/>
      <c r="C416" s="343"/>
      <c r="D416" s="319" t="s">
        <v>164</v>
      </c>
      <c r="E416" s="320"/>
      <c r="F416" s="144">
        <v>0</v>
      </c>
      <c r="G416" s="60">
        <v>0</v>
      </c>
      <c r="H416" s="80" t="str">
        <f t="shared" si="394"/>
        <v>-</v>
      </c>
      <c r="I416" s="93">
        <v>0</v>
      </c>
      <c r="J416" s="100" t="str">
        <f t="shared" si="395"/>
        <v>-</v>
      </c>
      <c r="K416" s="60">
        <v>0</v>
      </c>
      <c r="L416" s="80" t="str">
        <f t="shared" si="396"/>
        <v>-</v>
      </c>
      <c r="M416" s="93">
        <v>0</v>
      </c>
      <c r="N416" s="100" t="str">
        <f t="shared" si="397"/>
        <v>-</v>
      </c>
      <c r="O416" s="144">
        <v>0</v>
      </c>
      <c r="P416" s="60">
        <v>0</v>
      </c>
      <c r="Q416" s="80" t="str">
        <f t="shared" si="398"/>
        <v>-</v>
      </c>
      <c r="R416" s="93">
        <v>0</v>
      </c>
      <c r="S416" s="100" t="str">
        <f t="shared" si="399"/>
        <v>-</v>
      </c>
      <c r="T416" s="60">
        <v>0</v>
      </c>
      <c r="U416" s="80" t="str">
        <f t="shared" si="400"/>
        <v>-</v>
      </c>
      <c r="V416" s="93">
        <v>0</v>
      </c>
      <c r="W416" s="100" t="str">
        <f t="shared" si="401"/>
        <v>-</v>
      </c>
      <c r="X416" s="144">
        <v>63</v>
      </c>
      <c r="Y416" s="60">
        <v>63</v>
      </c>
      <c r="Z416" s="80">
        <f t="shared" si="402"/>
        <v>1</v>
      </c>
      <c r="AA416" s="93">
        <v>34207490</v>
      </c>
      <c r="AB416" s="100">
        <f t="shared" si="403"/>
        <v>542976.03174603172</v>
      </c>
      <c r="AC416" s="60">
        <v>55</v>
      </c>
      <c r="AD416" s="80">
        <f t="shared" si="404"/>
        <v>0.87301587301587302</v>
      </c>
      <c r="AE416" s="93">
        <v>3910031</v>
      </c>
      <c r="AF416" s="100">
        <f t="shared" si="405"/>
        <v>71091.472727272732</v>
      </c>
      <c r="AG416" s="144">
        <v>25</v>
      </c>
      <c r="AH416" s="60">
        <v>25</v>
      </c>
      <c r="AI416" s="80">
        <f t="shared" si="406"/>
        <v>1</v>
      </c>
      <c r="AJ416" s="93">
        <v>18811710</v>
      </c>
      <c r="AK416" s="100">
        <f t="shared" si="407"/>
        <v>752468.4</v>
      </c>
      <c r="AL416" s="60">
        <v>24</v>
      </c>
      <c r="AM416" s="80">
        <f t="shared" si="408"/>
        <v>0.96</v>
      </c>
      <c r="AN416" s="93">
        <v>2399801</v>
      </c>
      <c r="AO416" s="100">
        <f t="shared" si="409"/>
        <v>99991.708333333328</v>
      </c>
      <c r="AP416" s="144">
        <v>4</v>
      </c>
      <c r="AQ416" s="60">
        <v>4</v>
      </c>
      <c r="AR416" s="80">
        <f t="shared" si="410"/>
        <v>1</v>
      </c>
      <c r="AS416" s="93">
        <v>1231280</v>
      </c>
      <c r="AT416" s="100">
        <f t="shared" si="411"/>
        <v>307820</v>
      </c>
      <c r="AU416" s="60">
        <v>1</v>
      </c>
      <c r="AV416" s="80">
        <f t="shared" si="412"/>
        <v>0.25</v>
      </c>
      <c r="AW416" s="93">
        <v>72456</v>
      </c>
      <c r="AX416" s="100">
        <f t="shared" si="413"/>
        <v>72456</v>
      </c>
      <c r="AY416" s="144">
        <v>1</v>
      </c>
      <c r="AZ416" s="60">
        <v>1</v>
      </c>
      <c r="BA416" s="80">
        <f t="shared" si="414"/>
        <v>1</v>
      </c>
      <c r="BB416" s="93">
        <v>188910</v>
      </c>
      <c r="BC416" s="100">
        <f t="shared" si="415"/>
        <v>188910</v>
      </c>
      <c r="BD416" s="60">
        <v>1</v>
      </c>
      <c r="BE416" s="80">
        <f t="shared" si="416"/>
        <v>1</v>
      </c>
      <c r="BF416" s="93">
        <v>84697</v>
      </c>
      <c r="BG416" s="100">
        <f t="shared" si="417"/>
        <v>84697</v>
      </c>
      <c r="BH416" s="144">
        <v>0</v>
      </c>
      <c r="BI416" s="60">
        <v>0</v>
      </c>
      <c r="BJ416" s="80" t="str">
        <f t="shared" si="418"/>
        <v>-</v>
      </c>
      <c r="BK416" s="93">
        <v>0</v>
      </c>
      <c r="BL416" s="100" t="str">
        <f t="shared" si="419"/>
        <v>-</v>
      </c>
      <c r="BM416" s="60">
        <v>0</v>
      </c>
      <c r="BN416" s="80" t="str">
        <f t="shared" si="420"/>
        <v>-</v>
      </c>
      <c r="BO416" s="93">
        <v>0</v>
      </c>
      <c r="BP416" s="100" t="str">
        <f t="shared" si="421"/>
        <v>-</v>
      </c>
      <c r="BQ416" s="98">
        <f t="shared" si="422"/>
        <v>93</v>
      </c>
      <c r="BR416" s="60">
        <f t="shared" si="423"/>
        <v>93</v>
      </c>
      <c r="BS416" s="80">
        <f t="shared" si="424"/>
        <v>1</v>
      </c>
      <c r="BT416" s="93">
        <f t="shared" si="425"/>
        <v>54439390</v>
      </c>
      <c r="BU416" s="100">
        <f t="shared" si="426"/>
        <v>585369.78494623653</v>
      </c>
      <c r="BV416" s="60">
        <f t="shared" si="427"/>
        <v>81</v>
      </c>
      <c r="BW416" s="80">
        <f t="shared" si="428"/>
        <v>0.87096774193548387</v>
      </c>
      <c r="BX416" s="93">
        <f t="shared" si="429"/>
        <v>6466985</v>
      </c>
      <c r="BY416" s="100">
        <f t="shared" si="430"/>
        <v>79839.320987654326</v>
      </c>
      <c r="CA416" s="113">
        <v>94</v>
      </c>
      <c r="CB416" s="105">
        <v>92</v>
      </c>
      <c r="CC416" s="86">
        <v>0.97872340425531912</v>
      </c>
      <c r="CD416" s="105">
        <v>48657090</v>
      </c>
      <c r="CE416" s="105">
        <v>528881.41304347827</v>
      </c>
      <c r="CF416" s="105">
        <v>78</v>
      </c>
      <c r="CG416" s="86">
        <v>0.82978723404255317</v>
      </c>
      <c r="CH416" s="105">
        <v>6815135</v>
      </c>
      <c r="CI416" s="105">
        <v>87373.525641025641</v>
      </c>
      <c r="CK416" s="86">
        <f t="shared" si="390"/>
        <v>0.12903225806451613</v>
      </c>
      <c r="CL416" s="86">
        <f t="shared" si="391"/>
        <v>0</v>
      </c>
      <c r="CM416" s="86">
        <f t="shared" si="392"/>
        <v>0.14893617021276595</v>
      </c>
      <c r="CN416" s="86">
        <f t="shared" si="393"/>
        <v>2.1276595744680882E-2</v>
      </c>
    </row>
    <row r="417" spans="2:92" ht="13.5" customHeight="1">
      <c r="B417" s="346"/>
      <c r="C417" s="343"/>
      <c r="D417" s="81"/>
      <c r="E417" s="71" t="s">
        <v>160</v>
      </c>
      <c r="F417" s="168">
        <v>0</v>
      </c>
      <c r="G417" s="62">
        <v>0</v>
      </c>
      <c r="H417" s="79" t="str">
        <f t="shared" si="394"/>
        <v>-</v>
      </c>
      <c r="I417" s="101">
        <v>0</v>
      </c>
      <c r="J417" s="102" t="str">
        <f t="shared" si="395"/>
        <v>-</v>
      </c>
      <c r="K417" s="62">
        <v>0</v>
      </c>
      <c r="L417" s="79" t="str">
        <f t="shared" si="396"/>
        <v>-</v>
      </c>
      <c r="M417" s="101">
        <v>0</v>
      </c>
      <c r="N417" s="102" t="str">
        <f t="shared" si="397"/>
        <v>-</v>
      </c>
      <c r="O417" s="168">
        <v>0</v>
      </c>
      <c r="P417" s="62">
        <v>0</v>
      </c>
      <c r="Q417" s="79" t="str">
        <f t="shared" si="398"/>
        <v>-</v>
      </c>
      <c r="R417" s="101">
        <v>0</v>
      </c>
      <c r="S417" s="102" t="str">
        <f t="shared" si="399"/>
        <v>-</v>
      </c>
      <c r="T417" s="62">
        <v>0</v>
      </c>
      <c r="U417" s="79" t="str">
        <f t="shared" si="400"/>
        <v>-</v>
      </c>
      <c r="V417" s="101">
        <v>0</v>
      </c>
      <c r="W417" s="102" t="str">
        <f t="shared" si="401"/>
        <v>-</v>
      </c>
      <c r="X417" s="168">
        <v>51</v>
      </c>
      <c r="Y417" s="62">
        <v>51</v>
      </c>
      <c r="Z417" s="79">
        <f t="shared" si="402"/>
        <v>1</v>
      </c>
      <c r="AA417" s="101">
        <v>30316550</v>
      </c>
      <c r="AB417" s="102">
        <f t="shared" si="403"/>
        <v>594442.15686274506</v>
      </c>
      <c r="AC417" s="62">
        <v>45</v>
      </c>
      <c r="AD417" s="79">
        <f t="shared" si="404"/>
        <v>0.88235294117647056</v>
      </c>
      <c r="AE417" s="101">
        <v>3275115</v>
      </c>
      <c r="AF417" s="102">
        <f t="shared" si="405"/>
        <v>72780.333333333328</v>
      </c>
      <c r="AG417" s="168">
        <v>22</v>
      </c>
      <c r="AH417" s="62">
        <v>22</v>
      </c>
      <c r="AI417" s="79">
        <f t="shared" si="406"/>
        <v>1</v>
      </c>
      <c r="AJ417" s="101">
        <v>11077610</v>
      </c>
      <c r="AK417" s="102">
        <f t="shared" si="407"/>
        <v>503527.72727272729</v>
      </c>
      <c r="AL417" s="62">
        <v>21</v>
      </c>
      <c r="AM417" s="79">
        <f t="shared" si="408"/>
        <v>0.95454545454545459</v>
      </c>
      <c r="AN417" s="101">
        <v>2121025</v>
      </c>
      <c r="AO417" s="102">
        <f t="shared" si="409"/>
        <v>101001.19047619047</v>
      </c>
      <c r="AP417" s="168">
        <v>4</v>
      </c>
      <c r="AQ417" s="62">
        <v>4</v>
      </c>
      <c r="AR417" s="79">
        <f t="shared" si="410"/>
        <v>1</v>
      </c>
      <c r="AS417" s="101">
        <v>1231280</v>
      </c>
      <c r="AT417" s="102">
        <f t="shared" si="411"/>
        <v>307820</v>
      </c>
      <c r="AU417" s="62">
        <v>1</v>
      </c>
      <c r="AV417" s="79">
        <f t="shared" si="412"/>
        <v>0.25</v>
      </c>
      <c r="AW417" s="101">
        <v>72456</v>
      </c>
      <c r="AX417" s="102">
        <f t="shared" si="413"/>
        <v>72456</v>
      </c>
      <c r="AY417" s="168">
        <v>1</v>
      </c>
      <c r="AZ417" s="62">
        <v>1</v>
      </c>
      <c r="BA417" s="79">
        <f t="shared" si="414"/>
        <v>1</v>
      </c>
      <c r="BB417" s="101">
        <v>188910</v>
      </c>
      <c r="BC417" s="102">
        <f t="shared" si="415"/>
        <v>188910</v>
      </c>
      <c r="BD417" s="62">
        <v>1</v>
      </c>
      <c r="BE417" s="79">
        <f t="shared" si="416"/>
        <v>1</v>
      </c>
      <c r="BF417" s="101">
        <v>84697</v>
      </c>
      <c r="BG417" s="102">
        <f t="shared" si="417"/>
        <v>84697</v>
      </c>
      <c r="BH417" s="168">
        <v>0</v>
      </c>
      <c r="BI417" s="62">
        <v>0</v>
      </c>
      <c r="BJ417" s="79" t="str">
        <f t="shared" si="418"/>
        <v>-</v>
      </c>
      <c r="BK417" s="101">
        <v>0</v>
      </c>
      <c r="BL417" s="102" t="str">
        <f t="shared" si="419"/>
        <v>-</v>
      </c>
      <c r="BM417" s="62">
        <v>0</v>
      </c>
      <c r="BN417" s="79" t="str">
        <f t="shared" si="420"/>
        <v>-</v>
      </c>
      <c r="BO417" s="101">
        <v>0</v>
      </c>
      <c r="BP417" s="102" t="str">
        <f t="shared" si="421"/>
        <v>-</v>
      </c>
      <c r="BQ417" s="99">
        <f t="shared" si="422"/>
        <v>78</v>
      </c>
      <c r="BR417" s="62">
        <f t="shared" si="423"/>
        <v>78</v>
      </c>
      <c r="BS417" s="79">
        <f t="shared" si="424"/>
        <v>1</v>
      </c>
      <c r="BT417" s="101">
        <f t="shared" si="425"/>
        <v>42814350</v>
      </c>
      <c r="BU417" s="102">
        <f t="shared" si="426"/>
        <v>548901.92307692312</v>
      </c>
      <c r="BV417" s="62">
        <f t="shared" si="427"/>
        <v>68</v>
      </c>
      <c r="BW417" s="79">
        <f t="shared" si="428"/>
        <v>0.87179487179487181</v>
      </c>
      <c r="BX417" s="101">
        <f t="shared" si="429"/>
        <v>5553293</v>
      </c>
      <c r="BY417" s="102">
        <f t="shared" si="430"/>
        <v>81666.073529411762</v>
      </c>
      <c r="CA417" s="113">
        <v>81</v>
      </c>
      <c r="CB417" s="105">
        <v>80</v>
      </c>
      <c r="CC417" s="86">
        <v>0.98765432098765427</v>
      </c>
      <c r="CD417" s="105">
        <v>36589850</v>
      </c>
      <c r="CE417" s="105">
        <v>457373.125</v>
      </c>
      <c r="CF417" s="105">
        <v>68</v>
      </c>
      <c r="CG417" s="86">
        <v>0.83950617283950613</v>
      </c>
      <c r="CH417" s="105">
        <v>5474681</v>
      </c>
      <c r="CI417" s="105">
        <v>80510.01470588235</v>
      </c>
      <c r="CK417" s="86">
        <f t="shared" si="390"/>
        <v>0.12820512820512819</v>
      </c>
      <c r="CL417" s="86">
        <f t="shared" si="391"/>
        <v>0</v>
      </c>
      <c r="CM417" s="86">
        <f t="shared" si="392"/>
        <v>0.14814814814814814</v>
      </c>
      <c r="CN417" s="86">
        <f t="shared" si="393"/>
        <v>1.2345679012345734E-2</v>
      </c>
    </row>
    <row r="418" spans="2:92" ht="13.5" customHeight="1">
      <c r="B418" s="346"/>
      <c r="C418" s="343"/>
      <c r="D418" s="81"/>
      <c r="E418" s="198" t="s">
        <v>161</v>
      </c>
      <c r="F418" s="213">
        <v>0</v>
      </c>
      <c r="G418" s="214">
        <v>0</v>
      </c>
      <c r="H418" s="215" t="str">
        <f t="shared" si="394"/>
        <v>-</v>
      </c>
      <c r="I418" s="216">
        <v>0</v>
      </c>
      <c r="J418" s="217" t="str">
        <f t="shared" si="395"/>
        <v>-</v>
      </c>
      <c r="K418" s="214">
        <v>0</v>
      </c>
      <c r="L418" s="215" t="str">
        <f t="shared" si="396"/>
        <v>-</v>
      </c>
      <c r="M418" s="216">
        <v>0</v>
      </c>
      <c r="N418" s="217" t="str">
        <f t="shared" si="397"/>
        <v>-</v>
      </c>
      <c r="O418" s="213">
        <v>0</v>
      </c>
      <c r="P418" s="214">
        <v>0</v>
      </c>
      <c r="Q418" s="215" t="str">
        <f t="shared" si="398"/>
        <v>-</v>
      </c>
      <c r="R418" s="216">
        <v>0</v>
      </c>
      <c r="S418" s="217" t="str">
        <f t="shared" si="399"/>
        <v>-</v>
      </c>
      <c r="T418" s="214">
        <v>0</v>
      </c>
      <c r="U418" s="215" t="str">
        <f t="shared" si="400"/>
        <v>-</v>
      </c>
      <c r="V418" s="216">
        <v>0</v>
      </c>
      <c r="W418" s="217" t="str">
        <f t="shared" si="401"/>
        <v>-</v>
      </c>
      <c r="X418" s="213">
        <v>12</v>
      </c>
      <c r="Y418" s="214">
        <v>12</v>
      </c>
      <c r="Z418" s="215">
        <f t="shared" si="402"/>
        <v>1</v>
      </c>
      <c r="AA418" s="216">
        <v>3890940</v>
      </c>
      <c r="AB418" s="217">
        <f t="shared" si="403"/>
        <v>324245</v>
      </c>
      <c r="AC418" s="214">
        <v>10</v>
      </c>
      <c r="AD418" s="215">
        <f t="shared" si="404"/>
        <v>0.83333333333333337</v>
      </c>
      <c r="AE418" s="216">
        <v>634916</v>
      </c>
      <c r="AF418" s="217">
        <f t="shared" si="405"/>
        <v>63491.6</v>
      </c>
      <c r="AG418" s="213">
        <v>3</v>
      </c>
      <c r="AH418" s="214">
        <v>3</v>
      </c>
      <c r="AI418" s="215">
        <f t="shared" si="406"/>
        <v>1</v>
      </c>
      <c r="AJ418" s="216">
        <v>7734100</v>
      </c>
      <c r="AK418" s="217">
        <f t="shared" si="407"/>
        <v>2578033.3333333335</v>
      </c>
      <c r="AL418" s="214">
        <v>3</v>
      </c>
      <c r="AM418" s="215">
        <f t="shared" si="408"/>
        <v>1</v>
      </c>
      <c r="AN418" s="216">
        <v>278776</v>
      </c>
      <c r="AO418" s="217">
        <f t="shared" si="409"/>
        <v>92925.333333333328</v>
      </c>
      <c r="AP418" s="213">
        <v>0</v>
      </c>
      <c r="AQ418" s="214">
        <v>0</v>
      </c>
      <c r="AR418" s="215" t="str">
        <f t="shared" si="410"/>
        <v>-</v>
      </c>
      <c r="AS418" s="216">
        <v>0</v>
      </c>
      <c r="AT418" s="217" t="str">
        <f t="shared" si="411"/>
        <v>-</v>
      </c>
      <c r="AU418" s="214">
        <v>0</v>
      </c>
      <c r="AV418" s="215" t="str">
        <f t="shared" si="412"/>
        <v>-</v>
      </c>
      <c r="AW418" s="216">
        <v>0</v>
      </c>
      <c r="AX418" s="217" t="str">
        <f t="shared" si="413"/>
        <v>-</v>
      </c>
      <c r="AY418" s="213">
        <v>0</v>
      </c>
      <c r="AZ418" s="214">
        <v>0</v>
      </c>
      <c r="BA418" s="215" t="str">
        <f t="shared" si="414"/>
        <v>-</v>
      </c>
      <c r="BB418" s="216">
        <v>0</v>
      </c>
      <c r="BC418" s="217" t="str">
        <f t="shared" si="415"/>
        <v>-</v>
      </c>
      <c r="BD418" s="214">
        <v>0</v>
      </c>
      <c r="BE418" s="215" t="str">
        <f t="shared" si="416"/>
        <v>-</v>
      </c>
      <c r="BF418" s="216">
        <v>0</v>
      </c>
      <c r="BG418" s="217" t="str">
        <f t="shared" si="417"/>
        <v>-</v>
      </c>
      <c r="BH418" s="213">
        <v>0</v>
      </c>
      <c r="BI418" s="214">
        <v>0</v>
      </c>
      <c r="BJ418" s="215" t="str">
        <f t="shared" si="418"/>
        <v>-</v>
      </c>
      <c r="BK418" s="216">
        <v>0</v>
      </c>
      <c r="BL418" s="217" t="str">
        <f t="shared" si="419"/>
        <v>-</v>
      </c>
      <c r="BM418" s="214">
        <v>0</v>
      </c>
      <c r="BN418" s="215" t="str">
        <f t="shared" si="420"/>
        <v>-</v>
      </c>
      <c r="BO418" s="216">
        <v>0</v>
      </c>
      <c r="BP418" s="217" t="str">
        <f t="shared" si="421"/>
        <v>-</v>
      </c>
      <c r="BQ418" s="218">
        <f t="shared" si="422"/>
        <v>15</v>
      </c>
      <c r="BR418" s="214">
        <f t="shared" si="423"/>
        <v>15</v>
      </c>
      <c r="BS418" s="215">
        <f t="shared" si="424"/>
        <v>1</v>
      </c>
      <c r="BT418" s="216">
        <f t="shared" si="425"/>
        <v>11625040</v>
      </c>
      <c r="BU418" s="217">
        <f t="shared" si="426"/>
        <v>775002.66666666663</v>
      </c>
      <c r="BV418" s="214">
        <f t="shared" si="427"/>
        <v>13</v>
      </c>
      <c r="BW418" s="215">
        <f t="shared" si="428"/>
        <v>0.8666666666666667</v>
      </c>
      <c r="BX418" s="216">
        <f t="shared" si="429"/>
        <v>913692</v>
      </c>
      <c r="BY418" s="217">
        <f t="shared" si="430"/>
        <v>70284</v>
      </c>
      <c r="CA418" s="113">
        <v>13</v>
      </c>
      <c r="CB418" s="105">
        <v>12</v>
      </c>
      <c r="CC418" s="86">
        <v>0.92307692307692313</v>
      </c>
      <c r="CD418" s="105">
        <v>12067240</v>
      </c>
      <c r="CE418" s="105">
        <v>1005603.3333333334</v>
      </c>
      <c r="CF418" s="105">
        <v>10</v>
      </c>
      <c r="CG418" s="86">
        <v>0.76923076923076927</v>
      </c>
      <c r="CH418" s="105">
        <v>1340454</v>
      </c>
      <c r="CI418" s="105">
        <v>134045.4</v>
      </c>
      <c r="CK418" s="86">
        <f t="shared" si="390"/>
        <v>0.1333333333333333</v>
      </c>
      <c r="CL418" s="86">
        <f t="shared" si="391"/>
        <v>0</v>
      </c>
      <c r="CM418" s="86">
        <f t="shared" si="392"/>
        <v>0.15384615384615385</v>
      </c>
      <c r="CN418" s="86">
        <f t="shared" si="393"/>
        <v>7.6923076923076872E-2</v>
      </c>
    </row>
    <row r="419" spans="2:92" ht="13.5" customHeight="1">
      <c r="B419" s="346"/>
      <c r="C419" s="343"/>
      <c r="D419" s="210"/>
      <c r="E419" s="72" t="s">
        <v>211</v>
      </c>
      <c r="F419" s="211">
        <v>0</v>
      </c>
      <c r="G419" s="126">
        <v>0</v>
      </c>
      <c r="H419" s="124" t="str">
        <f>IFERROR(G419/F419,"-")</f>
        <v>-</v>
      </c>
      <c r="I419" s="127">
        <v>0</v>
      </c>
      <c r="J419" s="125" t="str">
        <f>IFERROR(I419/G419,"-")</f>
        <v>-</v>
      </c>
      <c r="K419" s="126">
        <v>0</v>
      </c>
      <c r="L419" s="124" t="str">
        <f>IFERROR(K419/F419,"-")</f>
        <v>-</v>
      </c>
      <c r="M419" s="127">
        <v>0</v>
      </c>
      <c r="N419" s="125" t="str">
        <f>IFERROR(M419/K419,"-")</f>
        <v>-</v>
      </c>
      <c r="O419" s="211">
        <v>0</v>
      </c>
      <c r="P419" s="126">
        <v>0</v>
      </c>
      <c r="Q419" s="124" t="str">
        <f>IFERROR(P419/O419,"-")</f>
        <v>-</v>
      </c>
      <c r="R419" s="127">
        <v>0</v>
      </c>
      <c r="S419" s="125" t="str">
        <f>IFERROR(R419/P419,"-")</f>
        <v>-</v>
      </c>
      <c r="T419" s="126">
        <v>0</v>
      </c>
      <c r="U419" s="124" t="str">
        <f>IFERROR(T419/O419,"-")</f>
        <v>-</v>
      </c>
      <c r="V419" s="127">
        <v>0</v>
      </c>
      <c r="W419" s="125" t="str">
        <f>IFERROR(V419/T419,"-")</f>
        <v>-</v>
      </c>
      <c r="X419" s="211">
        <v>0</v>
      </c>
      <c r="Y419" s="126">
        <v>0</v>
      </c>
      <c r="Z419" s="124" t="str">
        <f>IFERROR(Y419/X419,"-")</f>
        <v>-</v>
      </c>
      <c r="AA419" s="127">
        <v>0</v>
      </c>
      <c r="AB419" s="125" t="str">
        <f>IFERROR(AA419/Y419,"-")</f>
        <v>-</v>
      </c>
      <c r="AC419" s="126">
        <v>0</v>
      </c>
      <c r="AD419" s="124" t="str">
        <f>IFERROR(AC419/X419,"-")</f>
        <v>-</v>
      </c>
      <c r="AE419" s="127">
        <v>0</v>
      </c>
      <c r="AF419" s="125" t="str">
        <f>IFERROR(AE419/AC419,"-")</f>
        <v>-</v>
      </c>
      <c r="AG419" s="211">
        <v>0</v>
      </c>
      <c r="AH419" s="126">
        <v>0</v>
      </c>
      <c r="AI419" s="124" t="str">
        <f>IFERROR(AH419/AG419,"-")</f>
        <v>-</v>
      </c>
      <c r="AJ419" s="127">
        <v>0</v>
      </c>
      <c r="AK419" s="125" t="str">
        <f>IFERROR(AJ419/AH419,"-")</f>
        <v>-</v>
      </c>
      <c r="AL419" s="126">
        <v>0</v>
      </c>
      <c r="AM419" s="124" t="str">
        <f>IFERROR(AL419/AG419,"-")</f>
        <v>-</v>
      </c>
      <c r="AN419" s="127">
        <v>0</v>
      </c>
      <c r="AO419" s="125" t="str">
        <f>IFERROR(AN419/AL419,"-")</f>
        <v>-</v>
      </c>
      <c r="AP419" s="211">
        <v>0</v>
      </c>
      <c r="AQ419" s="126">
        <v>0</v>
      </c>
      <c r="AR419" s="124" t="str">
        <f>IFERROR(AQ419/AP419,"-")</f>
        <v>-</v>
      </c>
      <c r="AS419" s="127">
        <v>0</v>
      </c>
      <c r="AT419" s="125" t="str">
        <f>IFERROR(AS419/AQ419,"-")</f>
        <v>-</v>
      </c>
      <c r="AU419" s="126">
        <v>0</v>
      </c>
      <c r="AV419" s="124" t="str">
        <f>IFERROR(AU419/AP419,"-")</f>
        <v>-</v>
      </c>
      <c r="AW419" s="127">
        <v>0</v>
      </c>
      <c r="AX419" s="125" t="str">
        <f>IFERROR(AW419/AU419,"-")</f>
        <v>-</v>
      </c>
      <c r="AY419" s="211">
        <v>0</v>
      </c>
      <c r="AZ419" s="126">
        <v>0</v>
      </c>
      <c r="BA419" s="124" t="str">
        <f>IFERROR(AZ419/AY419,"-")</f>
        <v>-</v>
      </c>
      <c r="BB419" s="127">
        <v>0</v>
      </c>
      <c r="BC419" s="125" t="str">
        <f>IFERROR(BB419/AZ419,"-")</f>
        <v>-</v>
      </c>
      <c r="BD419" s="126">
        <v>0</v>
      </c>
      <c r="BE419" s="124" t="str">
        <f>IFERROR(BD419/AY419,"-")</f>
        <v>-</v>
      </c>
      <c r="BF419" s="127">
        <v>0</v>
      </c>
      <c r="BG419" s="125" t="str">
        <f>IFERROR(BF419/BD419,"-")</f>
        <v>-</v>
      </c>
      <c r="BH419" s="211">
        <v>0</v>
      </c>
      <c r="BI419" s="126">
        <v>0</v>
      </c>
      <c r="BJ419" s="124" t="str">
        <f>IFERROR(BI419/BH419,"-")</f>
        <v>-</v>
      </c>
      <c r="BK419" s="127">
        <v>0</v>
      </c>
      <c r="BL419" s="125" t="str">
        <f>IFERROR(BK419/BI419,"-")</f>
        <v>-</v>
      </c>
      <c r="BM419" s="126">
        <v>0</v>
      </c>
      <c r="BN419" s="124" t="str">
        <f>IFERROR(BM419/BH419,"-")</f>
        <v>-</v>
      </c>
      <c r="BO419" s="127">
        <v>0</v>
      </c>
      <c r="BP419" s="125" t="str">
        <f>IFERROR(BO419/BM419,"-")</f>
        <v>-</v>
      </c>
      <c r="BQ419" s="212">
        <f t="shared" si="422"/>
        <v>0</v>
      </c>
      <c r="BR419" s="126">
        <f t="shared" si="423"/>
        <v>0</v>
      </c>
      <c r="BS419" s="124" t="str">
        <f>IFERROR(BR419/BQ419,"-")</f>
        <v>-</v>
      </c>
      <c r="BT419" s="127">
        <f>SUM(I419,R419,AA419,AJ419,AS419,BB419,BK419)</f>
        <v>0</v>
      </c>
      <c r="BU419" s="125" t="str">
        <f>IFERROR(BT419/BR419,"-")</f>
        <v>-</v>
      </c>
      <c r="BV419" s="126">
        <f>SUM(K419,T419,AC419,AL419,AU419,BD419,BM419)</f>
        <v>0</v>
      </c>
      <c r="BW419" s="124" t="str">
        <f>IFERROR(BV419/BQ419,"-")</f>
        <v>-</v>
      </c>
      <c r="BX419" s="127">
        <f>SUM(M419,V419,AE419,AN419,AW419,BF419,BO419)</f>
        <v>0</v>
      </c>
      <c r="BY419" s="125" t="str">
        <f>IFERROR(BX419/BV419,"-")</f>
        <v>-</v>
      </c>
      <c r="CA419" s="113">
        <v>0</v>
      </c>
      <c r="CB419" s="105">
        <v>0</v>
      </c>
      <c r="CC419" s="86" t="s">
        <v>240</v>
      </c>
      <c r="CD419" s="105">
        <v>0</v>
      </c>
      <c r="CE419" s="105" t="s">
        <v>240</v>
      </c>
      <c r="CF419" s="105">
        <v>0</v>
      </c>
      <c r="CG419" s="86" t="s">
        <v>240</v>
      </c>
      <c r="CH419" s="105">
        <v>0</v>
      </c>
      <c r="CI419" s="105" t="s">
        <v>240</v>
      </c>
      <c r="CK419" s="86" t="str">
        <f t="shared" si="390"/>
        <v>-</v>
      </c>
      <c r="CL419" s="86" t="str">
        <f t="shared" si="391"/>
        <v>-</v>
      </c>
      <c r="CM419" s="86" t="str">
        <f t="shared" si="392"/>
        <v>-</v>
      </c>
      <c r="CN419" s="86" t="str">
        <f t="shared" si="393"/>
        <v>-</v>
      </c>
    </row>
    <row r="420" spans="2:92" ht="13.5" customHeight="1">
      <c r="B420" s="347"/>
      <c r="C420" s="344"/>
      <c r="D420" s="338" t="s">
        <v>204</v>
      </c>
      <c r="E420" s="339"/>
      <c r="F420" s="144">
        <v>19</v>
      </c>
      <c r="G420" s="60">
        <v>19</v>
      </c>
      <c r="H420" s="80">
        <f t="shared" si="394"/>
        <v>1</v>
      </c>
      <c r="I420" s="93">
        <v>33721130</v>
      </c>
      <c r="J420" s="100">
        <f t="shared" si="395"/>
        <v>1774796.3157894737</v>
      </c>
      <c r="K420" s="60">
        <v>14</v>
      </c>
      <c r="L420" s="80">
        <f t="shared" si="396"/>
        <v>0.73684210526315785</v>
      </c>
      <c r="M420" s="93">
        <v>10266117</v>
      </c>
      <c r="N420" s="100">
        <f t="shared" si="397"/>
        <v>733294.07142857148</v>
      </c>
      <c r="O420" s="144">
        <v>48</v>
      </c>
      <c r="P420" s="60">
        <v>44</v>
      </c>
      <c r="Q420" s="80">
        <f t="shared" si="398"/>
        <v>0.91666666666666663</v>
      </c>
      <c r="R420" s="93">
        <v>79004920</v>
      </c>
      <c r="S420" s="100">
        <f t="shared" si="399"/>
        <v>1795566.3636363635</v>
      </c>
      <c r="T420" s="60">
        <v>28</v>
      </c>
      <c r="U420" s="80">
        <f t="shared" si="400"/>
        <v>0.58333333333333337</v>
      </c>
      <c r="V420" s="93">
        <v>24974941</v>
      </c>
      <c r="W420" s="100">
        <f t="shared" si="401"/>
        <v>891962.17857142852</v>
      </c>
      <c r="X420" s="144">
        <v>2187</v>
      </c>
      <c r="Y420" s="60">
        <v>2043</v>
      </c>
      <c r="Z420" s="80">
        <f t="shared" si="402"/>
        <v>0.93415637860082301</v>
      </c>
      <c r="AA420" s="93">
        <v>1485640000</v>
      </c>
      <c r="AB420" s="100">
        <f t="shared" si="403"/>
        <v>727185.51150269213</v>
      </c>
      <c r="AC420" s="60">
        <v>1762</v>
      </c>
      <c r="AD420" s="80">
        <f t="shared" si="404"/>
        <v>0.80566986739826241</v>
      </c>
      <c r="AE420" s="93">
        <v>319493572</v>
      </c>
      <c r="AF420" s="100">
        <f t="shared" si="405"/>
        <v>181324.38819523269</v>
      </c>
      <c r="AG420" s="144">
        <v>1611</v>
      </c>
      <c r="AH420" s="60">
        <v>1527</v>
      </c>
      <c r="AI420" s="80">
        <f t="shared" si="406"/>
        <v>0.94785847299813786</v>
      </c>
      <c r="AJ420" s="93">
        <v>1430134580</v>
      </c>
      <c r="AK420" s="100">
        <f t="shared" si="407"/>
        <v>936564.88539620175</v>
      </c>
      <c r="AL420" s="60">
        <v>1366</v>
      </c>
      <c r="AM420" s="80">
        <f t="shared" si="408"/>
        <v>0.84792054624456858</v>
      </c>
      <c r="AN420" s="93">
        <v>291010932</v>
      </c>
      <c r="AO420" s="100">
        <f t="shared" si="409"/>
        <v>213038.74963396779</v>
      </c>
      <c r="AP420" s="144">
        <v>893</v>
      </c>
      <c r="AQ420" s="60">
        <v>858</v>
      </c>
      <c r="AR420" s="80">
        <f t="shared" si="410"/>
        <v>0.96080627099664051</v>
      </c>
      <c r="AS420" s="93">
        <v>892294210</v>
      </c>
      <c r="AT420" s="100">
        <f t="shared" si="411"/>
        <v>1039969.9417249417</v>
      </c>
      <c r="AU420" s="60">
        <v>776</v>
      </c>
      <c r="AV420" s="80">
        <f t="shared" si="412"/>
        <v>0.86898096304591266</v>
      </c>
      <c r="AW420" s="93">
        <v>166425794</v>
      </c>
      <c r="AX420" s="100">
        <f t="shared" si="413"/>
        <v>214466.22938144329</v>
      </c>
      <c r="AY420" s="144">
        <v>499</v>
      </c>
      <c r="AZ420" s="60">
        <v>467</v>
      </c>
      <c r="BA420" s="80">
        <f t="shared" si="414"/>
        <v>0.93587174348697399</v>
      </c>
      <c r="BB420" s="93">
        <v>505859390</v>
      </c>
      <c r="BC420" s="100">
        <f t="shared" si="415"/>
        <v>1083210.6852248395</v>
      </c>
      <c r="BD420" s="60">
        <v>421</v>
      </c>
      <c r="BE420" s="80">
        <f t="shared" si="416"/>
        <v>0.84368737474949895</v>
      </c>
      <c r="BF420" s="93">
        <v>94032986</v>
      </c>
      <c r="BG420" s="100">
        <f t="shared" si="417"/>
        <v>223356.26128266033</v>
      </c>
      <c r="BH420" s="144">
        <v>176</v>
      </c>
      <c r="BI420" s="60">
        <v>164</v>
      </c>
      <c r="BJ420" s="80">
        <f t="shared" si="418"/>
        <v>0.93181818181818177</v>
      </c>
      <c r="BK420" s="93">
        <v>181731000</v>
      </c>
      <c r="BL420" s="100">
        <f t="shared" si="419"/>
        <v>1108115.8536585367</v>
      </c>
      <c r="BM420" s="60">
        <v>140</v>
      </c>
      <c r="BN420" s="80">
        <f t="shared" si="420"/>
        <v>0.79545454545454541</v>
      </c>
      <c r="BO420" s="93">
        <v>29217204</v>
      </c>
      <c r="BP420" s="100">
        <f t="shared" si="421"/>
        <v>208694.3142857143</v>
      </c>
      <c r="BQ420" s="98">
        <f t="shared" si="422"/>
        <v>5433</v>
      </c>
      <c r="BR420" s="60">
        <f t="shared" si="423"/>
        <v>5122</v>
      </c>
      <c r="BS420" s="80">
        <f t="shared" si="424"/>
        <v>0.94275722436959319</v>
      </c>
      <c r="BT420" s="93">
        <f t="shared" si="425"/>
        <v>4608385230</v>
      </c>
      <c r="BU420" s="100">
        <f t="shared" si="426"/>
        <v>899723.7856306131</v>
      </c>
      <c r="BV420" s="60">
        <f t="shared" si="427"/>
        <v>4507</v>
      </c>
      <c r="BW420" s="80">
        <f t="shared" si="428"/>
        <v>0.82956009571139333</v>
      </c>
      <c r="BX420" s="93">
        <f t="shared" si="429"/>
        <v>935421546</v>
      </c>
      <c r="BY420" s="100">
        <f t="shared" si="430"/>
        <v>207548.60128688707</v>
      </c>
      <c r="CA420" s="113">
        <v>5137</v>
      </c>
      <c r="CB420" s="105">
        <v>4857</v>
      </c>
      <c r="CC420" s="86">
        <v>0.94549347868405687</v>
      </c>
      <c r="CD420" s="105">
        <v>4351748480</v>
      </c>
      <c r="CE420" s="105">
        <v>895974.56866378419</v>
      </c>
      <c r="CF420" s="105">
        <v>4281</v>
      </c>
      <c r="CG420" s="86">
        <v>0.83336577769125952</v>
      </c>
      <c r="CH420" s="105">
        <v>884984936</v>
      </c>
      <c r="CI420" s="105">
        <v>206723.88133613643</v>
      </c>
      <c r="CK420" s="86">
        <f t="shared" si="390"/>
        <v>0.11319712865819986</v>
      </c>
      <c r="CL420" s="86">
        <f t="shared" si="391"/>
        <v>5.7242775630406806E-2</v>
      </c>
      <c r="CM420" s="86">
        <f t="shared" si="392"/>
        <v>0.11212770099279734</v>
      </c>
      <c r="CN420" s="86">
        <f t="shared" si="393"/>
        <v>5.4506521315943135E-2</v>
      </c>
    </row>
    <row r="421" spans="2:92" ht="13.5" customHeight="1">
      <c r="B421" s="345">
        <v>70</v>
      </c>
      <c r="C421" s="342" t="s">
        <v>54</v>
      </c>
      <c r="D421" s="331" t="s">
        <v>153</v>
      </c>
      <c r="E421" s="320"/>
      <c r="F421" s="144">
        <v>0</v>
      </c>
      <c r="G421" s="60">
        <v>0</v>
      </c>
      <c r="H421" s="80" t="str">
        <f t="shared" si="394"/>
        <v>-</v>
      </c>
      <c r="I421" s="93">
        <v>0</v>
      </c>
      <c r="J421" s="100" t="str">
        <f t="shared" si="395"/>
        <v>-</v>
      </c>
      <c r="K421" s="60">
        <v>0</v>
      </c>
      <c r="L421" s="80" t="str">
        <f t="shared" si="396"/>
        <v>-</v>
      </c>
      <c r="M421" s="93">
        <v>0</v>
      </c>
      <c r="N421" s="100" t="str">
        <f t="shared" si="397"/>
        <v>-</v>
      </c>
      <c r="O421" s="144">
        <v>1</v>
      </c>
      <c r="P421" s="60">
        <v>1</v>
      </c>
      <c r="Q421" s="80">
        <f t="shared" si="398"/>
        <v>1</v>
      </c>
      <c r="R421" s="93">
        <v>751690</v>
      </c>
      <c r="S421" s="100">
        <f t="shared" si="399"/>
        <v>751690</v>
      </c>
      <c r="T421" s="60">
        <v>1</v>
      </c>
      <c r="U421" s="80">
        <f t="shared" si="400"/>
        <v>1</v>
      </c>
      <c r="V421" s="93">
        <v>59325</v>
      </c>
      <c r="W421" s="100">
        <f t="shared" si="401"/>
        <v>59325</v>
      </c>
      <c r="X421" s="144">
        <v>109</v>
      </c>
      <c r="Y421" s="60">
        <v>107</v>
      </c>
      <c r="Z421" s="80">
        <f t="shared" si="402"/>
        <v>0.98165137614678899</v>
      </c>
      <c r="AA421" s="93">
        <v>50975750</v>
      </c>
      <c r="AB421" s="100">
        <f t="shared" si="403"/>
        <v>476408.8785046729</v>
      </c>
      <c r="AC421" s="60">
        <v>94</v>
      </c>
      <c r="AD421" s="80">
        <f t="shared" si="404"/>
        <v>0.86238532110091748</v>
      </c>
      <c r="AE421" s="93">
        <v>8574038</v>
      </c>
      <c r="AF421" s="100">
        <f t="shared" si="405"/>
        <v>91213.170212765952</v>
      </c>
      <c r="AG421" s="144">
        <v>85</v>
      </c>
      <c r="AH421" s="60">
        <v>85</v>
      </c>
      <c r="AI421" s="80">
        <f t="shared" si="406"/>
        <v>1</v>
      </c>
      <c r="AJ421" s="93">
        <v>47899320</v>
      </c>
      <c r="AK421" s="100">
        <f t="shared" si="407"/>
        <v>563521.4117647059</v>
      </c>
      <c r="AL421" s="60">
        <v>82</v>
      </c>
      <c r="AM421" s="80">
        <f t="shared" si="408"/>
        <v>0.96470588235294119</v>
      </c>
      <c r="AN421" s="93">
        <v>8685487</v>
      </c>
      <c r="AO421" s="100">
        <f t="shared" si="409"/>
        <v>105920.5731707317</v>
      </c>
      <c r="AP421" s="144">
        <v>25</v>
      </c>
      <c r="AQ421" s="60">
        <v>25</v>
      </c>
      <c r="AR421" s="80">
        <f t="shared" si="410"/>
        <v>1</v>
      </c>
      <c r="AS421" s="93">
        <v>13425340</v>
      </c>
      <c r="AT421" s="100">
        <f t="shared" si="411"/>
        <v>537013.6</v>
      </c>
      <c r="AU421" s="60">
        <v>24</v>
      </c>
      <c r="AV421" s="80">
        <f t="shared" si="412"/>
        <v>0.96</v>
      </c>
      <c r="AW421" s="93">
        <v>2286640</v>
      </c>
      <c r="AX421" s="100">
        <f t="shared" si="413"/>
        <v>95276.666666666672</v>
      </c>
      <c r="AY421" s="144">
        <v>8</v>
      </c>
      <c r="AZ421" s="60">
        <v>8</v>
      </c>
      <c r="BA421" s="80">
        <f t="shared" si="414"/>
        <v>1</v>
      </c>
      <c r="BB421" s="93">
        <v>10979330</v>
      </c>
      <c r="BC421" s="100">
        <f t="shared" si="415"/>
        <v>1372416.25</v>
      </c>
      <c r="BD421" s="60">
        <v>8</v>
      </c>
      <c r="BE421" s="80">
        <f t="shared" si="416"/>
        <v>1</v>
      </c>
      <c r="BF421" s="93">
        <v>698557</v>
      </c>
      <c r="BG421" s="100">
        <f t="shared" si="417"/>
        <v>87319.625</v>
      </c>
      <c r="BH421" s="144">
        <v>0</v>
      </c>
      <c r="BI421" s="60">
        <v>0</v>
      </c>
      <c r="BJ421" s="80" t="str">
        <f t="shared" si="418"/>
        <v>-</v>
      </c>
      <c r="BK421" s="93">
        <v>0</v>
      </c>
      <c r="BL421" s="100" t="str">
        <f t="shared" si="419"/>
        <v>-</v>
      </c>
      <c r="BM421" s="60">
        <v>0</v>
      </c>
      <c r="BN421" s="80" t="str">
        <f t="shared" si="420"/>
        <v>-</v>
      </c>
      <c r="BO421" s="93">
        <v>0</v>
      </c>
      <c r="BP421" s="100" t="str">
        <f t="shared" si="421"/>
        <v>-</v>
      </c>
      <c r="BQ421" s="98">
        <f t="shared" si="422"/>
        <v>228</v>
      </c>
      <c r="BR421" s="60">
        <f t="shared" si="423"/>
        <v>226</v>
      </c>
      <c r="BS421" s="80">
        <f t="shared" si="424"/>
        <v>0.99122807017543857</v>
      </c>
      <c r="BT421" s="93">
        <f t="shared" si="425"/>
        <v>124031430</v>
      </c>
      <c r="BU421" s="100">
        <f t="shared" si="426"/>
        <v>548811.63716814155</v>
      </c>
      <c r="BV421" s="60">
        <f t="shared" si="427"/>
        <v>209</v>
      </c>
      <c r="BW421" s="80">
        <f t="shared" si="428"/>
        <v>0.91666666666666663</v>
      </c>
      <c r="BX421" s="93">
        <f t="shared" si="429"/>
        <v>20304047</v>
      </c>
      <c r="BY421" s="100">
        <f t="shared" si="430"/>
        <v>97148.55023923445</v>
      </c>
      <c r="CA421" s="113">
        <v>221</v>
      </c>
      <c r="CB421" s="105">
        <v>221</v>
      </c>
      <c r="CC421" s="86">
        <v>1</v>
      </c>
      <c r="CD421" s="105">
        <v>118322050</v>
      </c>
      <c r="CE421" s="105">
        <v>535393.89140271489</v>
      </c>
      <c r="CF421" s="105">
        <v>204</v>
      </c>
      <c r="CG421" s="86">
        <v>0.92307692307692313</v>
      </c>
      <c r="CH421" s="105">
        <v>26998054</v>
      </c>
      <c r="CI421" s="105">
        <v>132343.40196078431</v>
      </c>
      <c r="CK421" s="86">
        <f t="shared" si="390"/>
        <v>7.456140350877194E-2</v>
      </c>
      <c r="CL421" s="86">
        <f t="shared" si="391"/>
        <v>8.7719298245614308E-3</v>
      </c>
      <c r="CM421" s="86">
        <f t="shared" si="392"/>
        <v>7.6923076923076872E-2</v>
      </c>
      <c r="CN421" s="86">
        <f t="shared" si="393"/>
        <v>0</v>
      </c>
    </row>
    <row r="422" spans="2:92" ht="13.5" customHeight="1">
      <c r="B422" s="346"/>
      <c r="C422" s="343"/>
      <c r="D422" s="319" t="s">
        <v>164</v>
      </c>
      <c r="E422" s="320"/>
      <c r="F422" s="144">
        <v>0</v>
      </c>
      <c r="G422" s="60">
        <v>0</v>
      </c>
      <c r="H422" s="80" t="str">
        <f t="shared" si="394"/>
        <v>-</v>
      </c>
      <c r="I422" s="93">
        <v>0</v>
      </c>
      <c r="J422" s="100" t="str">
        <f t="shared" si="395"/>
        <v>-</v>
      </c>
      <c r="K422" s="60">
        <v>0</v>
      </c>
      <c r="L422" s="80" t="str">
        <f t="shared" si="396"/>
        <v>-</v>
      </c>
      <c r="M422" s="93">
        <v>0</v>
      </c>
      <c r="N422" s="100" t="str">
        <f t="shared" si="397"/>
        <v>-</v>
      </c>
      <c r="O422" s="144">
        <v>0</v>
      </c>
      <c r="P422" s="60">
        <v>0</v>
      </c>
      <c r="Q422" s="80" t="str">
        <f t="shared" si="398"/>
        <v>-</v>
      </c>
      <c r="R422" s="93">
        <v>0</v>
      </c>
      <c r="S422" s="100" t="str">
        <f t="shared" si="399"/>
        <v>-</v>
      </c>
      <c r="T422" s="60">
        <v>0</v>
      </c>
      <c r="U422" s="80" t="str">
        <f t="shared" si="400"/>
        <v>-</v>
      </c>
      <c r="V422" s="93">
        <v>0</v>
      </c>
      <c r="W422" s="100" t="str">
        <f t="shared" si="401"/>
        <v>-</v>
      </c>
      <c r="X422" s="144">
        <v>1</v>
      </c>
      <c r="Y422" s="60">
        <v>1</v>
      </c>
      <c r="Z422" s="80">
        <f t="shared" si="402"/>
        <v>1</v>
      </c>
      <c r="AA422" s="93">
        <v>529050</v>
      </c>
      <c r="AB422" s="100">
        <f t="shared" si="403"/>
        <v>529050</v>
      </c>
      <c r="AC422" s="60">
        <v>0</v>
      </c>
      <c r="AD422" s="80">
        <f t="shared" si="404"/>
        <v>0</v>
      </c>
      <c r="AE422" s="93">
        <v>0</v>
      </c>
      <c r="AF422" s="100" t="str">
        <f t="shared" si="405"/>
        <v>-</v>
      </c>
      <c r="AG422" s="144">
        <v>2</v>
      </c>
      <c r="AH422" s="60">
        <v>2</v>
      </c>
      <c r="AI422" s="80">
        <f t="shared" si="406"/>
        <v>1</v>
      </c>
      <c r="AJ422" s="93">
        <v>1227380</v>
      </c>
      <c r="AK422" s="100">
        <f t="shared" si="407"/>
        <v>613690</v>
      </c>
      <c r="AL422" s="60">
        <v>2</v>
      </c>
      <c r="AM422" s="80">
        <f t="shared" si="408"/>
        <v>1</v>
      </c>
      <c r="AN422" s="93">
        <v>717360</v>
      </c>
      <c r="AO422" s="100">
        <f t="shared" si="409"/>
        <v>358680</v>
      </c>
      <c r="AP422" s="144">
        <v>0</v>
      </c>
      <c r="AQ422" s="60">
        <v>0</v>
      </c>
      <c r="AR422" s="80" t="str">
        <f t="shared" si="410"/>
        <v>-</v>
      </c>
      <c r="AS422" s="93">
        <v>0</v>
      </c>
      <c r="AT422" s="100" t="str">
        <f t="shared" si="411"/>
        <v>-</v>
      </c>
      <c r="AU422" s="60">
        <v>0</v>
      </c>
      <c r="AV422" s="80" t="str">
        <f t="shared" si="412"/>
        <v>-</v>
      </c>
      <c r="AW422" s="93">
        <v>0</v>
      </c>
      <c r="AX422" s="100" t="str">
        <f t="shared" si="413"/>
        <v>-</v>
      </c>
      <c r="AY422" s="144">
        <v>0</v>
      </c>
      <c r="AZ422" s="60">
        <v>0</v>
      </c>
      <c r="BA422" s="80" t="str">
        <f t="shared" si="414"/>
        <v>-</v>
      </c>
      <c r="BB422" s="93">
        <v>0</v>
      </c>
      <c r="BC422" s="100" t="str">
        <f t="shared" si="415"/>
        <v>-</v>
      </c>
      <c r="BD422" s="60">
        <v>0</v>
      </c>
      <c r="BE422" s="80" t="str">
        <f t="shared" si="416"/>
        <v>-</v>
      </c>
      <c r="BF422" s="93">
        <v>0</v>
      </c>
      <c r="BG422" s="100" t="str">
        <f t="shared" si="417"/>
        <v>-</v>
      </c>
      <c r="BH422" s="144">
        <v>0</v>
      </c>
      <c r="BI422" s="60">
        <v>0</v>
      </c>
      <c r="BJ422" s="80" t="str">
        <f t="shared" si="418"/>
        <v>-</v>
      </c>
      <c r="BK422" s="93">
        <v>0</v>
      </c>
      <c r="BL422" s="100" t="str">
        <f t="shared" si="419"/>
        <v>-</v>
      </c>
      <c r="BM422" s="60">
        <v>0</v>
      </c>
      <c r="BN422" s="80" t="str">
        <f t="shared" si="420"/>
        <v>-</v>
      </c>
      <c r="BO422" s="93">
        <v>0</v>
      </c>
      <c r="BP422" s="100" t="str">
        <f t="shared" si="421"/>
        <v>-</v>
      </c>
      <c r="BQ422" s="98">
        <f t="shared" si="422"/>
        <v>3</v>
      </c>
      <c r="BR422" s="60">
        <f t="shared" si="423"/>
        <v>3</v>
      </c>
      <c r="BS422" s="80">
        <f t="shared" si="424"/>
        <v>1</v>
      </c>
      <c r="BT422" s="93">
        <f t="shared" si="425"/>
        <v>1756430</v>
      </c>
      <c r="BU422" s="100">
        <f t="shared" si="426"/>
        <v>585476.66666666663</v>
      </c>
      <c r="BV422" s="60">
        <f t="shared" si="427"/>
        <v>2</v>
      </c>
      <c r="BW422" s="80">
        <f t="shared" si="428"/>
        <v>0.66666666666666663</v>
      </c>
      <c r="BX422" s="93">
        <f t="shared" si="429"/>
        <v>717360</v>
      </c>
      <c r="BY422" s="100">
        <f t="shared" si="430"/>
        <v>358680</v>
      </c>
      <c r="CA422" s="113">
        <v>1</v>
      </c>
      <c r="CB422" s="105">
        <v>1</v>
      </c>
      <c r="CC422" s="86">
        <v>1</v>
      </c>
      <c r="CD422" s="105">
        <v>161490</v>
      </c>
      <c r="CE422" s="105">
        <v>161490</v>
      </c>
      <c r="CF422" s="105">
        <v>0</v>
      </c>
      <c r="CG422" s="86">
        <v>0</v>
      </c>
      <c r="CH422" s="105">
        <v>0</v>
      </c>
      <c r="CI422" s="105" t="s">
        <v>240</v>
      </c>
      <c r="CK422" s="86">
        <f t="shared" si="390"/>
        <v>0.33333333333333337</v>
      </c>
      <c r="CL422" s="86">
        <f t="shared" si="391"/>
        <v>0</v>
      </c>
      <c r="CM422" s="86">
        <f t="shared" si="392"/>
        <v>1</v>
      </c>
      <c r="CN422" s="86">
        <f t="shared" si="393"/>
        <v>0</v>
      </c>
    </row>
    <row r="423" spans="2:92" ht="13.5" customHeight="1">
      <c r="B423" s="346"/>
      <c r="C423" s="343"/>
      <c r="D423" s="81"/>
      <c r="E423" s="71" t="s">
        <v>160</v>
      </c>
      <c r="F423" s="168">
        <v>0</v>
      </c>
      <c r="G423" s="62">
        <v>0</v>
      </c>
      <c r="H423" s="79" t="str">
        <f t="shared" si="394"/>
        <v>-</v>
      </c>
      <c r="I423" s="101">
        <v>0</v>
      </c>
      <c r="J423" s="102" t="str">
        <f t="shared" si="395"/>
        <v>-</v>
      </c>
      <c r="K423" s="62">
        <v>0</v>
      </c>
      <c r="L423" s="79" t="str">
        <f t="shared" si="396"/>
        <v>-</v>
      </c>
      <c r="M423" s="101">
        <v>0</v>
      </c>
      <c r="N423" s="102" t="str">
        <f t="shared" si="397"/>
        <v>-</v>
      </c>
      <c r="O423" s="168">
        <v>0</v>
      </c>
      <c r="P423" s="62">
        <v>0</v>
      </c>
      <c r="Q423" s="79" t="str">
        <f t="shared" si="398"/>
        <v>-</v>
      </c>
      <c r="R423" s="101">
        <v>0</v>
      </c>
      <c r="S423" s="102" t="str">
        <f t="shared" si="399"/>
        <v>-</v>
      </c>
      <c r="T423" s="62">
        <v>0</v>
      </c>
      <c r="U423" s="79" t="str">
        <f t="shared" si="400"/>
        <v>-</v>
      </c>
      <c r="V423" s="101">
        <v>0</v>
      </c>
      <c r="W423" s="102" t="str">
        <f t="shared" si="401"/>
        <v>-</v>
      </c>
      <c r="X423" s="168">
        <v>1</v>
      </c>
      <c r="Y423" s="62">
        <v>1</v>
      </c>
      <c r="Z423" s="79">
        <f t="shared" si="402"/>
        <v>1</v>
      </c>
      <c r="AA423" s="101">
        <v>529050</v>
      </c>
      <c r="AB423" s="102">
        <f t="shared" si="403"/>
        <v>529050</v>
      </c>
      <c r="AC423" s="62">
        <v>0</v>
      </c>
      <c r="AD423" s="79">
        <f t="shared" si="404"/>
        <v>0</v>
      </c>
      <c r="AE423" s="101">
        <v>0</v>
      </c>
      <c r="AF423" s="102" t="str">
        <f t="shared" si="405"/>
        <v>-</v>
      </c>
      <c r="AG423" s="168">
        <v>2</v>
      </c>
      <c r="AH423" s="62">
        <v>2</v>
      </c>
      <c r="AI423" s="79">
        <f t="shared" si="406"/>
        <v>1</v>
      </c>
      <c r="AJ423" s="101">
        <v>1227380</v>
      </c>
      <c r="AK423" s="102">
        <f t="shared" si="407"/>
        <v>613690</v>
      </c>
      <c r="AL423" s="62">
        <v>2</v>
      </c>
      <c r="AM423" s="79">
        <f t="shared" si="408"/>
        <v>1</v>
      </c>
      <c r="AN423" s="101">
        <v>717360</v>
      </c>
      <c r="AO423" s="102">
        <f t="shared" si="409"/>
        <v>358680</v>
      </c>
      <c r="AP423" s="168">
        <v>0</v>
      </c>
      <c r="AQ423" s="62">
        <v>0</v>
      </c>
      <c r="AR423" s="79" t="str">
        <f t="shared" si="410"/>
        <v>-</v>
      </c>
      <c r="AS423" s="101">
        <v>0</v>
      </c>
      <c r="AT423" s="102" t="str">
        <f t="shared" si="411"/>
        <v>-</v>
      </c>
      <c r="AU423" s="62">
        <v>0</v>
      </c>
      <c r="AV423" s="79" t="str">
        <f t="shared" si="412"/>
        <v>-</v>
      </c>
      <c r="AW423" s="101">
        <v>0</v>
      </c>
      <c r="AX423" s="102" t="str">
        <f t="shared" si="413"/>
        <v>-</v>
      </c>
      <c r="AY423" s="168">
        <v>0</v>
      </c>
      <c r="AZ423" s="62">
        <v>0</v>
      </c>
      <c r="BA423" s="79" t="str">
        <f t="shared" si="414"/>
        <v>-</v>
      </c>
      <c r="BB423" s="101">
        <v>0</v>
      </c>
      <c r="BC423" s="102" t="str">
        <f t="shared" si="415"/>
        <v>-</v>
      </c>
      <c r="BD423" s="62">
        <v>0</v>
      </c>
      <c r="BE423" s="79" t="str">
        <f t="shared" si="416"/>
        <v>-</v>
      </c>
      <c r="BF423" s="101">
        <v>0</v>
      </c>
      <c r="BG423" s="102" t="str">
        <f t="shared" si="417"/>
        <v>-</v>
      </c>
      <c r="BH423" s="168">
        <v>0</v>
      </c>
      <c r="BI423" s="62">
        <v>0</v>
      </c>
      <c r="BJ423" s="79" t="str">
        <f t="shared" si="418"/>
        <v>-</v>
      </c>
      <c r="BK423" s="101">
        <v>0</v>
      </c>
      <c r="BL423" s="102" t="str">
        <f t="shared" si="419"/>
        <v>-</v>
      </c>
      <c r="BM423" s="62">
        <v>0</v>
      </c>
      <c r="BN423" s="79" t="str">
        <f t="shared" si="420"/>
        <v>-</v>
      </c>
      <c r="BO423" s="101">
        <v>0</v>
      </c>
      <c r="BP423" s="102" t="str">
        <f t="shared" si="421"/>
        <v>-</v>
      </c>
      <c r="BQ423" s="99">
        <f t="shared" si="422"/>
        <v>3</v>
      </c>
      <c r="BR423" s="62">
        <f t="shared" si="423"/>
        <v>3</v>
      </c>
      <c r="BS423" s="79">
        <f t="shared" si="424"/>
        <v>1</v>
      </c>
      <c r="BT423" s="101">
        <f t="shared" si="425"/>
        <v>1756430</v>
      </c>
      <c r="BU423" s="102">
        <f t="shared" si="426"/>
        <v>585476.66666666663</v>
      </c>
      <c r="BV423" s="62">
        <f t="shared" si="427"/>
        <v>2</v>
      </c>
      <c r="BW423" s="79">
        <f t="shared" si="428"/>
        <v>0.66666666666666663</v>
      </c>
      <c r="BX423" s="101">
        <f t="shared" si="429"/>
        <v>717360</v>
      </c>
      <c r="BY423" s="102">
        <f t="shared" si="430"/>
        <v>358680</v>
      </c>
      <c r="CA423" s="113">
        <v>1</v>
      </c>
      <c r="CB423" s="105">
        <v>1</v>
      </c>
      <c r="CC423" s="86">
        <v>1</v>
      </c>
      <c r="CD423" s="105">
        <v>161490</v>
      </c>
      <c r="CE423" s="105">
        <v>161490</v>
      </c>
      <c r="CF423" s="105">
        <v>0</v>
      </c>
      <c r="CG423" s="86">
        <v>0</v>
      </c>
      <c r="CH423" s="105">
        <v>0</v>
      </c>
      <c r="CI423" s="105" t="s">
        <v>240</v>
      </c>
      <c r="CK423" s="86">
        <f t="shared" si="390"/>
        <v>0.33333333333333337</v>
      </c>
      <c r="CL423" s="86">
        <f t="shared" si="391"/>
        <v>0</v>
      </c>
      <c r="CM423" s="86">
        <f t="shared" si="392"/>
        <v>1</v>
      </c>
      <c r="CN423" s="86">
        <f t="shared" si="393"/>
        <v>0</v>
      </c>
    </row>
    <row r="424" spans="2:92" ht="13.5" customHeight="1">
      <c r="B424" s="346"/>
      <c r="C424" s="343"/>
      <c r="D424" s="81"/>
      <c r="E424" s="198" t="s">
        <v>161</v>
      </c>
      <c r="F424" s="213">
        <v>0</v>
      </c>
      <c r="G424" s="214">
        <v>0</v>
      </c>
      <c r="H424" s="215" t="str">
        <f t="shared" si="394"/>
        <v>-</v>
      </c>
      <c r="I424" s="216">
        <v>0</v>
      </c>
      <c r="J424" s="217" t="str">
        <f t="shared" si="395"/>
        <v>-</v>
      </c>
      <c r="K424" s="214">
        <v>0</v>
      </c>
      <c r="L424" s="215" t="str">
        <f t="shared" si="396"/>
        <v>-</v>
      </c>
      <c r="M424" s="216">
        <v>0</v>
      </c>
      <c r="N424" s="217" t="str">
        <f t="shared" si="397"/>
        <v>-</v>
      </c>
      <c r="O424" s="213">
        <v>0</v>
      </c>
      <c r="P424" s="214">
        <v>0</v>
      </c>
      <c r="Q424" s="215" t="str">
        <f t="shared" si="398"/>
        <v>-</v>
      </c>
      <c r="R424" s="216">
        <v>0</v>
      </c>
      <c r="S424" s="217" t="str">
        <f t="shared" si="399"/>
        <v>-</v>
      </c>
      <c r="T424" s="214">
        <v>0</v>
      </c>
      <c r="U424" s="215" t="str">
        <f t="shared" si="400"/>
        <v>-</v>
      </c>
      <c r="V424" s="216">
        <v>0</v>
      </c>
      <c r="W424" s="217" t="str">
        <f t="shared" si="401"/>
        <v>-</v>
      </c>
      <c r="X424" s="213">
        <v>0</v>
      </c>
      <c r="Y424" s="214">
        <v>0</v>
      </c>
      <c r="Z424" s="215" t="str">
        <f t="shared" si="402"/>
        <v>-</v>
      </c>
      <c r="AA424" s="216">
        <v>0</v>
      </c>
      <c r="AB424" s="217" t="str">
        <f t="shared" si="403"/>
        <v>-</v>
      </c>
      <c r="AC424" s="214">
        <v>0</v>
      </c>
      <c r="AD424" s="215" t="str">
        <f t="shared" si="404"/>
        <v>-</v>
      </c>
      <c r="AE424" s="216">
        <v>0</v>
      </c>
      <c r="AF424" s="217" t="str">
        <f t="shared" si="405"/>
        <v>-</v>
      </c>
      <c r="AG424" s="213">
        <v>0</v>
      </c>
      <c r="AH424" s="214">
        <v>0</v>
      </c>
      <c r="AI424" s="215" t="str">
        <f t="shared" si="406"/>
        <v>-</v>
      </c>
      <c r="AJ424" s="216">
        <v>0</v>
      </c>
      <c r="AK424" s="217" t="str">
        <f t="shared" si="407"/>
        <v>-</v>
      </c>
      <c r="AL424" s="214">
        <v>0</v>
      </c>
      <c r="AM424" s="215" t="str">
        <f t="shared" si="408"/>
        <v>-</v>
      </c>
      <c r="AN424" s="216">
        <v>0</v>
      </c>
      <c r="AO424" s="217" t="str">
        <f t="shared" si="409"/>
        <v>-</v>
      </c>
      <c r="AP424" s="213">
        <v>0</v>
      </c>
      <c r="AQ424" s="214">
        <v>0</v>
      </c>
      <c r="AR424" s="215" t="str">
        <f t="shared" si="410"/>
        <v>-</v>
      </c>
      <c r="AS424" s="216">
        <v>0</v>
      </c>
      <c r="AT424" s="217" t="str">
        <f t="shared" si="411"/>
        <v>-</v>
      </c>
      <c r="AU424" s="214">
        <v>0</v>
      </c>
      <c r="AV424" s="215" t="str">
        <f t="shared" si="412"/>
        <v>-</v>
      </c>
      <c r="AW424" s="216">
        <v>0</v>
      </c>
      <c r="AX424" s="217" t="str">
        <f t="shared" si="413"/>
        <v>-</v>
      </c>
      <c r="AY424" s="213">
        <v>0</v>
      </c>
      <c r="AZ424" s="214">
        <v>0</v>
      </c>
      <c r="BA424" s="215" t="str">
        <f t="shared" si="414"/>
        <v>-</v>
      </c>
      <c r="BB424" s="216">
        <v>0</v>
      </c>
      <c r="BC424" s="217" t="str">
        <f t="shared" si="415"/>
        <v>-</v>
      </c>
      <c r="BD424" s="214">
        <v>0</v>
      </c>
      <c r="BE424" s="215" t="str">
        <f t="shared" si="416"/>
        <v>-</v>
      </c>
      <c r="BF424" s="216">
        <v>0</v>
      </c>
      <c r="BG424" s="217" t="str">
        <f t="shared" si="417"/>
        <v>-</v>
      </c>
      <c r="BH424" s="213">
        <v>0</v>
      </c>
      <c r="BI424" s="214">
        <v>0</v>
      </c>
      <c r="BJ424" s="215" t="str">
        <f t="shared" si="418"/>
        <v>-</v>
      </c>
      <c r="BK424" s="216">
        <v>0</v>
      </c>
      <c r="BL424" s="217" t="str">
        <f t="shared" si="419"/>
        <v>-</v>
      </c>
      <c r="BM424" s="214">
        <v>0</v>
      </c>
      <c r="BN424" s="215" t="str">
        <f t="shared" si="420"/>
        <v>-</v>
      </c>
      <c r="BO424" s="216">
        <v>0</v>
      </c>
      <c r="BP424" s="217" t="str">
        <f t="shared" si="421"/>
        <v>-</v>
      </c>
      <c r="BQ424" s="218">
        <f t="shared" si="422"/>
        <v>0</v>
      </c>
      <c r="BR424" s="214">
        <f t="shared" si="423"/>
        <v>0</v>
      </c>
      <c r="BS424" s="215" t="str">
        <f t="shared" si="424"/>
        <v>-</v>
      </c>
      <c r="BT424" s="216">
        <f t="shared" si="425"/>
        <v>0</v>
      </c>
      <c r="BU424" s="217" t="str">
        <f t="shared" si="426"/>
        <v>-</v>
      </c>
      <c r="BV424" s="214">
        <f t="shared" si="427"/>
        <v>0</v>
      </c>
      <c r="BW424" s="215" t="str">
        <f t="shared" si="428"/>
        <v>-</v>
      </c>
      <c r="BX424" s="216">
        <f t="shared" si="429"/>
        <v>0</v>
      </c>
      <c r="BY424" s="217" t="str">
        <f t="shared" si="430"/>
        <v>-</v>
      </c>
      <c r="CA424" s="113">
        <v>0</v>
      </c>
      <c r="CB424" s="105">
        <v>0</v>
      </c>
      <c r="CC424" s="86" t="s">
        <v>240</v>
      </c>
      <c r="CD424" s="105">
        <v>0</v>
      </c>
      <c r="CE424" s="105" t="s">
        <v>240</v>
      </c>
      <c r="CF424" s="105">
        <v>0</v>
      </c>
      <c r="CG424" s="86" t="s">
        <v>240</v>
      </c>
      <c r="CH424" s="105">
        <v>0</v>
      </c>
      <c r="CI424" s="105" t="s">
        <v>240</v>
      </c>
      <c r="CK424" s="86" t="str">
        <f t="shared" si="390"/>
        <v>-</v>
      </c>
      <c r="CL424" s="86" t="str">
        <f t="shared" si="391"/>
        <v>-</v>
      </c>
      <c r="CM424" s="86" t="str">
        <f t="shared" si="392"/>
        <v>-</v>
      </c>
      <c r="CN424" s="86" t="str">
        <f t="shared" si="393"/>
        <v>-</v>
      </c>
    </row>
    <row r="425" spans="2:92" ht="13.5" customHeight="1">
      <c r="B425" s="346"/>
      <c r="C425" s="343"/>
      <c r="D425" s="210"/>
      <c r="E425" s="72" t="s">
        <v>211</v>
      </c>
      <c r="F425" s="211">
        <v>0</v>
      </c>
      <c r="G425" s="126">
        <v>0</v>
      </c>
      <c r="H425" s="124" t="str">
        <f>IFERROR(G425/F425,"-")</f>
        <v>-</v>
      </c>
      <c r="I425" s="127">
        <v>0</v>
      </c>
      <c r="J425" s="125" t="str">
        <f>IFERROR(I425/G425,"-")</f>
        <v>-</v>
      </c>
      <c r="K425" s="126">
        <v>0</v>
      </c>
      <c r="L425" s="124" t="str">
        <f>IFERROR(K425/F425,"-")</f>
        <v>-</v>
      </c>
      <c r="M425" s="127">
        <v>0</v>
      </c>
      <c r="N425" s="125" t="str">
        <f>IFERROR(M425/K425,"-")</f>
        <v>-</v>
      </c>
      <c r="O425" s="211">
        <v>0</v>
      </c>
      <c r="P425" s="126">
        <v>0</v>
      </c>
      <c r="Q425" s="124" t="str">
        <f>IFERROR(P425/O425,"-")</f>
        <v>-</v>
      </c>
      <c r="R425" s="127">
        <v>0</v>
      </c>
      <c r="S425" s="125" t="str">
        <f>IFERROR(R425/P425,"-")</f>
        <v>-</v>
      </c>
      <c r="T425" s="126">
        <v>0</v>
      </c>
      <c r="U425" s="124" t="str">
        <f>IFERROR(T425/O425,"-")</f>
        <v>-</v>
      </c>
      <c r="V425" s="127">
        <v>0</v>
      </c>
      <c r="W425" s="125" t="str">
        <f>IFERROR(V425/T425,"-")</f>
        <v>-</v>
      </c>
      <c r="X425" s="211">
        <v>0</v>
      </c>
      <c r="Y425" s="126">
        <v>0</v>
      </c>
      <c r="Z425" s="124" t="str">
        <f>IFERROR(Y425/X425,"-")</f>
        <v>-</v>
      </c>
      <c r="AA425" s="127">
        <v>0</v>
      </c>
      <c r="AB425" s="125" t="str">
        <f>IFERROR(AA425/Y425,"-")</f>
        <v>-</v>
      </c>
      <c r="AC425" s="126">
        <v>0</v>
      </c>
      <c r="AD425" s="124" t="str">
        <f>IFERROR(AC425/X425,"-")</f>
        <v>-</v>
      </c>
      <c r="AE425" s="127">
        <v>0</v>
      </c>
      <c r="AF425" s="125" t="str">
        <f>IFERROR(AE425/AC425,"-")</f>
        <v>-</v>
      </c>
      <c r="AG425" s="211">
        <v>0</v>
      </c>
      <c r="AH425" s="126">
        <v>0</v>
      </c>
      <c r="AI425" s="124" t="str">
        <f>IFERROR(AH425/AG425,"-")</f>
        <v>-</v>
      </c>
      <c r="AJ425" s="127">
        <v>0</v>
      </c>
      <c r="AK425" s="125" t="str">
        <f>IFERROR(AJ425/AH425,"-")</f>
        <v>-</v>
      </c>
      <c r="AL425" s="126">
        <v>0</v>
      </c>
      <c r="AM425" s="124" t="str">
        <f>IFERROR(AL425/AG425,"-")</f>
        <v>-</v>
      </c>
      <c r="AN425" s="127">
        <v>0</v>
      </c>
      <c r="AO425" s="125" t="str">
        <f>IFERROR(AN425/AL425,"-")</f>
        <v>-</v>
      </c>
      <c r="AP425" s="211">
        <v>0</v>
      </c>
      <c r="AQ425" s="126">
        <v>0</v>
      </c>
      <c r="AR425" s="124" t="str">
        <f>IFERROR(AQ425/AP425,"-")</f>
        <v>-</v>
      </c>
      <c r="AS425" s="127">
        <v>0</v>
      </c>
      <c r="AT425" s="125" t="str">
        <f>IFERROR(AS425/AQ425,"-")</f>
        <v>-</v>
      </c>
      <c r="AU425" s="126">
        <v>0</v>
      </c>
      <c r="AV425" s="124" t="str">
        <f>IFERROR(AU425/AP425,"-")</f>
        <v>-</v>
      </c>
      <c r="AW425" s="127">
        <v>0</v>
      </c>
      <c r="AX425" s="125" t="str">
        <f>IFERROR(AW425/AU425,"-")</f>
        <v>-</v>
      </c>
      <c r="AY425" s="211">
        <v>0</v>
      </c>
      <c r="AZ425" s="126">
        <v>0</v>
      </c>
      <c r="BA425" s="124" t="str">
        <f>IFERROR(AZ425/AY425,"-")</f>
        <v>-</v>
      </c>
      <c r="BB425" s="127">
        <v>0</v>
      </c>
      <c r="BC425" s="125" t="str">
        <f>IFERROR(BB425/AZ425,"-")</f>
        <v>-</v>
      </c>
      <c r="BD425" s="126">
        <v>0</v>
      </c>
      <c r="BE425" s="124" t="str">
        <f>IFERROR(BD425/AY425,"-")</f>
        <v>-</v>
      </c>
      <c r="BF425" s="127">
        <v>0</v>
      </c>
      <c r="BG425" s="125" t="str">
        <f>IFERROR(BF425/BD425,"-")</f>
        <v>-</v>
      </c>
      <c r="BH425" s="211">
        <v>0</v>
      </c>
      <c r="BI425" s="126">
        <v>0</v>
      </c>
      <c r="BJ425" s="124" t="str">
        <f>IFERROR(BI425/BH425,"-")</f>
        <v>-</v>
      </c>
      <c r="BK425" s="127">
        <v>0</v>
      </c>
      <c r="BL425" s="125" t="str">
        <f>IFERROR(BK425/BI425,"-")</f>
        <v>-</v>
      </c>
      <c r="BM425" s="126">
        <v>0</v>
      </c>
      <c r="BN425" s="124" t="str">
        <f>IFERROR(BM425/BH425,"-")</f>
        <v>-</v>
      </c>
      <c r="BO425" s="127">
        <v>0</v>
      </c>
      <c r="BP425" s="125" t="str">
        <f>IFERROR(BO425/BM425,"-")</f>
        <v>-</v>
      </c>
      <c r="BQ425" s="212">
        <f t="shared" si="422"/>
        <v>0</v>
      </c>
      <c r="BR425" s="126">
        <f t="shared" si="423"/>
        <v>0</v>
      </c>
      <c r="BS425" s="124" t="str">
        <f>IFERROR(BR425/BQ425,"-")</f>
        <v>-</v>
      </c>
      <c r="BT425" s="127">
        <f>SUM(I425,R425,AA425,AJ425,AS425,BB425,BK425)</f>
        <v>0</v>
      </c>
      <c r="BU425" s="125" t="str">
        <f>IFERROR(BT425/BR425,"-")</f>
        <v>-</v>
      </c>
      <c r="BV425" s="126">
        <f>SUM(K425,T425,AC425,AL425,AU425,BD425,BM425)</f>
        <v>0</v>
      </c>
      <c r="BW425" s="124" t="str">
        <f>IFERROR(BV425/BQ425,"-")</f>
        <v>-</v>
      </c>
      <c r="BX425" s="127">
        <f>SUM(M425,V425,AE425,AN425,AW425,BF425,BO425)</f>
        <v>0</v>
      </c>
      <c r="BY425" s="125" t="str">
        <f>IFERROR(BX425/BV425,"-")</f>
        <v>-</v>
      </c>
      <c r="CA425" s="113">
        <v>0</v>
      </c>
      <c r="CB425" s="105">
        <v>0</v>
      </c>
      <c r="CC425" s="86" t="s">
        <v>240</v>
      </c>
      <c r="CD425" s="105">
        <v>0</v>
      </c>
      <c r="CE425" s="105" t="s">
        <v>240</v>
      </c>
      <c r="CF425" s="105">
        <v>0</v>
      </c>
      <c r="CG425" s="86" t="s">
        <v>240</v>
      </c>
      <c r="CH425" s="105">
        <v>0</v>
      </c>
      <c r="CI425" s="105" t="s">
        <v>240</v>
      </c>
      <c r="CK425" s="86" t="str">
        <f t="shared" si="390"/>
        <v>-</v>
      </c>
      <c r="CL425" s="86" t="str">
        <f t="shared" si="391"/>
        <v>-</v>
      </c>
      <c r="CM425" s="86" t="str">
        <f t="shared" si="392"/>
        <v>-</v>
      </c>
      <c r="CN425" s="86" t="str">
        <f t="shared" si="393"/>
        <v>-</v>
      </c>
    </row>
    <row r="426" spans="2:92" ht="13.5" customHeight="1">
      <c r="B426" s="347"/>
      <c r="C426" s="344"/>
      <c r="D426" s="338" t="s">
        <v>204</v>
      </c>
      <c r="E426" s="339"/>
      <c r="F426" s="144">
        <v>2</v>
      </c>
      <c r="G426" s="60">
        <v>2</v>
      </c>
      <c r="H426" s="80">
        <f t="shared" si="394"/>
        <v>1</v>
      </c>
      <c r="I426" s="93">
        <v>3189910</v>
      </c>
      <c r="J426" s="100">
        <f t="shared" si="395"/>
        <v>1594955</v>
      </c>
      <c r="K426" s="60">
        <v>1</v>
      </c>
      <c r="L426" s="80">
        <f t="shared" si="396"/>
        <v>0.5</v>
      </c>
      <c r="M426" s="93">
        <v>19360</v>
      </c>
      <c r="N426" s="100">
        <f t="shared" si="397"/>
        <v>19360</v>
      </c>
      <c r="O426" s="144">
        <v>7</v>
      </c>
      <c r="P426" s="60">
        <v>7</v>
      </c>
      <c r="Q426" s="80">
        <f t="shared" si="398"/>
        <v>1</v>
      </c>
      <c r="R426" s="93">
        <v>18153990</v>
      </c>
      <c r="S426" s="100">
        <f t="shared" si="399"/>
        <v>2593427.1428571427</v>
      </c>
      <c r="T426" s="60">
        <v>5</v>
      </c>
      <c r="U426" s="80">
        <f t="shared" si="400"/>
        <v>0.7142857142857143</v>
      </c>
      <c r="V426" s="93">
        <v>5040431</v>
      </c>
      <c r="W426" s="100">
        <f t="shared" si="401"/>
        <v>1008086.2</v>
      </c>
      <c r="X426" s="144">
        <v>274</v>
      </c>
      <c r="Y426" s="60">
        <v>251</v>
      </c>
      <c r="Z426" s="80">
        <f t="shared" si="402"/>
        <v>0.91605839416058399</v>
      </c>
      <c r="AA426" s="93">
        <v>199812620</v>
      </c>
      <c r="AB426" s="100">
        <f t="shared" si="403"/>
        <v>796066.21513944224</v>
      </c>
      <c r="AC426" s="60">
        <v>237</v>
      </c>
      <c r="AD426" s="80">
        <f t="shared" si="404"/>
        <v>0.86496350364963503</v>
      </c>
      <c r="AE426" s="93">
        <v>47239166</v>
      </c>
      <c r="AF426" s="100">
        <f t="shared" si="405"/>
        <v>199321.37552742616</v>
      </c>
      <c r="AG426" s="144">
        <v>252</v>
      </c>
      <c r="AH426" s="60">
        <v>243</v>
      </c>
      <c r="AI426" s="80">
        <f t="shared" si="406"/>
        <v>0.9642857142857143</v>
      </c>
      <c r="AJ426" s="93">
        <v>201631850</v>
      </c>
      <c r="AK426" s="100">
        <f t="shared" si="407"/>
        <v>829760.69958847738</v>
      </c>
      <c r="AL426" s="60">
        <v>225</v>
      </c>
      <c r="AM426" s="80">
        <f t="shared" si="408"/>
        <v>0.8928571428571429</v>
      </c>
      <c r="AN426" s="93">
        <v>54107615</v>
      </c>
      <c r="AO426" s="100">
        <f t="shared" si="409"/>
        <v>240478.2888888889</v>
      </c>
      <c r="AP426" s="144">
        <v>202</v>
      </c>
      <c r="AQ426" s="60">
        <v>195</v>
      </c>
      <c r="AR426" s="80">
        <f t="shared" si="410"/>
        <v>0.96534653465346532</v>
      </c>
      <c r="AS426" s="93">
        <v>217420510</v>
      </c>
      <c r="AT426" s="100">
        <f t="shared" si="411"/>
        <v>1114976.9743589743</v>
      </c>
      <c r="AU426" s="60">
        <v>181</v>
      </c>
      <c r="AV426" s="80">
        <f t="shared" si="412"/>
        <v>0.89603960396039606</v>
      </c>
      <c r="AW426" s="93">
        <v>30597032</v>
      </c>
      <c r="AX426" s="100">
        <f t="shared" si="413"/>
        <v>169044.37569060773</v>
      </c>
      <c r="AY426" s="144">
        <v>113</v>
      </c>
      <c r="AZ426" s="60">
        <v>107</v>
      </c>
      <c r="BA426" s="80">
        <f t="shared" si="414"/>
        <v>0.94690265486725667</v>
      </c>
      <c r="BB426" s="93">
        <v>118886600</v>
      </c>
      <c r="BC426" s="100">
        <f t="shared" si="415"/>
        <v>1111089.7196261683</v>
      </c>
      <c r="BD426" s="60">
        <v>98</v>
      </c>
      <c r="BE426" s="80">
        <f t="shared" si="416"/>
        <v>0.86725663716814161</v>
      </c>
      <c r="BF426" s="93">
        <v>19707990</v>
      </c>
      <c r="BG426" s="100">
        <f t="shared" si="417"/>
        <v>201101.93877551021</v>
      </c>
      <c r="BH426" s="144">
        <v>34</v>
      </c>
      <c r="BI426" s="60">
        <v>31</v>
      </c>
      <c r="BJ426" s="80">
        <f t="shared" si="418"/>
        <v>0.91176470588235292</v>
      </c>
      <c r="BK426" s="93">
        <v>17001470</v>
      </c>
      <c r="BL426" s="100">
        <f t="shared" si="419"/>
        <v>548434.51612903224</v>
      </c>
      <c r="BM426" s="60">
        <v>22</v>
      </c>
      <c r="BN426" s="80">
        <f t="shared" si="420"/>
        <v>0.6470588235294118</v>
      </c>
      <c r="BO426" s="93">
        <v>1565755</v>
      </c>
      <c r="BP426" s="100">
        <f t="shared" si="421"/>
        <v>71170.681818181823</v>
      </c>
      <c r="BQ426" s="98">
        <f t="shared" si="422"/>
        <v>884</v>
      </c>
      <c r="BR426" s="60">
        <f t="shared" si="423"/>
        <v>836</v>
      </c>
      <c r="BS426" s="80">
        <f t="shared" si="424"/>
        <v>0.94570135746606332</v>
      </c>
      <c r="BT426" s="93">
        <f t="shared" si="425"/>
        <v>776096950</v>
      </c>
      <c r="BU426" s="100">
        <f t="shared" si="426"/>
        <v>928345.63397129183</v>
      </c>
      <c r="BV426" s="60">
        <f t="shared" si="427"/>
        <v>769</v>
      </c>
      <c r="BW426" s="80">
        <f t="shared" si="428"/>
        <v>0.86990950226244346</v>
      </c>
      <c r="BX426" s="93">
        <f t="shared" si="429"/>
        <v>158277349</v>
      </c>
      <c r="BY426" s="100">
        <f t="shared" si="430"/>
        <v>205822.30039011705</v>
      </c>
      <c r="CA426" s="113">
        <v>860</v>
      </c>
      <c r="CB426" s="105">
        <v>819</v>
      </c>
      <c r="CC426" s="86">
        <v>0.95232558139534884</v>
      </c>
      <c r="CD426" s="105">
        <v>743617190</v>
      </c>
      <c r="CE426" s="105">
        <v>907957.4969474969</v>
      </c>
      <c r="CF426" s="105">
        <v>747</v>
      </c>
      <c r="CG426" s="86">
        <v>0.86860465116279073</v>
      </c>
      <c r="CH426" s="105">
        <v>164944161</v>
      </c>
      <c r="CI426" s="105">
        <v>220808.78313253011</v>
      </c>
      <c r="CK426" s="86">
        <f t="shared" si="390"/>
        <v>7.5791855203619862E-2</v>
      </c>
      <c r="CL426" s="86">
        <f t="shared" si="391"/>
        <v>5.4298642533936681E-2</v>
      </c>
      <c r="CM426" s="86">
        <f t="shared" si="392"/>
        <v>8.3720930232558111E-2</v>
      </c>
      <c r="CN426" s="86">
        <f t="shared" si="393"/>
        <v>4.7674418604651159E-2</v>
      </c>
    </row>
    <row r="427" spans="2:92" ht="13.5" customHeight="1">
      <c r="B427" s="345">
        <v>71</v>
      </c>
      <c r="C427" s="342" t="s">
        <v>55</v>
      </c>
      <c r="D427" s="331" t="s">
        <v>153</v>
      </c>
      <c r="E427" s="320"/>
      <c r="F427" s="144">
        <v>0</v>
      </c>
      <c r="G427" s="60">
        <v>0</v>
      </c>
      <c r="H427" s="80" t="str">
        <f t="shared" si="394"/>
        <v>-</v>
      </c>
      <c r="I427" s="93">
        <v>0</v>
      </c>
      <c r="J427" s="100" t="str">
        <f t="shared" si="395"/>
        <v>-</v>
      </c>
      <c r="K427" s="60">
        <v>0</v>
      </c>
      <c r="L427" s="80" t="str">
        <f t="shared" si="396"/>
        <v>-</v>
      </c>
      <c r="M427" s="93">
        <v>0</v>
      </c>
      <c r="N427" s="100" t="str">
        <f t="shared" si="397"/>
        <v>-</v>
      </c>
      <c r="O427" s="144">
        <v>0</v>
      </c>
      <c r="P427" s="60">
        <v>0</v>
      </c>
      <c r="Q427" s="80" t="str">
        <f t="shared" si="398"/>
        <v>-</v>
      </c>
      <c r="R427" s="93">
        <v>0</v>
      </c>
      <c r="S427" s="100" t="str">
        <f t="shared" si="399"/>
        <v>-</v>
      </c>
      <c r="T427" s="60">
        <v>0</v>
      </c>
      <c r="U427" s="80" t="str">
        <f t="shared" si="400"/>
        <v>-</v>
      </c>
      <c r="V427" s="93">
        <v>0</v>
      </c>
      <c r="W427" s="100" t="str">
        <f t="shared" si="401"/>
        <v>-</v>
      </c>
      <c r="X427" s="144">
        <v>188</v>
      </c>
      <c r="Y427" s="60">
        <v>182</v>
      </c>
      <c r="Z427" s="80">
        <f t="shared" si="402"/>
        <v>0.96808510638297873</v>
      </c>
      <c r="AA427" s="93">
        <v>66625390</v>
      </c>
      <c r="AB427" s="100">
        <f t="shared" si="403"/>
        <v>366073.57142857142</v>
      </c>
      <c r="AC427" s="60">
        <v>140</v>
      </c>
      <c r="AD427" s="80">
        <f t="shared" si="404"/>
        <v>0.74468085106382975</v>
      </c>
      <c r="AE427" s="93">
        <v>11224694</v>
      </c>
      <c r="AF427" s="100">
        <f t="shared" si="405"/>
        <v>80176.385714285716</v>
      </c>
      <c r="AG427" s="144">
        <v>96</v>
      </c>
      <c r="AH427" s="60">
        <v>92</v>
      </c>
      <c r="AI427" s="80">
        <f t="shared" si="406"/>
        <v>0.95833333333333337</v>
      </c>
      <c r="AJ427" s="93">
        <v>51305590</v>
      </c>
      <c r="AK427" s="100">
        <f t="shared" si="407"/>
        <v>557669.45652173914</v>
      </c>
      <c r="AL427" s="60">
        <v>80</v>
      </c>
      <c r="AM427" s="80">
        <f t="shared" si="408"/>
        <v>0.83333333333333337</v>
      </c>
      <c r="AN427" s="93">
        <v>9663269</v>
      </c>
      <c r="AO427" s="100">
        <f t="shared" si="409"/>
        <v>120790.8625</v>
      </c>
      <c r="AP427" s="144">
        <v>35</v>
      </c>
      <c r="AQ427" s="60">
        <v>35</v>
      </c>
      <c r="AR427" s="80">
        <f t="shared" si="410"/>
        <v>1</v>
      </c>
      <c r="AS427" s="93">
        <v>18881830</v>
      </c>
      <c r="AT427" s="100">
        <f t="shared" si="411"/>
        <v>539480.85714285716</v>
      </c>
      <c r="AU427" s="60">
        <v>29</v>
      </c>
      <c r="AV427" s="80">
        <f t="shared" si="412"/>
        <v>0.82857142857142863</v>
      </c>
      <c r="AW427" s="93">
        <v>2487042</v>
      </c>
      <c r="AX427" s="100">
        <f t="shared" si="413"/>
        <v>85760.068965517246</v>
      </c>
      <c r="AY427" s="144">
        <v>12</v>
      </c>
      <c r="AZ427" s="60">
        <v>12</v>
      </c>
      <c r="BA427" s="80">
        <f t="shared" si="414"/>
        <v>1</v>
      </c>
      <c r="BB427" s="93">
        <v>4648570</v>
      </c>
      <c r="BC427" s="100">
        <f t="shared" si="415"/>
        <v>387380.83333333331</v>
      </c>
      <c r="BD427" s="60">
        <v>10</v>
      </c>
      <c r="BE427" s="80">
        <f t="shared" si="416"/>
        <v>0.83333333333333337</v>
      </c>
      <c r="BF427" s="93">
        <v>768190</v>
      </c>
      <c r="BG427" s="100">
        <f t="shared" si="417"/>
        <v>76819</v>
      </c>
      <c r="BH427" s="144">
        <v>0</v>
      </c>
      <c r="BI427" s="60">
        <v>0</v>
      </c>
      <c r="BJ427" s="80" t="str">
        <f t="shared" si="418"/>
        <v>-</v>
      </c>
      <c r="BK427" s="93">
        <v>0</v>
      </c>
      <c r="BL427" s="100" t="str">
        <f t="shared" si="419"/>
        <v>-</v>
      </c>
      <c r="BM427" s="60">
        <v>0</v>
      </c>
      <c r="BN427" s="80" t="str">
        <f t="shared" si="420"/>
        <v>-</v>
      </c>
      <c r="BO427" s="93">
        <v>0</v>
      </c>
      <c r="BP427" s="100" t="str">
        <f t="shared" si="421"/>
        <v>-</v>
      </c>
      <c r="BQ427" s="98">
        <f t="shared" si="422"/>
        <v>331</v>
      </c>
      <c r="BR427" s="60">
        <f t="shared" si="423"/>
        <v>321</v>
      </c>
      <c r="BS427" s="80">
        <f t="shared" si="424"/>
        <v>0.96978851963746227</v>
      </c>
      <c r="BT427" s="93">
        <f t="shared" si="425"/>
        <v>141461380</v>
      </c>
      <c r="BU427" s="100">
        <f t="shared" si="426"/>
        <v>440689.6573208723</v>
      </c>
      <c r="BV427" s="60">
        <f t="shared" si="427"/>
        <v>259</v>
      </c>
      <c r="BW427" s="80">
        <f t="shared" si="428"/>
        <v>0.78247734138972813</v>
      </c>
      <c r="BX427" s="93">
        <f t="shared" si="429"/>
        <v>24143195</v>
      </c>
      <c r="BY427" s="100">
        <f t="shared" si="430"/>
        <v>93216.969111969112</v>
      </c>
      <c r="CA427" s="113">
        <v>311</v>
      </c>
      <c r="CB427" s="105">
        <v>306</v>
      </c>
      <c r="CC427" s="86">
        <v>0.98392282958199362</v>
      </c>
      <c r="CD427" s="105">
        <v>156244020</v>
      </c>
      <c r="CE427" s="105">
        <v>510601.37254901958</v>
      </c>
      <c r="CF427" s="105">
        <v>250</v>
      </c>
      <c r="CG427" s="86">
        <v>0.8038585209003215</v>
      </c>
      <c r="CH427" s="105">
        <v>27468298</v>
      </c>
      <c r="CI427" s="105">
        <v>109873.192</v>
      </c>
      <c r="CK427" s="86">
        <f t="shared" si="390"/>
        <v>0.18731117824773413</v>
      </c>
      <c r="CL427" s="86">
        <f t="shared" si="391"/>
        <v>3.0211480362537735E-2</v>
      </c>
      <c r="CM427" s="86">
        <f t="shared" si="392"/>
        <v>0.18006430868167211</v>
      </c>
      <c r="CN427" s="86">
        <f t="shared" si="393"/>
        <v>1.6077170418006381E-2</v>
      </c>
    </row>
    <row r="428" spans="2:92" ht="13.5" customHeight="1">
      <c r="B428" s="346"/>
      <c r="C428" s="343"/>
      <c r="D428" s="319" t="s">
        <v>164</v>
      </c>
      <c r="E428" s="320"/>
      <c r="F428" s="144">
        <v>0</v>
      </c>
      <c r="G428" s="60">
        <v>0</v>
      </c>
      <c r="H428" s="80" t="str">
        <f t="shared" si="394"/>
        <v>-</v>
      </c>
      <c r="I428" s="93">
        <v>0</v>
      </c>
      <c r="J428" s="100" t="str">
        <f t="shared" si="395"/>
        <v>-</v>
      </c>
      <c r="K428" s="60">
        <v>0</v>
      </c>
      <c r="L428" s="80" t="str">
        <f t="shared" si="396"/>
        <v>-</v>
      </c>
      <c r="M428" s="93">
        <v>0</v>
      </c>
      <c r="N428" s="100" t="str">
        <f t="shared" si="397"/>
        <v>-</v>
      </c>
      <c r="O428" s="144">
        <v>0</v>
      </c>
      <c r="P428" s="60">
        <v>0</v>
      </c>
      <c r="Q428" s="80" t="str">
        <f t="shared" si="398"/>
        <v>-</v>
      </c>
      <c r="R428" s="93">
        <v>0</v>
      </c>
      <c r="S428" s="100" t="str">
        <f t="shared" si="399"/>
        <v>-</v>
      </c>
      <c r="T428" s="60">
        <v>0</v>
      </c>
      <c r="U428" s="80" t="str">
        <f t="shared" si="400"/>
        <v>-</v>
      </c>
      <c r="V428" s="93">
        <v>0</v>
      </c>
      <c r="W428" s="100" t="str">
        <f t="shared" si="401"/>
        <v>-</v>
      </c>
      <c r="X428" s="144">
        <v>27</v>
      </c>
      <c r="Y428" s="60">
        <v>26</v>
      </c>
      <c r="Z428" s="80">
        <f t="shared" si="402"/>
        <v>0.96296296296296291</v>
      </c>
      <c r="AA428" s="93">
        <v>15327900</v>
      </c>
      <c r="AB428" s="100">
        <f t="shared" si="403"/>
        <v>589534.61538461538</v>
      </c>
      <c r="AC428" s="60">
        <v>18</v>
      </c>
      <c r="AD428" s="80">
        <f t="shared" si="404"/>
        <v>0.66666666666666663</v>
      </c>
      <c r="AE428" s="93">
        <v>1241984</v>
      </c>
      <c r="AF428" s="100">
        <f t="shared" si="405"/>
        <v>68999.111111111109</v>
      </c>
      <c r="AG428" s="144">
        <v>8</v>
      </c>
      <c r="AH428" s="60">
        <v>8</v>
      </c>
      <c r="AI428" s="80">
        <f t="shared" si="406"/>
        <v>1</v>
      </c>
      <c r="AJ428" s="93">
        <v>1962600</v>
      </c>
      <c r="AK428" s="100">
        <f t="shared" si="407"/>
        <v>245325</v>
      </c>
      <c r="AL428" s="60">
        <v>7</v>
      </c>
      <c r="AM428" s="80">
        <f t="shared" si="408"/>
        <v>0.875</v>
      </c>
      <c r="AN428" s="93">
        <v>549905</v>
      </c>
      <c r="AO428" s="100">
        <f t="shared" si="409"/>
        <v>78557.857142857145</v>
      </c>
      <c r="AP428" s="144">
        <v>6</v>
      </c>
      <c r="AQ428" s="60">
        <v>6</v>
      </c>
      <c r="AR428" s="80">
        <f t="shared" si="410"/>
        <v>1</v>
      </c>
      <c r="AS428" s="93">
        <v>2635420</v>
      </c>
      <c r="AT428" s="100">
        <f t="shared" si="411"/>
        <v>439236.66666666669</v>
      </c>
      <c r="AU428" s="60">
        <v>5</v>
      </c>
      <c r="AV428" s="80">
        <f t="shared" si="412"/>
        <v>0.83333333333333337</v>
      </c>
      <c r="AW428" s="93">
        <v>422361</v>
      </c>
      <c r="AX428" s="100">
        <f t="shared" si="413"/>
        <v>84472.2</v>
      </c>
      <c r="AY428" s="144">
        <v>0</v>
      </c>
      <c r="AZ428" s="60">
        <v>0</v>
      </c>
      <c r="BA428" s="80" t="str">
        <f t="shared" si="414"/>
        <v>-</v>
      </c>
      <c r="BB428" s="93">
        <v>0</v>
      </c>
      <c r="BC428" s="100" t="str">
        <f t="shared" si="415"/>
        <v>-</v>
      </c>
      <c r="BD428" s="60">
        <v>0</v>
      </c>
      <c r="BE428" s="80" t="str">
        <f t="shared" si="416"/>
        <v>-</v>
      </c>
      <c r="BF428" s="93">
        <v>0</v>
      </c>
      <c r="BG428" s="100" t="str">
        <f t="shared" si="417"/>
        <v>-</v>
      </c>
      <c r="BH428" s="144">
        <v>0</v>
      </c>
      <c r="BI428" s="60">
        <v>0</v>
      </c>
      <c r="BJ428" s="80" t="str">
        <f t="shared" si="418"/>
        <v>-</v>
      </c>
      <c r="BK428" s="93">
        <v>0</v>
      </c>
      <c r="BL428" s="100" t="str">
        <f t="shared" si="419"/>
        <v>-</v>
      </c>
      <c r="BM428" s="60">
        <v>0</v>
      </c>
      <c r="BN428" s="80" t="str">
        <f t="shared" si="420"/>
        <v>-</v>
      </c>
      <c r="BO428" s="93">
        <v>0</v>
      </c>
      <c r="BP428" s="100" t="str">
        <f t="shared" si="421"/>
        <v>-</v>
      </c>
      <c r="BQ428" s="98">
        <f t="shared" si="422"/>
        <v>41</v>
      </c>
      <c r="BR428" s="60">
        <f t="shared" si="423"/>
        <v>40</v>
      </c>
      <c r="BS428" s="80">
        <f t="shared" si="424"/>
        <v>0.97560975609756095</v>
      </c>
      <c r="BT428" s="93">
        <f t="shared" si="425"/>
        <v>19925920</v>
      </c>
      <c r="BU428" s="100">
        <f t="shared" si="426"/>
        <v>498148</v>
      </c>
      <c r="BV428" s="60">
        <f t="shared" si="427"/>
        <v>30</v>
      </c>
      <c r="BW428" s="80">
        <f t="shared" si="428"/>
        <v>0.73170731707317072</v>
      </c>
      <c r="BX428" s="93">
        <f t="shared" si="429"/>
        <v>2214250</v>
      </c>
      <c r="BY428" s="100">
        <f t="shared" si="430"/>
        <v>73808.333333333328</v>
      </c>
      <c r="CA428" s="113">
        <v>11</v>
      </c>
      <c r="CB428" s="105">
        <v>11</v>
      </c>
      <c r="CC428" s="86">
        <v>1</v>
      </c>
      <c r="CD428" s="105">
        <v>5942640</v>
      </c>
      <c r="CE428" s="105">
        <v>540240</v>
      </c>
      <c r="CF428" s="105">
        <v>10</v>
      </c>
      <c r="CG428" s="86">
        <v>0.90909090909090906</v>
      </c>
      <c r="CH428" s="105">
        <v>839931</v>
      </c>
      <c r="CI428" s="105">
        <v>83993.1</v>
      </c>
      <c r="CK428" s="86">
        <f t="shared" si="390"/>
        <v>0.24390243902439024</v>
      </c>
      <c r="CL428" s="86">
        <f t="shared" si="391"/>
        <v>2.4390243902439046E-2</v>
      </c>
      <c r="CM428" s="86">
        <f t="shared" si="392"/>
        <v>9.0909090909090939E-2</v>
      </c>
      <c r="CN428" s="86">
        <f t="shared" si="393"/>
        <v>0</v>
      </c>
    </row>
    <row r="429" spans="2:92" ht="13.5" customHeight="1">
      <c r="B429" s="346"/>
      <c r="C429" s="343"/>
      <c r="D429" s="81"/>
      <c r="E429" s="71" t="s">
        <v>160</v>
      </c>
      <c r="F429" s="168">
        <v>0</v>
      </c>
      <c r="G429" s="62">
        <v>0</v>
      </c>
      <c r="H429" s="79" t="str">
        <f t="shared" si="394"/>
        <v>-</v>
      </c>
      <c r="I429" s="101">
        <v>0</v>
      </c>
      <c r="J429" s="102" t="str">
        <f t="shared" si="395"/>
        <v>-</v>
      </c>
      <c r="K429" s="62">
        <v>0</v>
      </c>
      <c r="L429" s="79" t="str">
        <f t="shared" si="396"/>
        <v>-</v>
      </c>
      <c r="M429" s="101">
        <v>0</v>
      </c>
      <c r="N429" s="102" t="str">
        <f t="shared" si="397"/>
        <v>-</v>
      </c>
      <c r="O429" s="168">
        <v>0</v>
      </c>
      <c r="P429" s="62">
        <v>0</v>
      </c>
      <c r="Q429" s="79" t="str">
        <f t="shared" si="398"/>
        <v>-</v>
      </c>
      <c r="R429" s="101">
        <v>0</v>
      </c>
      <c r="S429" s="102" t="str">
        <f t="shared" si="399"/>
        <v>-</v>
      </c>
      <c r="T429" s="62">
        <v>0</v>
      </c>
      <c r="U429" s="79" t="str">
        <f t="shared" si="400"/>
        <v>-</v>
      </c>
      <c r="V429" s="101">
        <v>0</v>
      </c>
      <c r="W429" s="102" t="str">
        <f t="shared" si="401"/>
        <v>-</v>
      </c>
      <c r="X429" s="168">
        <v>25</v>
      </c>
      <c r="Y429" s="62">
        <v>24</v>
      </c>
      <c r="Z429" s="79">
        <f t="shared" si="402"/>
        <v>0.96</v>
      </c>
      <c r="AA429" s="101">
        <v>11100230</v>
      </c>
      <c r="AB429" s="102">
        <f t="shared" si="403"/>
        <v>462509.58333333331</v>
      </c>
      <c r="AC429" s="62">
        <v>16</v>
      </c>
      <c r="AD429" s="79">
        <f t="shared" si="404"/>
        <v>0.64</v>
      </c>
      <c r="AE429" s="101">
        <v>920852</v>
      </c>
      <c r="AF429" s="102">
        <f t="shared" si="405"/>
        <v>57553.25</v>
      </c>
      <c r="AG429" s="168">
        <v>7</v>
      </c>
      <c r="AH429" s="62">
        <v>7</v>
      </c>
      <c r="AI429" s="79">
        <f t="shared" si="406"/>
        <v>1</v>
      </c>
      <c r="AJ429" s="101">
        <v>1867610</v>
      </c>
      <c r="AK429" s="102">
        <f t="shared" si="407"/>
        <v>266801.42857142858</v>
      </c>
      <c r="AL429" s="62">
        <v>7</v>
      </c>
      <c r="AM429" s="79">
        <f t="shared" si="408"/>
        <v>1</v>
      </c>
      <c r="AN429" s="101">
        <v>549905</v>
      </c>
      <c r="AO429" s="102">
        <f t="shared" si="409"/>
        <v>78557.857142857145</v>
      </c>
      <c r="AP429" s="168">
        <v>4</v>
      </c>
      <c r="AQ429" s="62">
        <v>4</v>
      </c>
      <c r="AR429" s="79">
        <f t="shared" si="410"/>
        <v>1</v>
      </c>
      <c r="AS429" s="101">
        <v>2202490</v>
      </c>
      <c r="AT429" s="102">
        <f t="shared" si="411"/>
        <v>550622.5</v>
      </c>
      <c r="AU429" s="62">
        <v>3</v>
      </c>
      <c r="AV429" s="79">
        <f t="shared" si="412"/>
        <v>0.75</v>
      </c>
      <c r="AW429" s="101">
        <v>252983</v>
      </c>
      <c r="AX429" s="102">
        <f t="shared" si="413"/>
        <v>84327.666666666672</v>
      </c>
      <c r="AY429" s="168">
        <v>0</v>
      </c>
      <c r="AZ429" s="62">
        <v>0</v>
      </c>
      <c r="BA429" s="79" t="str">
        <f t="shared" si="414"/>
        <v>-</v>
      </c>
      <c r="BB429" s="101">
        <v>0</v>
      </c>
      <c r="BC429" s="102" t="str">
        <f t="shared" si="415"/>
        <v>-</v>
      </c>
      <c r="BD429" s="62">
        <v>0</v>
      </c>
      <c r="BE429" s="79" t="str">
        <f t="shared" si="416"/>
        <v>-</v>
      </c>
      <c r="BF429" s="101">
        <v>0</v>
      </c>
      <c r="BG429" s="102" t="str">
        <f t="shared" si="417"/>
        <v>-</v>
      </c>
      <c r="BH429" s="168">
        <v>0</v>
      </c>
      <c r="BI429" s="62">
        <v>0</v>
      </c>
      <c r="BJ429" s="79" t="str">
        <f t="shared" si="418"/>
        <v>-</v>
      </c>
      <c r="BK429" s="101">
        <v>0</v>
      </c>
      <c r="BL429" s="102" t="str">
        <f t="shared" si="419"/>
        <v>-</v>
      </c>
      <c r="BM429" s="62">
        <v>0</v>
      </c>
      <c r="BN429" s="79" t="str">
        <f t="shared" si="420"/>
        <v>-</v>
      </c>
      <c r="BO429" s="101">
        <v>0</v>
      </c>
      <c r="BP429" s="102" t="str">
        <f t="shared" si="421"/>
        <v>-</v>
      </c>
      <c r="BQ429" s="99">
        <f t="shared" si="422"/>
        <v>36</v>
      </c>
      <c r="BR429" s="62">
        <f t="shared" si="423"/>
        <v>35</v>
      </c>
      <c r="BS429" s="79">
        <f t="shared" si="424"/>
        <v>0.97222222222222221</v>
      </c>
      <c r="BT429" s="101">
        <f t="shared" si="425"/>
        <v>15170330</v>
      </c>
      <c r="BU429" s="102">
        <f t="shared" si="426"/>
        <v>433438</v>
      </c>
      <c r="BV429" s="62">
        <f t="shared" si="427"/>
        <v>26</v>
      </c>
      <c r="BW429" s="79">
        <f t="shared" si="428"/>
        <v>0.72222222222222221</v>
      </c>
      <c r="BX429" s="101">
        <f t="shared" si="429"/>
        <v>1723740</v>
      </c>
      <c r="BY429" s="102">
        <f t="shared" si="430"/>
        <v>66297.692307692312</v>
      </c>
      <c r="CA429" s="113">
        <v>11</v>
      </c>
      <c r="CB429" s="105">
        <v>11</v>
      </c>
      <c r="CC429" s="86">
        <v>1</v>
      </c>
      <c r="CD429" s="105">
        <v>5942640</v>
      </c>
      <c r="CE429" s="105">
        <v>540240</v>
      </c>
      <c r="CF429" s="105">
        <v>10</v>
      </c>
      <c r="CG429" s="86">
        <v>0.90909090909090906</v>
      </c>
      <c r="CH429" s="105">
        <v>839931</v>
      </c>
      <c r="CI429" s="105">
        <v>83993.1</v>
      </c>
      <c r="CK429" s="86">
        <f t="shared" si="390"/>
        <v>0.25</v>
      </c>
      <c r="CL429" s="86">
        <f t="shared" si="391"/>
        <v>2.777777777777779E-2</v>
      </c>
      <c r="CM429" s="86">
        <f t="shared" si="392"/>
        <v>9.0909090909090939E-2</v>
      </c>
      <c r="CN429" s="86">
        <f t="shared" si="393"/>
        <v>0</v>
      </c>
    </row>
    <row r="430" spans="2:92" ht="13.5" customHeight="1">
      <c r="B430" s="346"/>
      <c r="C430" s="343"/>
      <c r="D430" s="81"/>
      <c r="E430" s="198" t="s">
        <v>161</v>
      </c>
      <c r="F430" s="213">
        <v>0</v>
      </c>
      <c r="G430" s="214">
        <v>0</v>
      </c>
      <c r="H430" s="215" t="str">
        <f t="shared" si="394"/>
        <v>-</v>
      </c>
      <c r="I430" s="216">
        <v>0</v>
      </c>
      <c r="J430" s="217" t="str">
        <f t="shared" si="395"/>
        <v>-</v>
      </c>
      <c r="K430" s="214">
        <v>0</v>
      </c>
      <c r="L430" s="215" t="str">
        <f t="shared" si="396"/>
        <v>-</v>
      </c>
      <c r="M430" s="216">
        <v>0</v>
      </c>
      <c r="N430" s="217" t="str">
        <f t="shared" si="397"/>
        <v>-</v>
      </c>
      <c r="O430" s="213">
        <v>0</v>
      </c>
      <c r="P430" s="214">
        <v>0</v>
      </c>
      <c r="Q430" s="215" t="str">
        <f t="shared" si="398"/>
        <v>-</v>
      </c>
      <c r="R430" s="216">
        <v>0</v>
      </c>
      <c r="S430" s="217" t="str">
        <f t="shared" si="399"/>
        <v>-</v>
      </c>
      <c r="T430" s="214">
        <v>0</v>
      </c>
      <c r="U430" s="215" t="str">
        <f t="shared" si="400"/>
        <v>-</v>
      </c>
      <c r="V430" s="216">
        <v>0</v>
      </c>
      <c r="W430" s="217" t="str">
        <f t="shared" si="401"/>
        <v>-</v>
      </c>
      <c r="X430" s="213">
        <v>1</v>
      </c>
      <c r="Y430" s="214">
        <v>1</v>
      </c>
      <c r="Z430" s="215">
        <f t="shared" si="402"/>
        <v>1</v>
      </c>
      <c r="AA430" s="216">
        <v>159750</v>
      </c>
      <c r="AB430" s="217">
        <f t="shared" si="403"/>
        <v>159750</v>
      </c>
      <c r="AC430" s="214">
        <v>1</v>
      </c>
      <c r="AD430" s="215">
        <f t="shared" si="404"/>
        <v>1</v>
      </c>
      <c r="AE430" s="216">
        <v>7173</v>
      </c>
      <c r="AF430" s="217">
        <f t="shared" si="405"/>
        <v>7173</v>
      </c>
      <c r="AG430" s="213">
        <v>1</v>
      </c>
      <c r="AH430" s="214">
        <v>1</v>
      </c>
      <c r="AI430" s="215">
        <f t="shared" si="406"/>
        <v>1</v>
      </c>
      <c r="AJ430" s="216">
        <v>94990</v>
      </c>
      <c r="AK430" s="217">
        <f t="shared" si="407"/>
        <v>94990</v>
      </c>
      <c r="AL430" s="214">
        <v>0</v>
      </c>
      <c r="AM430" s="215">
        <f t="shared" si="408"/>
        <v>0</v>
      </c>
      <c r="AN430" s="216">
        <v>0</v>
      </c>
      <c r="AO430" s="217" t="str">
        <f t="shared" si="409"/>
        <v>-</v>
      </c>
      <c r="AP430" s="213">
        <v>2</v>
      </c>
      <c r="AQ430" s="214">
        <v>2</v>
      </c>
      <c r="AR430" s="215">
        <f t="shared" si="410"/>
        <v>1</v>
      </c>
      <c r="AS430" s="216">
        <v>432930</v>
      </c>
      <c r="AT430" s="217">
        <f t="shared" si="411"/>
        <v>216465</v>
      </c>
      <c r="AU430" s="214">
        <v>2</v>
      </c>
      <c r="AV430" s="215">
        <f t="shared" si="412"/>
        <v>1</v>
      </c>
      <c r="AW430" s="216">
        <v>169378</v>
      </c>
      <c r="AX430" s="217">
        <f t="shared" si="413"/>
        <v>84689</v>
      </c>
      <c r="AY430" s="213">
        <v>0</v>
      </c>
      <c r="AZ430" s="214">
        <v>0</v>
      </c>
      <c r="BA430" s="215" t="str">
        <f t="shared" si="414"/>
        <v>-</v>
      </c>
      <c r="BB430" s="216">
        <v>0</v>
      </c>
      <c r="BC430" s="217" t="str">
        <f t="shared" si="415"/>
        <v>-</v>
      </c>
      <c r="BD430" s="214">
        <v>0</v>
      </c>
      <c r="BE430" s="215" t="str">
        <f t="shared" si="416"/>
        <v>-</v>
      </c>
      <c r="BF430" s="216">
        <v>0</v>
      </c>
      <c r="BG430" s="217" t="str">
        <f t="shared" si="417"/>
        <v>-</v>
      </c>
      <c r="BH430" s="213">
        <v>0</v>
      </c>
      <c r="BI430" s="214">
        <v>0</v>
      </c>
      <c r="BJ430" s="215" t="str">
        <f t="shared" si="418"/>
        <v>-</v>
      </c>
      <c r="BK430" s="216">
        <v>0</v>
      </c>
      <c r="BL430" s="217" t="str">
        <f t="shared" si="419"/>
        <v>-</v>
      </c>
      <c r="BM430" s="214">
        <v>0</v>
      </c>
      <c r="BN430" s="215" t="str">
        <f t="shared" si="420"/>
        <v>-</v>
      </c>
      <c r="BO430" s="216">
        <v>0</v>
      </c>
      <c r="BP430" s="217" t="str">
        <f t="shared" si="421"/>
        <v>-</v>
      </c>
      <c r="BQ430" s="218">
        <f t="shared" si="422"/>
        <v>4</v>
      </c>
      <c r="BR430" s="214">
        <f t="shared" si="423"/>
        <v>4</v>
      </c>
      <c r="BS430" s="215">
        <f t="shared" si="424"/>
        <v>1</v>
      </c>
      <c r="BT430" s="216">
        <f t="shared" si="425"/>
        <v>687670</v>
      </c>
      <c r="BU430" s="217">
        <f t="shared" si="426"/>
        <v>171917.5</v>
      </c>
      <c r="BV430" s="214">
        <f t="shared" si="427"/>
        <v>3</v>
      </c>
      <c r="BW430" s="215">
        <f t="shared" si="428"/>
        <v>0.75</v>
      </c>
      <c r="BX430" s="216">
        <f t="shared" si="429"/>
        <v>176551</v>
      </c>
      <c r="BY430" s="217">
        <f t="shared" si="430"/>
        <v>58850.333333333336</v>
      </c>
      <c r="CA430" s="113">
        <v>0</v>
      </c>
      <c r="CB430" s="105">
        <v>0</v>
      </c>
      <c r="CC430" s="86" t="s">
        <v>240</v>
      </c>
      <c r="CD430" s="105">
        <v>0</v>
      </c>
      <c r="CE430" s="105" t="s">
        <v>240</v>
      </c>
      <c r="CF430" s="105">
        <v>0</v>
      </c>
      <c r="CG430" s="86" t="s">
        <v>240</v>
      </c>
      <c r="CH430" s="105">
        <v>0</v>
      </c>
      <c r="CI430" s="105" t="s">
        <v>240</v>
      </c>
      <c r="CK430" s="86">
        <f>IFERROR(BS430-BW430,"-")</f>
        <v>0.25</v>
      </c>
      <c r="CL430" s="86">
        <f t="shared" si="391"/>
        <v>0</v>
      </c>
      <c r="CM430" s="86" t="str">
        <f t="shared" si="392"/>
        <v>-</v>
      </c>
      <c r="CN430" s="86" t="str">
        <f t="shared" si="393"/>
        <v>-</v>
      </c>
    </row>
    <row r="431" spans="2:92" ht="13.5" customHeight="1">
      <c r="B431" s="346"/>
      <c r="C431" s="343"/>
      <c r="D431" s="210"/>
      <c r="E431" s="72" t="s">
        <v>211</v>
      </c>
      <c r="F431" s="211">
        <v>0</v>
      </c>
      <c r="G431" s="126">
        <v>0</v>
      </c>
      <c r="H431" s="124" t="str">
        <f>IFERROR(G431/F431,"-")</f>
        <v>-</v>
      </c>
      <c r="I431" s="127">
        <v>0</v>
      </c>
      <c r="J431" s="125" t="str">
        <f>IFERROR(I431/G431,"-")</f>
        <v>-</v>
      </c>
      <c r="K431" s="126">
        <v>0</v>
      </c>
      <c r="L431" s="124" t="str">
        <f>IFERROR(K431/F431,"-")</f>
        <v>-</v>
      </c>
      <c r="M431" s="127">
        <v>0</v>
      </c>
      <c r="N431" s="125" t="str">
        <f>IFERROR(M431/K431,"-")</f>
        <v>-</v>
      </c>
      <c r="O431" s="211">
        <v>0</v>
      </c>
      <c r="P431" s="126">
        <v>0</v>
      </c>
      <c r="Q431" s="124" t="str">
        <f>IFERROR(P431/O431,"-")</f>
        <v>-</v>
      </c>
      <c r="R431" s="127">
        <v>0</v>
      </c>
      <c r="S431" s="125" t="str">
        <f>IFERROR(R431/P431,"-")</f>
        <v>-</v>
      </c>
      <c r="T431" s="126">
        <v>0</v>
      </c>
      <c r="U431" s="124" t="str">
        <f>IFERROR(T431/O431,"-")</f>
        <v>-</v>
      </c>
      <c r="V431" s="127">
        <v>0</v>
      </c>
      <c r="W431" s="125" t="str">
        <f>IFERROR(V431/T431,"-")</f>
        <v>-</v>
      </c>
      <c r="X431" s="211">
        <v>1</v>
      </c>
      <c r="Y431" s="126">
        <v>1</v>
      </c>
      <c r="Z431" s="124">
        <f>IFERROR(Y431/X431,"-")</f>
        <v>1</v>
      </c>
      <c r="AA431" s="127">
        <v>4067920</v>
      </c>
      <c r="AB431" s="125">
        <f>IFERROR(AA431/Y431,"-")</f>
        <v>4067920</v>
      </c>
      <c r="AC431" s="126">
        <v>1</v>
      </c>
      <c r="AD431" s="124">
        <f>IFERROR(AC431/X431,"-")</f>
        <v>1</v>
      </c>
      <c r="AE431" s="127">
        <v>313959</v>
      </c>
      <c r="AF431" s="125">
        <f>IFERROR(AE431/AC431,"-")</f>
        <v>313959</v>
      </c>
      <c r="AG431" s="211">
        <v>0</v>
      </c>
      <c r="AH431" s="126">
        <v>0</v>
      </c>
      <c r="AI431" s="124" t="str">
        <f>IFERROR(AH431/AG431,"-")</f>
        <v>-</v>
      </c>
      <c r="AJ431" s="127">
        <v>0</v>
      </c>
      <c r="AK431" s="125" t="str">
        <f>IFERROR(AJ431/AH431,"-")</f>
        <v>-</v>
      </c>
      <c r="AL431" s="126">
        <v>0</v>
      </c>
      <c r="AM431" s="124" t="str">
        <f>IFERROR(AL431/AG431,"-")</f>
        <v>-</v>
      </c>
      <c r="AN431" s="127">
        <v>0</v>
      </c>
      <c r="AO431" s="125" t="str">
        <f>IFERROR(AN431/AL431,"-")</f>
        <v>-</v>
      </c>
      <c r="AP431" s="211">
        <v>0</v>
      </c>
      <c r="AQ431" s="126">
        <v>0</v>
      </c>
      <c r="AR431" s="124" t="str">
        <f>IFERROR(AQ431/AP431,"-")</f>
        <v>-</v>
      </c>
      <c r="AS431" s="127">
        <v>0</v>
      </c>
      <c r="AT431" s="125" t="str">
        <f>IFERROR(AS431/AQ431,"-")</f>
        <v>-</v>
      </c>
      <c r="AU431" s="126">
        <v>0</v>
      </c>
      <c r="AV431" s="124" t="str">
        <f>IFERROR(AU431/AP431,"-")</f>
        <v>-</v>
      </c>
      <c r="AW431" s="127">
        <v>0</v>
      </c>
      <c r="AX431" s="125" t="str">
        <f>IFERROR(AW431/AU431,"-")</f>
        <v>-</v>
      </c>
      <c r="AY431" s="211">
        <v>0</v>
      </c>
      <c r="AZ431" s="126">
        <v>0</v>
      </c>
      <c r="BA431" s="124" t="str">
        <f>IFERROR(AZ431/AY431,"-")</f>
        <v>-</v>
      </c>
      <c r="BB431" s="127">
        <v>0</v>
      </c>
      <c r="BC431" s="125" t="str">
        <f>IFERROR(BB431/AZ431,"-")</f>
        <v>-</v>
      </c>
      <c r="BD431" s="126">
        <v>0</v>
      </c>
      <c r="BE431" s="124" t="str">
        <f>IFERROR(BD431/AY431,"-")</f>
        <v>-</v>
      </c>
      <c r="BF431" s="127">
        <v>0</v>
      </c>
      <c r="BG431" s="125" t="str">
        <f>IFERROR(BF431/BD431,"-")</f>
        <v>-</v>
      </c>
      <c r="BH431" s="211">
        <v>0</v>
      </c>
      <c r="BI431" s="126">
        <v>0</v>
      </c>
      <c r="BJ431" s="124" t="str">
        <f>IFERROR(BI431/BH431,"-")</f>
        <v>-</v>
      </c>
      <c r="BK431" s="127">
        <v>0</v>
      </c>
      <c r="BL431" s="125" t="str">
        <f>IFERROR(BK431/BI431,"-")</f>
        <v>-</v>
      </c>
      <c r="BM431" s="126">
        <v>0</v>
      </c>
      <c r="BN431" s="124" t="str">
        <f>IFERROR(BM431/BH431,"-")</f>
        <v>-</v>
      </c>
      <c r="BO431" s="127">
        <v>0</v>
      </c>
      <c r="BP431" s="125" t="str">
        <f>IFERROR(BO431/BM431,"-")</f>
        <v>-</v>
      </c>
      <c r="BQ431" s="212">
        <f t="shared" si="422"/>
        <v>1</v>
      </c>
      <c r="BR431" s="126">
        <f t="shared" si="423"/>
        <v>1</v>
      </c>
      <c r="BS431" s="124">
        <f>IFERROR(BR431/BQ431,"-")</f>
        <v>1</v>
      </c>
      <c r="BT431" s="127">
        <f>SUM(I431,R431,AA431,AJ431,AS431,BB431,BK431)</f>
        <v>4067920</v>
      </c>
      <c r="BU431" s="125">
        <f>IFERROR(BT431/BR431,"-")</f>
        <v>4067920</v>
      </c>
      <c r="BV431" s="126">
        <f>SUM(K431,T431,AC431,AL431,AU431,BD431,BM431)</f>
        <v>1</v>
      </c>
      <c r="BW431" s="124">
        <f>IFERROR(BV431/BQ431,"-")</f>
        <v>1</v>
      </c>
      <c r="BX431" s="127">
        <f>SUM(M431,V431,AE431,AN431,AW431,BF431,BO431)</f>
        <v>313959</v>
      </c>
      <c r="BY431" s="125">
        <f>IFERROR(BX431/BV431,"-")</f>
        <v>313959</v>
      </c>
      <c r="CA431" s="113">
        <v>0</v>
      </c>
      <c r="CB431" s="105">
        <v>0</v>
      </c>
      <c r="CC431" s="86" t="s">
        <v>240</v>
      </c>
      <c r="CD431" s="105">
        <v>0</v>
      </c>
      <c r="CE431" s="105" t="s">
        <v>240</v>
      </c>
      <c r="CF431" s="105">
        <v>0</v>
      </c>
      <c r="CG431" s="86" t="s">
        <v>240</v>
      </c>
      <c r="CH431" s="105">
        <v>0</v>
      </c>
      <c r="CI431" s="105" t="s">
        <v>240</v>
      </c>
      <c r="CK431" s="86">
        <f>IFERROR(BS431-BW431,"-")</f>
        <v>0</v>
      </c>
      <c r="CL431" s="86">
        <f t="shared" si="391"/>
        <v>0</v>
      </c>
      <c r="CM431" s="86" t="str">
        <f t="shared" si="392"/>
        <v>-</v>
      </c>
      <c r="CN431" s="86" t="str">
        <f t="shared" si="393"/>
        <v>-</v>
      </c>
    </row>
    <row r="432" spans="2:92" ht="13.5" customHeight="1">
      <c r="B432" s="347"/>
      <c r="C432" s="344"/>
      <c r="D432" s="338" t="s">
        <v>204</v>
      </c>
      <c r="E432" s="339"/>
      <c r="F432" s="144">
        <v>5</v>
      </c>
      <c r="G432" s="60">
        <v>5</v>
      </c>
      <c r="H432" s="80">
        <f t="shared" si="394"/>
        <v>1</v>
      </c>
      <c r="I432" s="93">
        <v>5561420</v>
      </c>
      <c r="J432" s="100">
        <f t="shared" si="395"/>
        <v>1112284</v>
      </c>
      <c r="K432" s="60">
        <v>3</v>
      </c>
      <c r="L432" s="80">
        <f t="shared" si="396"/>
        <v>0.6</v>
      </c>
      <c r="M432" s="93">
        <v>492447</v>
      </c>
      <c r="N432" s="100">
        <f t="shared" si="397"/>
        <v>164149</v>
      </c>
      <c r="O432" s="144">
        <v>11</v>
      </c>
      <c r="P432" s="60">
        <v>11</v>
      </c>
      <c r="Q432" s="80">
        <f t="shared" si="398"/>
        <v>1</v>
      </c>
      <c r="R432" s="93">
        <v>30478160</v>
      </c>
      <c r="S432" s="100">
        <f t="shared" si="399"/>
        <v>2770741.8181818184</v>
      </c>
      <c r="T432" s="60">
        <v>11</v>
      </c>
      <c r="U432" s="80">
        <f t="shared" si="400"/>
        <v>1</v>
      </c>
      <c r="V432" s="93">
        <v>8723347</v>
      </c>
      <c r="W432" s="100">
        <f t="shared" si="401"/>
        <v>793031.54545454541</v>
      </c>
      <c r="X432" s="144">
        <v>997</v>
      </c>
      <c r="Y432" s="60">
        <v>936</v>
      </c>
      <c r="Z432" s="80">
        <f t="shared" si="402"/>
        <v>0.93881644934804409</v>
      </c>
      <c r="AA432" s="93">
        <v>659558170</v>
      </c>
      <c r="AB432" s="100">
        <f t="shared" si="403"/>
        <v>704656.1645299145</v>
      </c>
      <c r="AC432" s="60">
        <v>808</v>
      </c>
      <c r="AD432" s="80">
        <f t="shared" si="404"/>
        <v>0.81043129388164492</v>
      </c>
      <c r="AE432" s="93">
        <v>127323650</v>
      </c>
      <c r="AF432" s="100">
        <f t="shared" si="405"/>
        <v>157578.77475247523</v>
      </c>
      <c r="AG432" s="144">
        <v>912</v>
      </c>
      <c r="AH432" s="60">
        <v>867</v>
      </c>
      <c r="AI432" s="80">
        <f t="shared" si="406"/>
        <v>0.95065789473684215</v>
      </c>
      <c r="AJ432" s="93">
        <v>964873820</v>
      </c>
      <c r="AK432" s="100">
        <f t="shared" si="407"/>
        <v>1112887.9123414073</v>
      </c>
      <c r="AL432" s="60">
        <v>790</v>
      </c>
      <c r="AM432" s="80">
        <f t="shared" si="408"/>
        <v>0.86622807017543857</v>
      </c>
      <c r="AN432" s="93">
        <v>187454143</v>
      </c>
      <c r="AO432" s="100">
        <f t="shared" si="409"/>
        <v>237283.7253164557</v>
      </c>
      <c r="AP432" s="144">
        <v>626</v>
      </c>
      <c r="AQ432" s="60">
        <v>602</v>
      </c>
      <c r="AR432" s="80">
        <f t="shared" si="410"/>
        <v>0.96166134185303509</v>
      </c>
      <c r="AS432" s="93">
        <v>659554290</v>
      </c>
      <c r="AT432" s="100">
        <f t="shared" si="411"/>
        <v>1095605.1328903656</v>
      </c>
      <c r="AU432" s="60">
        <v>548</v>
      </c>
      <c r="AV432" s="80">
        <f t="shared" si="412"/>
        <v>0.87539936102236426</v>
      </c>
      <c r="AW432" s="93">
        <v>124369194</v>
      </c>
      <c r="AX432" s="100">
        <f t="shared" si="413"/>
        <v>226951.08394160584</v>
      </c>
      <c r="AY432" s="144">
        <v>318</v>
      </c>
      <c r="AZ432" s="60">
        <v>297</v>
      </c>
      <c r="BA432" s="80">
        <f t="shared" si="414"/>
        <v>0.93396226415094341</v>
      </c>
      <c r="BB432" s="93">
        <v>366371630</v>
      </c>
      <c r="BC432" s="100">
        <f t="shared" si="415"/>
        <v>1233574.5117845119</v>
      </c>
      <c r="BD432" s="60">
        <v>258</v>
      </c>
      <c r="BE432" s="80">
        <f t="shared" si="416"/>
        <v>0.81132075471698117</v>
      </c>
      <c r="BF432" s="93">
        <v>59008717</v>
      </c>
      <c r="BG432" s="100">
        <f t="shared" si="417"/>
        <v>228715.9573643411</v>
      </c>
      <c r="BH432" s="144">
        <v>125</v>
      </c>
      <c r="BI432" s="60">
        <v>111</v>
      </c>
      <c r="BJ432" s="80">
        <f t="shared" si="418"/>
        <v>0.88800000000000001</v>
      </c>
      <c r="BK432" s="93">
        <v>170691900</v>
      </c>
      <c r="BL432" s="100">
        <f t="shared" si="419"/>
        <v>1537764.8648648649</v>
      </c>
      <c r="BM432" s="60">
        <v>94</v>
      </c>
      <c r="BN432" s="80">
        <f t="shared" si="420"/>
        <v>0.752</v>
      </c>
      <c r="BO432" s="93">
        <v>17692602</v>
      </c>
      <c r="BP432" s="100">
        <f t="shared" si="421"/>
        <v>188219.17021276595</v>
      </c>
      <c r="BQ432" s="98">
        <f t="shared" si="422"/>
        <v>2994</v>
      </c>
      <c r="BR432" s="60">
        <f t="shared" si="423"/>
        <v>2829</v>
      </c>
      <c r="BS432" s="80">
        <f t="shared" si="424"/>
        <v>0.94488977955911824</v>
      </c>
      <c r="BT432" s="93">
        <f t="shared" si="425"/>
        <v>2857089390</v>
      </c>
      <c r="BU432" s="100">
        <f t="shared" si="426"/>
        <v>1009929.0880169672</v>
      </c>
      <c r="BV432" s="60">
        <f t="shared" si="427"/>
        <v>2512</v>
      </c>
      <c r="BW432" s="80">
        <f t="shared" si="428"/>
        <v>0.83901135604542421</v>
      </c>
      <c r="BX432" s="93">
        <f t="shared" si="429"/>
        <v>525064100</v>
      </c>
      <c r="BY432" s="100">
        <f t="shared" si="430"/>
        <v>209022.33280254778</v>
      </c>
      <c r="CA432" s="113">
        <v>2930</v>
      </c>
      <c r="CB432" s="105">
        <v>2771</v>
      </c>
      <c r="CC432" s="86">
        <v>0.94573378839590438</v>
      </c>
      <c r="CD432" s="105">
        <v>2691229170</v>
      </c>
      <c r="CE432" s="105">
        <v>971212.25911223388</v>
      </c>
      <c r="CF432" s="105">
        <v>2469</v>
      </c>
      <c r="CG432" s="86">
        <v>0.84266211604095564</v>
      </c>
      <c r="CH432" s="105">
        <v>517374052</v>
      </c>
      <c r="CI432" s="105">
        <v>209548.01620089106</v>
      </c>
      <c r="CK432" s="86">
        <f t="shared" si="390"/>
        <v>0.10587842351369403</v>
      </c>
      <c r="CL432" s="86">
        <f t="shared" si="391"/>
        <v>5.5110220440881763E-2</v>
      </c>
      <c r="CM432" s="86">
        <f t="shared" si="392"/>
        <v>0.10307167235494874</v>
      </c>
      <c r="CN432" s="86">
        <f t="shared" si="393"/>
        <v>5.4266211604095616E-2</v>
      </c>
    </row>
    <row r="433" spans="2:92" ht="13.5" customHeight="1">
      <c r="B433" s="345">
        <v>72</v>
      </c>
      <c r="C433" s="342" t="s">
        <v>31</v>
      </c>
      <c r="D433" s="331" t="s">
        <v>153</v>
      </c>
      <c r="E433" s="320"/>
      <c r="F433" s="144">
        <v>0</v>
      </c>
      <c r="G433" s="60">
        <v>0</v>
      </c>
      <c r="H433" s="80" t="str">
        <f t="shared" si="394"/>
        <v>-</v>
      </c>
      <c r="I433" s="93">
        <v>0</v>
      </c>
      <c r="J433" s="100" t="str">
        <f t="shared" si="395"/>
        <v>-</v>
      </c>
      <c r="K433" s="60">
        <v>0</v>
      </c>
      <c r="L433" s="80" t="str">
        <f t="shared" si="396"/>
        <v>-</v>
      </c>
      <c r="M433" s="93">
        <v>0</v>
      </c>
      <c r="N433" s="100" t="str">
        <f t="shared" si="397"/>
        <v>-</v>
      </c>
      <c r="O433" s="144">
        <v>2</v>
      </c>
      <c r="P433" s="60">
        <v>2</v>
      </c>
      <c r="Q433" s="80">
        <f t="shared" si="398"/>
        <v>1</v>
      </c>
      <c r="R433" s="93">
        <v>894760</v>
      </c>
      <c r="S433" s="100">
        <f t="shared" si="399"/>
        <v>447380</v>
      </c>
      <c r="T433" s="60">
        <v>2</v>
      </c>
      <c r="U433" s="80">
        <f t="shared" si="400"/>
        <v>1</v>
      </c>
      <c r="V433" s="93">
        <v>319501</v>
      </c>
      <c r="W433" s="100">
        <f t="shared" si="401"/>
        <v>159750.5</v>
      </c>
      <c r="X433" s="144">
        <v>225</v>
      </c>
      <c r="Y433" s="60">
        <v>223</v>
      </c>
      <c r="Z433" s="80">
        <f t="shared" si="402"/>
        <v>0.99111111111111116</v>
      </c>
      <c r="AA433" s="93">
        <v>94622880</v>
      </c>
      <c r="AB433" s="100">
        <f t="shared" si="403"/>
        <v>424317.8475336323</v>
      </c>
      <c r="AC433" s="60">
        <v>196</v>
      </c>
      <c r="AD433" s="80">
        <f t="shared" si="404"/>
        <v>0.87111111111111106</v>
      </c>
      <c r="AE433" s="93">
        <v>17509294</v>
      </c>
      <c r="AF433" s="100">
        <f t="shared" si="405"/>
        <v>89333.132653061228</v>
      </c>
      <c r="AG433" s="144">
        <v>166</v>
      </c>
      <c r="AH433" s="60">
        <v>164</v>
      </c>
      <c r="AI433" s="80">
        <f t="shared" si="406"/>
        <v>0.98795180722891562</v>
      </c>
      <c r="AJ433" s="93">
        <v>72936070</v>
      </c>
      <c r="AK433" s="100">
        <f t="shared" si="407"/>
        <v>444732.13414634147</v>
      </c>
      <c r="AL433" s="60">
        <v>138</v>
      </c>
      <c r="AM433" s="80">
        <f t="shared" si="408"/>
        <v>0.83132530120481929</v>
      </c>
      <c r="AN433" s="93">
        <v>15258676</v>
      </c>
      <c r="AO433" s="100">
        <f t="shared" si="409"/>
        <v>110570.11594202899</v>
      </c>
      <c r="AP433" s="144">
        <v>56</v>
      </c>
      <c r="AQ433" s="60">
        <v>54</v>
      </c>
      <c r="AR433" s="80">
        <f t="shared" si="410"/>
        <v>0.9642857142857143</v>
      </c>
      <c r="AS433" s="93">
        <v>22183100</v>
      </c>
      <c r="AT433" s="100">
        <f t="shared" si="411"/>
        <v>410798.14814814815</v>
      </c>
      <c r="AU433" s="60">
        <v>50</v>
      </c>
      <c r="AV433" s="80">
        <f t="shared" si="412"/>
        <v>0.8928571428571429</v>
      </c>
      <c r="AW433" s="93">
        <v>4322367</v>
      </c>
      <c r="AX433" s="100">
        <f t="shared" si="413"/>
        <v>86447.34</v>
      </c>
      <c r="AY433" s="144">
        <v>25</v>
      </c>
      <c r="AZ433" s="60">
        <v>25</v>
      </c>
      <c r="BA433" s="80">
        <f t="shared" si="414"/>
        <v>1</v>
      </c>
      <c r="BB433" s="93">
        <v>16484710</v>
      </c>
      <c r="BC433" s="100">
        <f t="shared" si="415"/>
        <v>659388.4</v>
      </c>
      <c r="BD433" s="60">
        <v>24</v>
      </c>
      <c r="BE433" s="80">
        <f t="shared" si="416"/>
        <v>0.96</v>
      </c>
      <c r="BF433" s="93">
        <v>1948333</v>
      </c>
      <c r="BG433" s="100">
        <f t="shared" si="417"/>
        <v>81180.541666666672</v>
      </c>
      <c r="BH433" s="144">
        <v>1</v>
      </c>
      <c r="BI433" s="60">
        <v>1</v>
      </c>
      <c r="BJ433" s="80">
        <f t="shared" si="418"/>
        <v>1</v>
      </c>
      <c r="BK433" s="93">
        <v>407140</v>
      </c>
      <c r="BL433" s="100">
        <f t="shared" si="419"/>
        <v>407140</v>
      </c>
      <c r="BM433" s="60">
        <v>1</v>
      </c>
      <c r="BN433" s="80">
        <f t="shared" si="420"/>
        <v>1</v>
      </c>
      <c r="BO433" s="93">
        <v>41424</v>
      </c>
      <c r="BP433" s="100">
        <f t="shared" si="421"/>
        <v>41424</v>
      </c>
      <c r="BQ433" s="98">
        <f t="shared" si="422"/>
        <v>475</v>
      </c>
      <c r="BR433" s="60">
        <f t="shared" si="423"/>
        <v>469</v>
      </c>
      <c r="BS433" s="80">
        <f t="shared" si="424"/>
        <v>0.98736842105263156</v>
      </c>
      <c r="BT433" s="93">
        <f t="shared" si="425"/>
        <v>207528660</v>
      </c>
      <c r="BU433" s="100">
        <f t="shared" si="426"/>
        <v>442491.81236673775</v>
      </c>
      <c r="BV433" s="60">
        <f t="shared" si="427"/>
        <v>411</v>
      </c>
      <c r="BW433" s="80">
        <f t="shared" si="428"/>
        <v>0.86526315789473685</v>
      </c>
      <c r="BX433" s="93">
        <f t="shared" si="429"/>
        <v>39399595</v>
      </c>
      <c r="BY433" s="100">
        <f t="shared" si="430"/>
        <v>95862.761557177611</v>
      </c>
      <c r="CA433" s="113">
        <v>470</v>
      </c>
      <c r="CB433" s="105">
        <v>462</v>
      </c>
      <c r="CC433" s="86">
        <v>0.98297872340425529</v>
      </c>
      <c r="CD433" s="105">
        <v>202096630</v>
      </c>
      <c r="CE433" s="105">
        <v>437438.59307359305</v>
      </c>
      <c r="CF433" s="105">
        <v>406</v>
      </c>
      <c r="CG433" s="86">
        <v>0.86382978723404258</v>
      </c>
      <c r="CH433" s="105">
        <v>43670348</v>
      </c>
      <c r="CI433" s="105">
        <v>107562.43349753694</v>
      </c>
      <c r="CK433" s="86">
        <f t="shared" si="390"/>
        <v>0.12210526315789472</v>
      </c>
      <c r="CL433" s="86">
        <f t="shared" si="391"/>
        <v>1.2631578947368438E-2</v>
      </c>
      <c r="CM433" s="86">
        <f t="shared" si="392"/>
        <v>0.11914893617021272</v>
      </c>
      <c r="CN433" s="86">
        <f t="shared" si="393"/>
        <v>1.7021276595744705E-2</v>
      </c>
    </row>
    <row r="434" spans="2:92" ht="13.5" customHeight="1">
      <c r="B434" s="346"/>
      <c r="C434" s="343"/>
      <c r="D434" s="319" t="s">
        <v>164</v>
      </c>
      <c r="E434" s="320"/>
      <c r="F434" s="144">
        <v>0</v>
      </c>
      <c r="G434" s="60">
        <v>0</v>
      </c>
      <c r="H434" s="80" t="str">
        <f t="shared" si="394"/>
        <v>-</v>
      </c>
      <c r="I434" s="93">
        <v>0</v>
      </c>
      <c r="J434" s="100" t="str">
        <f t="shared" si="395"/>
        <v>-</v>
      </c>
      <c r="K434" s="60">
        <v>0</v>
      </c>
      <c r="L434" s="80" t="str">
        <f t="shared" si="396"/>
        <v>-</v>
      </c>
      <c r="M434" s="93">
        <v>0</v>
      </c>
      <c r="N434" s="100" t="str">
        <f t="shared" si="397"/>
        <v>-</v>
      </c>
      <c r="O434" s="144">
        <v>0</v>
      </c>
      <c r="P434" s="60">
        <v>0</v>
      </c>
      <c r="Q434" s="80" t="str">
        <f t="shared" si="398"/>
        <v>-</v>
      </c>
      <c r="R434" s="93">
        <v>0</v>
      </c>
      <c r="S434" s="100" t="str">
        <f t="shared" si="399"/>
        <v>-</v>
      </c>
      <c r="T434" s="60">
        <v>0</v>
      </c>
      <c r="U434" s="80" t="str">
        <f t="shared" si="400"/>
        <v>-</v>
      </c>
      <c r="V434" s="93">
        <v>0</v>
      </c>
      <c r="W434" s="100" t="str">
        <f t="shared" si="401"/>
        <v>-</v>
      </c>
      <c r="X434" s="144">
        <v>17</v>
      </c>
      <c r="Y434" s="60">
        <v>17</v>
      </c>
      <c r="Z434" s="80">
        <f t="shared" si="402"/>
        <v>1</v>
      </c>
      <c r="AA434" s="93">
        <v>6059040</v>
      </c>
      <c r="AB434" s="100">
        <f t="shared" si="403"/>
        <v>356414.1176470588</v>
      </c>
      <c r="AC434" s="60">
        <v>15</v>
      </c>
      <c r="AD434" s="80">
        <f t="shared" si="404"/>
        <v>0.88235294117647056</v>
      </c>
      <c r="AE434" s="93">
        <v>1134980</v>
      </c>
      <c r="AF434" s="100">
        <f t="shared" si="405"/>
        <v>75665.333333333328</v>
      </c>
      <c r="AG434" s="144">
        <v>10</v>
      </c>
      <c r="AH434" s="60">
        <v>10</v>
      </c>
      <c r="AI434" s="80">
        <f t="shared" si="406"/>
        <v>1</v>
      </c>
      <c r="AJ434" s="93">
        <v>4224400</v>
      </c>
      <c r="AK434" s="100">
        <f t="shared" si="407"/>
        <v>422440</v>
      </c>
      <c r="AL434" s="60">
        <v>9</v>
      </c>
      <c r="AM434" s="80">
        <f t="shared" si="408"/>
        <v>0.9</v>
      </c>
      <c r="AN434" s="93">
        <v>1125446</v>
      </c>
      <c r="AO434" s="100">
        <f t="shared" si="409"/>
        <v>125049.55555555556</v>
      </c>
      <c r="AP434" s="144">
        <v>2</v>
      </c>
      <c r="AQ434" s="60">
        <v>2</v>
      </c>
      <c r="AR434" s="80">
        <f t="shared" si="410"/>
        <v>1</v>
      </c>
      <c r="AS434" s="93">
        <v>612030</v>
      </c>
      <c r="AT434" s="100">
        <f t="shared" si="411"/>
        <v>306015</v>
      </c>
      <c r="AU434" s="60">
        <v>2</v>
      </c>
      <c r="AV434" s="80">
        <f t="shared" si="412"/>
        <v>1</v>
      </c>
      <c r="AW434" s="93">
        <v>124538</v>
      </c>
      <c r="AX434" s="100">
        <f t="shared" si="413"/>
        <v>62269</v>
      </c>
      <c r="AY434" s="144">
        <v>1</v>
      </c>
      <c r="AZ434" s="60">
        <v>1</v>
      </c>
      <c r="BA434" s="80">
        <f t="shared" si="414"/>
        <v>1</v>
      </c>
      <c r="BB434" s="93">
        <v>1624900</v>
      </c>
      <c r="BC434" s="100">
        <f t="shared" si="415"/>
        <v>1624900</v>
      </c>
      <c r="BD434" s="60">
        <v>1</v>
      </c>
      <c r="BE434" s="80">
        <f t="shared" si="416"/>
        <v>1</v>
      </c>
      <c r="BF434" s="93">
        <v>86396</v>
      </c>
      <c r="BG434" s="100">
        <f t="shared" si="417"/>
        <v>86396</v>
      </c>
      <c r="BH434" s="144">
        <v>0</v>
      </c>
      <c r="BI434" s="60">
        <v>0</v>
      </c>
      <c r="BJ434" s="80" t="str">
        <f t="shared" si="418"/>
        <v>-</v>
      </c>
      <c r="BK434" s="93">
        <v>0</v>
      </c>
      <c r="BL434" s="100" t="str">
        <f t="shared" si="419"/>
        <v>-</v>
      </c>
      <c r="BM434" s="60">
        <v>0</v>
      </c>
      <c r="BN434" s="80" t="str">
        <f t="shared" si="420"/>
        <v>-</v>
      </c>
      <c r="BO434" s="93">
        <v>0</v>
      </c>
      <c r="BP434" s="100" t="str">
        <f t="shared" si="421"/>
        <v>-</v>
      </c>
      <c r="BQ434" s="98">
        <f t="shared" si="422"/>
        <v>30</v>
      </c>
      <c r="BR434" s="60">
        <f t="shared" si="423"/>
        <v>30</v>
      </c>
      <c r="BS434" s="80">
        <f t="shared" si="424"/>
        <v>1</v>
      </c>
      <c r="BT434" s="93">
        <f t="shared" si="425"/>
        <v>12520370</v>
      </c>
      <c r="BU434" s="100">
        <f t="shared" si="426"/>
        <v>417345.66666666669</v>
      </c>
      <c r="BV434" s="60">
        <f t="shared" si="427"/>
        <v>27</v>
      </c>
      <c r="BW434" s="80">
        <f t="shared" si="428"/>
        <v>0.9</v>
      </c>
      <c r="BX434" s="93">
        <f t="shared" si="429"/>
        <v>2471360</v>
      </c>
      <c r="BY434" s="100">
        <f t="shared" si="430"/>
        <v>91531.851851851854</v>
      </c>
      <c r="CA434" s="113">
        <v>28</v>
      </c>
      <c r="CB434" s="105">
        <v>27</v>
      </c>
      <c r="CC434" s="86">
        <v>0.9642857142857143</v>
      </c>
      <c r="CD434" s="105">
        <v>8366500</v>
      </c>
      <c r="CE434" s="105">
        <v>309870.37037037039</v>
      </c>
      <c r="CF434" s="105">
        <v>24</v>
      </c>
      <c r="CG434" s="86">
        <v>0.8571428571428571</v>
      </c>
      <c r="CH434" s="105">
        <v>1827196</v>
      </c>
      <c r="CI434" s="105">
        <v>76133.166666666672</v>
      </c>
      <c r="CK434" s="86">
        <f t="shared" si="390"/>
        <v>9.9999999999999978E-2</v>
      </c>
      <c r="CL434" s="86">
        <f t="shared" si="391"/>
        <v>0</v>
      </c>
      <c r="CM434" s="86">
        <f t="shared" si="392"/>
        <v>0.10714285714285721</v>
      </c>
      <c r="CN434" s="86">
        <f t="shared" si="393"/>
        <v>3.5714285714285698E-2</v>
      </c>
    </row>
    <row r="435" spans="2:92" ht="13.5" customHeight="1">
      <c r="B435" s="346"/>
      <c r="C435" s="343"/>
      <c r="D435" s="81"/>
      <c r="E435" s="71" t="s">
        <v>160</v>
      </c>
      <c r="F435" s="168">
        <v>0</v>
      </c>
      <c r="G435" s="62">
        <v>0</v>
      </c>
      <c r="H435" s="79" t="str">
        <f t="shared" si="394"/>
        <v>-</v>
      </c>
      <c r="I435" s="101">
        <v>0</v>
      </c>
      <c r="J435" s="102" t="str">
        <f t="shared" si="395"/>
        <v>-</v>
      </c>
      <c r="K435" s="62">
        <v>0</v>
      </c>
      <c r="L435" s="79" t="str">
        <f t="shared" si="396"/>
        <v>-</v>
      </c>
      <c r="M435" s="101">
        <v>0</v>
      </c>
      <c r="N435" s="102" t="str">
        <f t="shared" si="397"/>
        <v>-</v>
      </c>
      <c r="O435" s="168">
        <v>0</v>
      </c>
      <c r="P435" s="62">
        <v>0</v>
      </c>
      <c r="Q435" s="79" t="str">
        <f t="shared" si="398"/>
        <v>-</v>
      </c>
      <c r="R435" s="101">
        <v>0</v>
      </c>
      <c r="S435" s="102" t="str">
        <f t="shared" si="399"/>
        <v>-</v>
      </c>
      <c r="T435" s="62">
        <v>0</v>
      </c>
      <c r="U435" s="79" t="str">
        <f t="shared" si="400"/>
        <v>-</v>
      </c>
      <c r="V435" s="101">
        <v>0</v>
      </c>
      <c r="W435" s="102" t="str">
        <f t="shared" si="401"/>
        <v>-</v>
      </c>
      <c r="X435" s="168">
        <v>15</v>
      </c>
      <c r="Y435" s="62">
        <v>15</v>
      </c>
      <c r="Z435" s="79">
        <f t="shared" si="402"/>
        <v>1</v>
      </c>
      <c r="AA435" s="101">
        <v>5463980</v>
      </c>
      <c r="AB435" s="102">
        <f t="shared" si="403"/>
        <v>364265.33333333331</v>
      </c>
      <c r="AC435" s="62">
        <v>13</v>
      </c>
      <c r="AD435" s="79">
        <f t="shared" si="404"/>
        <v>0.8666666666666667</v>
      </c>
      <c r="AE435" s="101">
        <v>998950</v>
      </c>
      <c r="AF435" s="102">
        <f t="shared" si="405"/>
        <v>76842.307692307688</v>
      </c>
      <c r="AG435" s="168">
        <v>9</v>
      </c>
      <c r="AH435" s="62">
        <v>9</v>
      </c>
      <c r="AI435" s="79">
        <f t="shared" si="406"/>
        <v>1</v>
      </c>
      <c r="AJ435" s="101">
        <v>3632100</v>
      </c>
      <c r="AK435" s="102">
        <f t="shared" si="407"/>
        <v>403566.66666666669</v>
      </c>
      <c r="AL435" s="62">
        <v>8</v>
      </c>
      <c r="AM435" s="79">
        <f t="shared" si="408"/>
        <v>0.88888888888888884</v>
      </c>
      <c r="AN435" s="101">
        <v>656894</v>
      </c>
      <c r="AO435" s="102">
        <f t="shared" si="409"/>
        <v>82111.75</v>
      </c>
      <c r="AP435" s="168">
        <v>0</v>
      </c>
      <c r="AQ435" s="62">
        <v>0</v>
      </c>
      <c r="AR435" s="79" t="str">
        <f t="shared" si="410"/>
        <v>-</v>
      </c>
      <c r="AS435" s="101">
        <v>0</v>
      </c>
      <c r="AT435" s="102" t="str">
        <f t="shared" si="411"/>
        <v>-</v>
      </c>
      <c r="AU435" s="62">
        <v>0</v>
      </c>
      <c r="AV435" s="79" t="str">
        <f t="shared" si="412"/>
        <v>-</v>
      </c>
      <c r="AW435" s="101">
        <v>0</v>
      </c>
      <c r="AX435" s="102" t="str">
        <f t="shared" si="413"/>
        <v>-</v>
      </c>
      <c r="AY435" s="168">
        <v>1</v>
      </c>
      <c r="AZ435" s="62">
        <v>1</v>
      </c>
      <c r="BA435" s="79">
        <f t="shared" si="414"/>
        <v>1</v>
      </c>
      <c r="BB435" s="101">
        <v>1624900</v>
      </c>
      <c r="BC435" s="102">
        <f t="shared" si="415"/>
        <v>1624900</v>
      </c>
      <c r="BD435" s="62">
        <v>1</v>
      </c>
      <c r="BE435" s="79">
        <f t="shared" si="416"/>
        <v>1</v>
      </c>
      <c r="BF435" s="101">
        <v>86396</v>
      </c>
      <c r="BG435" s="102">
        <f t="shared" si="417"/>
        <v>86396</v>
      </c>
      <c r="BH435" s="168">
        <v>0</v>
      </c>
      <c r="BI435" s="62">
        <v>0</v>
      </c>
      <c r="BJ435" s="79" t="str">
        <f t="shared" si="418"/>
        <v>-</v>
      </c>
      <c r="BK435" s="101">
        <v>0</v>
      </c>
      <c r="BL435" s="102" t="str">
        <f t="shared" si="419"/>
        <v>-</v>
      </c>
      <c r="BM435" s="62">
        <v>0</v>
      </c>
      <c r="BN435" s="79" t="str">
        <f t="shared" si="420"/>
        <v>-</v>
      </c>
      <c r="BO435" s="101">
        <v>0</v>
      </c>
      <c r="BP435" s="102" t="str">
        <f t="shared" si="421"/>
        <v>-</v>
      </c>
      <c r="BQ435" s="99">
        <f t="shared" si="422"/>
        <v>25</v>
      </c>
      <c r="BR435" s="62">
        <f t="shared" si="423"/>
        <v>25</v>
      </c>
      <c r="BS435" s="79">
        <f t="shared" si="424"/>
        <v>1</v>
      </c>
      <c r="BT435" s="101">
        <f t="shared" si="425"/>
        <v>10720980</v>
      </c>
      <c r="BU435" s="102">
        <f t="shared" si="426"/>
        <v>428839.2</v>
      </c>
      <c r="BV435" s="62">
        <f t="shared" si="427"/>
        <v>22</v>
      </c>
      <c r="BW435" s="79">
        <f t="shared" si="428"/>
        <v>0.88</v>
      </c>
      <c r="BX435" s="101">
        <f t="shared" si="429"/>
        <v>1742240</v>
      </c>
      <c r="BY435" s="102">
        <f t="shared" si="430"/>
        <v>79192.727272727279</v>
      </c>
      <c r="CA435" s="113">
        <v>22</v>
      </c>
      <c r="CB435" s="105">
        <v>21</v>
      </c>
      <c r="CC435" s="86">
        <v>0.95454545454545459</v>
      </c>
      <c r="CD435" s="105">
        <v>6348240</v>
      </c>
      <c r="CE435" s="105">
        <v>302297.14285714284</v>
      </c>
      <c r="CF435" s="105">
        <v>18</v>
      </c>
      <c r="CG435" s="86">
        <v>0.81818181818181823</v>
      </c>
      <c r="CH435" s="105">
        <v>1362293</v>
      </c>
      <c r="CI435" s="105">
        <v>75682.944444444438</v>
      </c>
      <c r="CK435" s="86">
        <f t="shared" si="390"/>
        <v>0.12</v>
      </c>
      <c r="CL435" s="86">
        <f t="shared" si="391"/>
        <v>0</v>
      </c>
      <c r="CM435" s="86">
        <f t="shared" si="392"/>
        <v>0.13636363636363635</v>
      </c>
      <c r="CN435" s="86">
        <f t="shared" si="393"/>
        <v>4.5454545454545414E-2</v>
      </c>
    </row>
    <row r="436" spans="2:92" ht="13.5" customHeight="1">
      <c r="B436" s="346"/>
      <c r="C436" s="343"/>
      <c r="D436" s="81"/>
      <c r="E436" s="198" t="s">
        <v>161</v>
      </c>
      <c r="F436" s="213">
        <v>0</v>
      </c>
      <c r="G436" s="214">
        <v>0</v>
      </c>
      <c r="H436" s="215" t="str">
        <f t="shared" si="394"/>
        <v>-</v>
      </c>
      <c r="I436" s="216">
        <v>0</v>
      </c>
      <c r="J436" s="217" t="str">
        <f t="shared" si="395"/>
        <v>-</v>
      </c>
      <c r="K436" s="214">
        <v>0</v>
      </c>
      <c r="L436" s="215" t="str">
        <f t="shared" si="396"/>
        <v>-</v>
      </c>
      <c r="M436" s="216">
        <v>0</v>
      </c>
      <c r="N436" s="217" t="str">
        <f t="shared" si="397"/>
        <v>-</v>
      </c>
      <c r="O436" s="213">
        <v>0</v>
      </c>
      <c r="P436" s="214">
        <v>0</v>
      </c>
      <c r="Q436" s="215" t="str">
        <f t="shared" si="398"/>
        <v>-</v>
      </c>
      <c r="R436" s="216">
        <v>0</v>
      </c>
      <c r="S436" s="217" t="str">
        <f t="shared" si="399"/>
        <v>-</v>
      </c>
      <c r="T436" s="214">
        <v>0</v>
      </c>
      <c r="U436" s="215" t="str">
        <f t="shared" si="400"/>
        <v>-</v>
      </c>
      <c r="V436" s="216">
        <v>0</v>
      </c>
      <c r="W436" s="217" t="str">
        <f t="shared" si="401"/>
        <v>-</v>
      </c>
      <c r="X436" s="213">
        <v>2</v>
      </c>
      <c r="Y436" s="214">
        <v>2</v>
      </c>
      <c r="Z436" s="215">
        <f t="shared" si="402"/>
        <v>1</v>
      </c>
      <c r="AA436" s="216">
        <v>595060</v>
      </c>
      <c r="AB436" s="217">
        <f t="shared" si="403"/>
        <v>297530</v>
      </c>
      <c r="AC436" s="214">
        <v>2</v>
      </c>
      <c r="AD436" s="215">
        <f t="shared" si="404"/>
        <v>1</v>
      </c>
      <c r="AE436" s="216">
        <v>136030</v>
      </c>
      <c r="AF436" s="217">
        <f t="shared" si="405"/>
        <v>68015</v>
      </c>
      <c r="AG436" s="213">
        <v>1</v>
      </c>
      <c r="AH436" s="214">
        <v>1</v>
      </c>
      <c r="AI436" s="215">
        <f t="shared" si="406"/>
        <v>1</v>
      </c>
      <c r="AJ436" s="216">
        <v>592300</v>
      </c>
      <c r="AK436" s="217">
        <f t="shared" si="407"/>
        <v>592300</v>
      </c>
      <c r="AL436" s="214">
        <v>1</v>
      </c>
      <c r="AM436" s="215">
        <f t="shared" si="408"/>
        <v>1</v>
      </c>
      <c r="AN436" s="216">
        <v>468552</v>
      </c>
      <c r="AO436" s="217">
        <f t="shared" si="409"/>
        <v>468552</v>
      </c>
      <c r="AP436" s="213">
        <v>2</v>
      </c>
      <c r="AQ436" s="214">
        <v>2</v>
      </c>
      <c r="AR436" s="215">
        <f t="shared" si="410"/>
        <v>1</v>
      </c>
      <c r="AS436" s="216">
        <v>612030</v>
      </c>
      <c r="AT436" s="217">
        <f t="shared" si="411"/>
        <v>306015</v>
      </c>
      <c r="AU436" s="214">
        <v>2</v>
      </c>
      <c r="AV436" s="215">
        <f t="shared" si="412"/>
        <v>1</v>
      </c>
      <c r="AW436" s="216">
        <v>124538</v>
      </c>
      <c r="AX436" s="217">
        <f t="shared" si="413"/>
        <v>62269</v>
      </c>
      <c r="AY436" s="213">
        <v>0</v>
      </c>
      <c r="AZ436" s="214">
        <v>0</v>
      </c>
      <c r="BA436" s="215" t="str">
        <f t="shared" si="414"/>
        <v>-</v>
      </c>
      <c r="BB436" s="216">
        <v>0</v>
      </c>
      <c r="BC436" s="217" t="str">
        <f t="shared" si="415"/>
        <v>-</v>
      </c>
      <c r="BD436" s="214">
        <v>0</v>
      </c>
      <c r="BE436" s="215" t="str">
        <f t="shared" si="416"/>
        <v>-</v>
      </c>
      <c r="BF436" s="216">
        <v>0</v>
      </c>
      <c r="BG436" s="217" t="str">
        <f t="shared" si="417"/>
        <v>-</v>
      </c>
      <c r="BH436" s="213">
        <v>0</v>
      </c>
      <c r="BI436" s="214">
        <v>0</v>
      </c>
      <c r="BJ436" s="215" t="str">
        <f t="shared" si="418"/>
        <v>-</v>
      </c>
      <c r="BK436" s="216">
        <v>0</v>
      </c>
      <c r="BL436" s="217" t="str">
        <f t="shared" si="419"/>
        <v>-</v>
      </c>
      <c r="BM436" s="214">
        <v>0</v>
      </c>
      <c r="BN436" s="215" t="str">
        <f t="shared" si="420"/>
        <v>-</v>
      </c>
      <c r="BO436" s="216">
        <v>0</v>
      </c>
      <c r="BP436" s="217" t="str">
        <f t="shared" si="421"/>
        <v>-</v>
      </c>
      <c r="BQ436" s="218">
        <f t="shared" si="422"/>
        <v>5</v>
      </c>
      <c r="BR436" s="214">
        <f t="shared" si="423"/>
        <v>5</v>
      </c>
      <c r="BS436" s="215">
        <f t="shared" si="424"/>
        <v>1</v>
      </c>
      <c r="BT436" s="216">
        <f t="shared" si="425"/>
        <v>1799390</v>
      </c>
      <c r="BU436" s="217">
        <f t="shared" si="426"/>
        <v>359878</v>
      </c>
      <c r="BV436" s="214">
        <f t="shared" si="427"/>
        <v>5</v>
      </c>
      <c r="BW436" s="215">
        <f t="shared" si="428"/>
        <v>1</v>
      </c>
      <c r="BX436" s="216">
        <f t="shared" si="429"/>
        <v>729120</v>
      </c>
      <c r="BY436" s="217">
        <f t="shared" si="430"/>
        <v>145824</v>
      </c>
      <c r="CA436" s="113">
        <v>6</v>
      </c>
      <c r="CB436" s="105">
        <v>6</v>
      </c>
      <c r="CC436" s="86">
        <v>1</v>
      </c>
      <c r="CD436" s="105">
        <v>2018260</v>
      </c>
      <c r="CE436" s="105">
        <v>336376.66666666669</v>
      </c>
      <c r="CF436" s="105">
        <v>6</v>
      </c>
      <c r="CG436" s="86">
        <v>1</v>
      </c>
      <c r="CH436" s="105">
        <v>464903</v>
      </c>
      <c r="CI436" s="105">
        <v>77483.833333333328</v>
      </c>
      <c r="CK436" s="86">
        <f t="shared" si="390"/>
        <v>0</v>
      </c>
      <c r="CL436" s="86">
        <f t="shared" si="391"/>
        <v>0</v>
      </c>
      <c r="CM436" s="86">
        <f t="shared" si="392"/>
        <v>0</v>
      </c>
      <c r="CN436" s="86">
        <f t="shared" si="393"/>
        <v>0</v>
      </c>
    </row>
    <row r="437" spans="2:92" ht="13.5" customHeight="1">
      <c r="B437" s="346"/>
      <c r="C437" s="343"/>
      <c r="D437" s="210"/>
      <c r="E437" s="72" t="s">
        <v>211</v>
      </c>
      <c r="F437" s="211">
        <v>0</v>
      </c>
      <c r="G437" s="126">
        <v>0</v>
      </c>
      <c r="H437" s="124" t="str">
        <f>IFERROR(G437/F437,"-")</f>
        <v>-</v>
      </c>
      <c r="I437" s="127">
        <v>0</v>
      </c>
      <c r="J437" s="125" t="str">
        <f>IFERROR(I437/G437,"-")</f>
        <v>-</v>
      </c>
      <c r="K437" s="126">
        <v>0</v>
      </c>
      <c r="L437" s="124" t="str">
        <f>IFERROR(K437/F437,"-")</f>
        <v>-</v>
      </c>
      <c r="M437" s="127">
        <v>0</v>
      </c>
      <c r="N437" s="125" t="str">
        <f>IFERROR(M437/K437,"-")</f>
        <v>-</v>
      </c>
      <c r="O437" s="211">
        <v>0</v>
      </c>
      <c r="P437" s="126">
        <v>0</v>
      </c>
      <c r="Q437" s="124" t="str">
        <f>IFERROR(P437/O437,"-")</f>
        <v>-</v>
      </c>
      <c r="R437" s="127">
        <v>0</v>
      </c>
      <c r="S437" s="125" t="str">
        <f>IFERROR(R437/P437,"-")</f>
        <v>-</v>
      </c>
      <c r="T437" s="126">
        <v>0</v>
      </c>
      <c r="U437" s="124" t="str">
        <f>IFERROR(T437/O437,"-")</f>
        <v>-</v>
      </c>
      <c r="V437" s="127">
        <v>0</v>
      </c>
      <c r="W437" s="125" t="str">
        <f>IFERROR(V437/T437,"-")</f>
        <v>-</v>
      </c>
      <c r="X437" s="211">
        <v>0</v>
      </c>
      <c r="Y437" s="126">
        <v>0</v>
      </c>
      <c r="Z437" s="124" t="str">
        <f>IFERROR(Y437/X437,"-")</f>
        <v>-</v>
      </c>
      <c r="AA437" s="127">
        <v>0</v>
      </c>
      <c r="AB437" s="125" t="str">
        <f>IFERROR(AA437/Y437,"-")</f>
        <v>-</v>
      </c>
      <c r="AC437" s="126">
        <v>0</v>
      </c>
      <c r="AD437" s="124" t="str">
        <f>IFERROR(AC437/X437,"-")</f>
        <v>-</v>
      </c>
      <c r="AE437" s="127">
        <v>0</v>
      </c>
      <c r="AF437" s="125" t="str">
        <f>IFERROR(AE437/AC437,"-")</f>
        <v>-</v>
      </c>
      <c r="AG437" s="211">
        <v>0</v>
      </c>
      <c r="AH437" s="126">
        <v>0</v>
      </c>
      <c r="AI437" s="124" t="str">
        <f>IFERROR(AH437/AG437,"-")</f>
        <v>-</v>
      </c>
      <c r="AJ437" s="127">
        <v>0</v>
      </c>
      <c r="AK437" s="125" t="str">
        <f>IFERROR(AJ437/AH437,"-")</f>
        <v>-</v>
      </c>
      <c r="AL437" s="126">
        <v>0</v>
      </c>
      <c r="AM437" s="124" t="str">
        <f>IFERROR(AL437/AG437,"-")</f>
        <v>-</v>
      </c>
      <c r="AN437" s="127">
        <v>0</v>
      </c>
      <c r="AO437" s="125" t="str">
        <f>IFERROR(AN437/AL437,"-")</f>
        <v>-</v>
      </c>
      <c r="AP437" s="211">
        <v>0</v>
      </c>
      <c r="AQ437" s="126">
        <v>0</v>
      </c>
      <c r="AR437" s="124" t="str">
        <f>IFERROR(AQ437/AP437,"-")</f>
        <v>-</v>
      </c>
      <c r="AS437" s="127">
        <v>0</v>
      </c>
      <c r="AT437" s="125" t="str">
        <f>IFERROR(AS437/AQ437,"-")</f>
        <v>-</v>
      </c>
      <c r="AU437" s="126">
        <v>0</v>
      </c>
      <c r="AV437" s="124" t="str">
        <f>IFERROR(AU437/AP437,"-")</f>
        <v>-</v>
      </c>
      <c r="AW437" s="127">
        <v>0</v>
      </c>
      <c r="AX437" s="125" t="str">
        <f>IFERROR(AW437/AU437,"-")</f>
        <v>-</v>
      </c>
      <c r="AY437" s="211">
        <v>0</v>
      </c>
      <c r="AZ437" s="126">
        <v>0</v>
      </c>
      <c r="BA437" s="124" t="str">
        <f>IFERROR(AZ437/AY437,"-")</f>
        <v>-</v>
      </c>
      <c r="BB437" s="127">
        <v>0</v>
      </c>
      <c r="BC437" s="125" t="str">
        <f>IFERROR(BB437/AZ437,"-")</f>
        <v>-</v>
      </c>
      <c r="BD437" s="126">
        <v>0</v>
      </c>
      <c r="BE437" s="124" t="str">
        <f>IFERROR(BD437/AY437,"-")</f>
        <v>-</v>
      </c>
      <c r="BF437" s="127">
        <v>0</v>
      </c>
      <c r="BG437" s="125" t="str">
        <f>IFERROR(BF437/BD437,"-")</f>
        <v>-</v>
      </c>
      <c r="BH437" s="211">
        <v>0</v>
      </c>
      <c r="BI437" s="126">
        <v>0</v>
      </c>
      <c r="BJ437" s="124" t="str">
        <f>IFERROR(BI437/BH437,"-")</f>
        <v>-</v>
      </c>
      <c r="BK437" s="127">
        <v>0</v>
      </c>
      <c r="BL437" s="125" t="str">
        <f>IFERROR(BK437/BI437,"-")</f>
        <v>-</v>
      </c>
      <c r="BM437" s="126">
        <v>0</v>
      </c>
      <c r="BN437" s="124" t="str">
        <f>IFERROR(BM437/BH437,"-")</f>
        <v>-</v>
      </c>
      <c r="BO437" s="127">
        <v>0</v>
      </c>
      <c r="BP437" s="125" t="str">
        <f>IFERROR(BO437/BM437,"-")</f>
        <v>-</v>
      </c>
      <c r="BQ437" s="212">
        <f t="shared" si="422"/>
        <v>0</v>
      </c>
      <c r="BR437" s="126">
        <f t="shared" si="423"/>
        <v>0</v>
      </c>
      <c r="BS437" s="124" t="str">
        <f>IFERROR(BR437/BQ437,"-")</f>
        <v>-</v>
      </c>
      <c r="BT437" s="127">
        <f>SUM(I437,R437,AA437,AJ437,AS437,BB437,BK437)</f>
        <v>0</v>
      </c>
      <c r="BU437" s="125" t="str">
        <f>IFERROR(BT437/BR437,"-")</f>
        <v>-</v>
      </c>
      <c r="BV437" s="126">
        <f>SUM(K437,T437,AC437,AL437,AU437,BD437,BM437)</f>
        <v>0</v>
      </c>
      <c r="BW437" s="124" t="str">
        <f>IFERROR(BV437/BQ437,"-")</f>
        <v>-</v>
      </c>
      <c r="BX437" s="127">
        <f>SUM(M437,V437,AE437,AN437,AW437,BF437,BO437)</f>
        <v>0</v>
      </c>
      <c r="BY437" s="125" t="str">
        <f>IFERROR(BX437/BV437,"-")</f>
        <v>-</v>
      </c>
      <c r="CA437" s="113">
        <v>0</v>
      </c>
      <c r="CB437" s="105">
        <v>0</v>
      </c>
      <c r="CC437" s="86" t="s">
        <v>240</v>
      </c>
      <c r="CD437" s="105">
        <v>0</v>
      </c>
      <c r="CE437" s="105" t="s">
        <v>240</v>
      </c>
      <c r="CF437" s="105">
        <v>0</v>
      </c>
      <c r="CG437" s="86" t="s">
        <v>240</v>
      </c>
      <c r="CH437" s="105">
        <v>0</v>
      </c>
      <c r="CI437" s="105" t="s">
        <v>240</v>
      </c>
      <c r="CK437" s="86" t="str">
        <f>IFERROR(BS437-BW437,"-")</f>
        <v>-</v>
      </c>
      <c r="CL437" s="86" t="str">
        <f t="shared" si="391"/>
        <v>-</v>
      </c>
      <c r="CM437" s="86" t="str">
        <f t="shared" si="392"/>
        <v>-</v>
      </c>
      <c r="CN437" s="86" t="str">
        <f t="shared" si="393"/>
        <v>-</v>
      </c>
    </row>
    <row r="438" spans="2:92" ht="13.5" customHeight="1">
      <c r="B438" s="347"/>
      <c r="C438" s="344"/>
      <c r="D438" s="338" t="s">
        <v>204</v>
      </c>
      <c r="E438" s="339"/>
      <c r="F438" s="144">
        <v>3</v>
      </c>
      <c r="G438" s="60">
        <v>3</v>
      </c>
      <c r="H438" s="80">
        <f t="shared" si="394"/>
        <v>1</v>
      </c>
      <c r="I438" s="93">
        <v>9517010</v>
      </c>
      <c r="J438" s="100">
        <f t="shared" si="395"/>
        <v>3172336.6666666665</v>
      </c>
      <c r="K438" s="60">
        <v>2</v>
      </c>
      <c r="L438" s="80">
        <f t="shared" si="396"/>
        <v>0.66666666666666663</v>
      </c>
      <c r="M438" s="93">
        <v>6546557</v>
      </c>
      <c r="N438" s="100">
        <f t="shared" si="397"/>
        <v>3273278.5</v>
      </c>
      <c r="O438" s="144">
        <v>10</v>
      </c>
      <c r="P438" s="60">
        <v>10</v>
      </c>
      <c r="Q438" s="80">
        <f t="shared" si="398"/>
        <v>1</v>
      </c>
      <c r="R438" s="93">
        <v>7786740</v>
      </c>
      <c r="S438" s="100">
        <f t="shared" si="399"/>
        <v>778674</v>
      </c>
      <c r="T438" s="60">
        <v>9</v>
      </c>
      <c r="U438" s="80">
        <f t="shared" si="400"/>
        <v>0.9</v>
      </c>
      <c r="V438" s="93">
        <v>863822</v>
      </c>
      <c r="W438" s="100">
        <f t="shared" si="401"/>
        <v>95980.222222222219</v>
      </c>
      <c r="X438" s="144">
        <v>569</v>
      </c>
      <c r="Y438" s="60">
        <v>510</v>
      </c>
      <c r="Z438" s="80">
        <f t="shared" si="402"/>
        <v>0.8963093145869947</v>
      </c>
      <c r="AA438" s="93">
        <v>296220230</v>
      </c>
      <c r="AB438" s="100">
        <f t="shared" si="403"/>
        <v>580823.98039215687</v>
      </c>
      <c r="AC438" s="60">
        <v>446</v>
      </c>
      <c r="AD438" s="80">
        <f t="shared" si="404"/>
        <v>0.78383128295254834</v>
      </c>
      <c r="AE438" s="93">
        <v>54373263</v>
      </c>
      <c r="AF438" s="100">
        <f t="shared" si="405"/>
        <v>121913.14573991031</v>
      </c>
      <c r="AG438" s="144">
        <v>443</v>
      </c>
      <c r="AH438" s="60">
        <v>427</v>
      </c>
      <c r="AI438" s="80">
        <f t="shared" si="406"/>
        <v>0.963882618510158</v>
      </c>
      <c r="AJ438" s="93">
        <v>338089690</v>
      </c>
      <c r="AK438" s="100">
        <f t="shared" si="407"/>
        <v>791779.13348946138</v>
      </c>
      <c r="AL438" s="60">
        <v>398</v>
      </c>
      <c r="AM438" s="80">
        <f t="shared" si="408"/>
        <v>0.89841986455981937</v>
      </c>
      <c r="AN438" s="93">
        <v>66603599</v>
      </c>
      <c r="AO438" s="100">
        <f t="shared" si="409"/>
        <v>167345.72613065326</v>
      </c>
      <c r="AP438" s="144">
        <v>319</v>
      </c>
      <c r="AQ438" s="60">
        <v>302</v>
      </c>
      <c r="AR438" s="80">
        <f t="shared" si="410"/>
        <v>0.94670846394984332</v>
      </c>
      <c r="AS438" s="93">
        <v>258980930</v>
      </c>
      <c r="AT438" s="100">
        <f t="shared" si="411"/>
        <v>857552.74834437086</v>
      </c>
      <c r="AU438" s="60">
        <v>281</v>
      </c>
      <c r="AV438" s="80">
        <f t="shared" si="412"/>
        <v>0.88087774294670851</v>
      </c>
      <c r="AW438" s="93">
        <v>50896830</v>
      </c>
      <c r="AX438" s="100">
        <f t="shared" si="413"/>
        <v>181127.50889679714</v>
      </c>
      <c r="AY438" s="144">
        <v>172</v>
      </c>
      <c r="AZ438" s="60">
        <v>164</v>
      </c>
      <c r="BA438" s="80">
        <f t="shared" si="414"/>
        <v>0.95348837209302328</v>
      </c>
      <c r="BB438" s="93">
        <v>181533240</v>
      </c>
      <c r="BC438" s="100">
        <f t="shared" si="415"/>
        <v>1106910</v>
      </c>
      <c r="BD438" s="60">
        <v>149</v>
      </c>
      <c r="BE438" s="80">
        <f t="shared" si="416"/>
        <v>0.86627906976744184</v>
      </c>
      <c r="BF438" s="93">
        <v>32068122</v>
      </c>
      <c r="BG438" s="100">
        <f t="shared" si="417"/>
        <v>215222.29530201343</v>
      </c>
      <c r="BH438" s="144">
        <v>62</v>
      </c>
      <c r="BI438" s="60">
        <v>56</v>
      </c>
      <c r="BJ438" s="80">
        <f t="shared" si="418"/>
        <v>0.90322580645161288</v>
      </c>
      <c r="BK438" s="93">
        <v>49052990</v>
      </c>
      <c r="BL438" s="100">
        <f t="shared" si="419"/>
        <v>875946.25</v>
      </c>
      <c r="BM438" s="60">
        <v>43</v>
      </c>
      <c r="BN438" s="80">
        <f t="shared" si="420"/>
        <v>0.69354838709677424</v>
      </c>
      <c r="BO438" s="93">
        <v>3979889</v>
      </c>
      <c r="BP438" s="100">
        <f t="shared" si="421"/>
        <v>92555.558139534885</v>
      </c>
      <c r="BQ438" s="98">
        <f t="shared" si="422"/>
        <v>1578</v>
      </c>
      <c r="BR438" s="60">
        <f t="shared" si="423"/>
        <v>1472</v>
      </c>
      <c r="BS438" s="80">
        <f t="shared" si="424"/>
        <v>0.93282636248415718</v>
      </c>
      <c r="BT438" s="93">
        <f t="shared" si="425"/>
        <v>1141180830</v>
      </c>
      <c r="BU438" s="100">
        <f t="shared" si="426"/>
        <v>775258.71603260865</v>
      </c>
      <c r="BV438" s="60">
        <f t="shared" si="427"/>
        <v>1328</v>
      </c>
      <c r="BW438" s="80">
        <f t="shared" si="428"/>
        <v>0.84157160963244615</v>
      </c>
      <c r="BX438" s="93">
        <f t="shared" si="429"/>
        <v>215332082</v>
      </c>
      <c r="BY438" s="100">
        <f t="shared" si="430"/>
        <v>162147.65210843374</v>
      </c>
      <c r="CA438" s="113">
        <v>1518</v>
      </c>
      <c r="CB438" s="105">
        <v>1432</v>
      </c>
      <c r="CC438" s="86">
        <v>0.9433465085638999</v>
      </c>
      <c r="CD438" s="105">
        <v>1187327450</v>
      </c>
      <c r="CE438" s="105">
        <v>829139.28072625701</v>
      </c>
      <c r="CF438" s="105">
        <v>1283</v>
      </c>
      <c r="CG438" s="86">
        <v>0.84519104084321472</v>
      </c>
      <c r="CH438" s="105">
        <v>252266600</v>
      </c>
      <c r="CI438" s="105">
        <v>196622.4473889322</v>
      </c>
      <c r="CK438" s="86">
        <f t="shared" si="390"/>
        <v>9.125475285171103E-2</v>
      </c>
      <c r="CL438" s="86">
        <f t="shared" si="391"/>
        <v>6.7173637515842821E-2</v>
      </c>
      <c r="CM438" s="86">
        <f t="shared" si="392"/>
        <v>9.8155467720685174E-2</v>
      </c>
      <c r="CN438" s="86">
        <f t="shared" si="393"/>
        <v>5.6653491436100101E-2</v>
      </c>
    </row>
    <row r="439" spans="2:92" ht="13.5" customHeight="1">
      <c r="B439" s="345">
        <v>73</v>
      </c>
      <c r="C439" s="342" t="s">
        <v>32</v>
      </c>
      <c r="D439" s="331" t="s">
        <v>153</v>
      </c>
      <c r="E439" s="320"/>
      <c r="F439" s="144">
        <v>1</v>
      </c>
      <c r="G439" s="60">
        <v>1</v>
      </c>
      <c r="H439" s="80">
        <f t="shared" si="394"/>
        <v>1</v>
      </c>
      <c r="I439" s="93">
        <v>759050</v>
      </c>
      <c r="J439" s="100">
        <f t="shared" si="395"/>
        <v>759050</v>
      </c>
      <c r="K439" s="60">
        <v>1</v>
      </c>
      <c r="L439" s="80">
        <f t="shared" si="396"/>
        <v>1</v>
      </c>
      <c r="M439" s="93">
        <v>135843</v>
      </c>
      <c r="N439" s="100">
        <f t="shared" si="397"/>
        <v>135843</v>
      </c>
      <c r="O439" s="144">
        <v>2</v>
      </c>
      <c r="P439" s="60">
        <v>2</v>
      </c>
      <c r="Q439" s="80">
        <f t="shared" si="398"/>
        <v>1</v>
      </c>
      <c r="R439" s="93">
        <v>430080</v>
      </c>
      <c r="S439" s="100">
        <f t="shared" si="399"/>
        <v>215040</v>
      </c>
      <c r="T439" s="60">
        <v>0</v>
      </c>
      <c r="U439" s="80">
        <f t="shared" si="400"/>
        <v>0</v>
      </c>
      <c r="V439" s="93">
        <v>0</v>
      </c>
      <c r="W439" s="100" t="str">
        <f t="shared" si="401"/>
        <v>-</v>
      </c>
      <c r="X439" s="144">
        <v>336</v>
      </c>
      <c r="Y439" s="60">
        <v>335</v>
      </c>
      <c r="Z439" s="80">
        <f t="shared" si="402"/>
        <v>0.99702380952380953</v>
      </c>
      <c r="AA439" s="93">
        <v>161223850</v>
      </c>
      <c r="AB439" s="100">
        <f t="shared" si="403"/>
        <v>481265.22388059704</v>
      </c>
      <c r="AC439" s="60">
        <v>294</v>
      </c>
      <c r="AD439" s="80">
        <f t="shared" si="404"/>
        <v>0.875</v>
      </c>
      <c r="AE439" s="93">
        <v>27318639</v>
      </c>
      <c r="AF439" s="100">
        <f t="shared" si="405"/>
        <v>92920.540816326524</v>
      </c>
      <c r="AG439" s="144">
        <v>256</v>
      </c>
      <c r="AH439" s="60">
        <v>256</v>
      </c>
      <c r="AI439" s="80">
        <f t="shared" si="406"/>
        <v>1</v>
      </c>
      <c r="AJ439" s="93">
        <v>143202960</v>
      </c>
      <c r="AK439" s="100">
        <f t="shared" si="407"/>
        <v>559386.5625</v>
      </c>
      <c r="AL439" s="60">
        <v>231</v>
      </c>
      <c r="AM439" s="80">
        <f t="shared" si="408"/>
        <v>0.90234375</v>
      </c>
      <c r="AN439" s="93">
        <v>38631088</v>
      </c>
      <c r="AO439" s="100">
        <f t="shared" si="409"/>
        <v>167234.14718614719</v>
      </c>
      <c r="AP439" s="144">
        <v>131</v>
      </c>
      <c r="AQ439" s="60">
        <v>130</v>
      </c>
      <c r="AR439" s="80">
        <f t="shared" si="410"/>
        <v>0.99236641221374045</v>
      </c>
      <c r="AS439" s="93">
        <v>82175610</v>
      </c>
      <c r="AT439" s="100">
        <f t="shared" si="411"/>
        <v>632120.07692307688</v>
      </c>
      <c r="AU439" s="60">
        <v>123</v>
      </c>
      <c r="AV439" s="80">
        <f t="shared" si="412"/>
        <v>0.93893129770992367</v>
      </c>
      <c r="AW439" s="93">
        <v>12441747</v>
      </c>
      <c r="AX439" s="100">
        <f t="shared" si="413"/>
        <v>101152.41463414633</v>
      </c>
      <c r="AY439" s="144">
        <v>29</v>
      </c>
      <c r="AZ439" s="60">
        <v>29</v>
      </c>
      <c r="BA439" s="80">
        <f t="shared" si="414"/>
        <v>1</v>
      </c>
      <c r="BB439" s="93">
        <v>27858830</v>
      </c>
      <c r="BC439" s="100">
        <f t="shared" si="415"/>
        <v>960649.31034482759</v>
      </c>
      <c r="BD439" s="60">
        <v>29</v>
      </c>
      <c r="BE439" s="80">
        <f t="shared" si="416"/>
        <v>1</v>
      </c>
      <c r="BF439" s="93">
        <v>2922205</v>
      </c>
      <c r="BG439" s="100">
        <f t="shared" si="417"/>
        <v>100765.68965517242</v>
      </c>
      <c r="BH439" s="144">
        <v>12</v>
      </c>
      <c r="BI439" s="60">
        <v>12</v>
      </c>
      <c r="BJ439" s="80">
        <f t="shared" si="418"/>
        <v>1</v>
      </c>
      <c r="BK439" s="93">
        <v>8631920</v>
      </c>
      <c r="BL439" s="100">
        <f t="shared" si="419"/>
        <v>719326.66666666663</v>
      </c>
      <c r="BM439" s="60">
        <v>11</v>
      </c>
      <c r="BN439" s="80">
        <f t="shared" si="420"/>
        <v>0.91666666666666663</v>
      </c>
      <c r="BO439" s="93">
        <v>882025</v>
      </c>
      <c r="BP439" s="100">
        <f t="shared" si="421"/>
        <v>80184.090909090912</v>
      </c>
      <c r="BQ439" s="98">
        <f t="shared" si="422"/>
        <v>767</v>
      </c>
      <c r="BR439" s="60">
        <f t="shared" si="423"/>
        <v>765</v>
      </c>
      <c r="BS439" s="80">
        <f t="shared" si="424"/>
        <v>0.99739243807040412</v>
      </c>
      <c r="BT439" s="93">
        <f t="shared" si="425"/>
        <v>424282300</v>
      </c>
      <c r="BU439" s="100">
        <f t="shared" si="426"/>
        <v>554617.38562091498</v>
      </c>
      <c r="BV439" s="60">
        <f t="shared" si="427"/>
        <v>689</v>
      </c>
      <c r="BW439" s="80">
        <f t="shared" si="428"/>
        <v>0.89830508474576276</v>
      </c>
      <c r="BX439" s="93">
        <f t="shared" si="429"/>
        <v>82331547</v>
      </c>
      <c r="BY439" s="100">
        <f t="shared" si="430"/>
        <v>119494.26269956458</v>
      </c>
      <c r="CA439" s="113">
        <v>630</v>
      </c>
      <c r="CB439" s="105">
        <v>626</v>
      </c>
      <c r="CC439" s="86">
        <v>0.99365079365079367</v>
      </c>
      <c r="CD439" s="105">
        <v>305738310</v>
      </c>
      <c r="CE439" s="105">
        <v>488399.85623003193</v>
      </c>
      <c r="CF439" s="105">
        <v>554</v>
      </c>
      <c r="CG439" s="86">
        <v>0.87936507936507935</v>
      </c>
      <c r="CH439" s="105">
        <v>63746350</v>
      </c>
      <c r="CI439" s="105">
        <v>115065.61371841155</v>
      </c>
      <c r="CK439" s="86">
        <f t="shared" si="390"/>
        <v>9.9087353324641358E-2</v>
      </c>
      <c r="CL439" s="86">
        <f t="shared" si="391"/>
        <v>2.6075619295958807E-3</v>
      </c>
      <c r="CM439" s="86">
        <f t="shared" si="392"/>
        <v>0.11428571428571432</v>
      </c>
      <c r="CN439" s="86">
        <f t="shared" si="393"/>
        <v>6.3492063492063266E-3</v>
      </c>
    </row>
    <row r="440" spans="2:92" ht="13.5" customHeight="1">
      <c r="B440" s="346"/>
      <c r="C440" s="343"/>
      <c r="D440" s="319" t="s">
        <v>164</v>
      </c>
      <c r="E440" s="320"/>
      <c r="F440" s="144">
        <v>0</v>
      </c>
      <c r="G440" s="60">
        <v>0</v>
      </c>
      <c r="H440" s="80" t="str">
        <f t="shared" si="394"/>
        <v>-</v>
      </c>
      <c r="I440" s="93">
        <v>0</v>
      </c>
      <c r="J440" s="100" t="str">
        <f t="shared" si="395"/>
        <v>-</v>
      </c>
      <c r="K440" s="60">
        <v>0</v>
      </c>
      <c r="L440" s="80" t="str">
        <f t="shared" si="396"/>
        <v>-</v>
      </c>
      <c r="M440" s="93">
        <v>0</v>
      </c>
      <c r="N440" s="100" t="str">
        <f t="shared" si="397"/>
        <v>-</v>
      </c>
      <c r="O440" s="144">
        <v>0</v>
      </c>
      <c r="P440" s="60">
        <v>0</v>
      </c>
      <c r="Q440" s="80" t="str">
        <f t="shared" si="398"/>
        <v>-</v>
      </c>
      <c r="R440" s="93">
        <v>0</v>
      </c>
      <c r="S440" s="100" t="str">
        <f t="shared" si="399"/>
        <v>-</v>
      </c>
      <c r="T440" s="60">
        <v>0</v>
      </c>
      <c r="U440" s="80" t="str">
        <f t="shared" si="400"/>
        <v>-</v>
      </c>
      <c r="V440" s="93">
        <v>0</v>
      </c>
      <c r="W440" s="100" t="str">
        <f t="shared" si="401"/>
        <v>-</v>
      </c>
      <c r="X440" s="144">
        <v>17</v>
      </c>
      <c r="Y440" s="60">
        <v>17</v>
      </c>
      <c r="Z440" s="80">
        <f t="shared" si="402"/>
        <v>1</v>
      </c>
      <c r="AA440" s="93">
        <v>5483340</v>
      </c>
      <c r="AB440" s="100">
        <f t="shared" si="403"/>
        <v>322549.4117647059</v>
      </c>
      <c r="AC440" s="60">
        <v>14</v>
      </c>
      <c r="AD440" s="80">
        <f t="shared" si="404"/>
        <v>0.82352941176470584</v>
      </c>
      <c r="AE440" s="93">
        <v>1678951</v>
      </c>
      <c r="AF440" s="100">
        <f t="shared" si="405"/>
        <v>119925.07142857143</v>
      </c>
      <c r="AG440" s="144">
        <v>13</v>
      </c>
      <c r="AH440" s="60">
        <v>13</v>
      </c>
      <c r="AI440" s="80">
        <f t="shared" si="406"/>
        <v>1</v>
      </c>
      <c r="AJ440" s="93">
        <v>14134850</v>
      </c>
      <c r="AK440" s="100">
        <f t="shared" si="407"/>
        <v>1087296.1538461538</v>
      </c>
      <c r="AL440" s="60">
        <v>12</v>
      </c>
      <c r="AM440" s="80">
        <f t="shared" si="408"/>
        <v>0.92307692307692313</v>
      </c>
      <c r="AN440" s="93">
        <v>2273639</v>
      </c>
      <c r="AO440" s="100">
        <f t="shared" si="409"/>
        <v>189469.91666666666</v>
      </c>
      <c r="AP440" s="144">
        <v>5</v>
      </c>
      <c r="AQ440" s="60">
        <v>5</v>
      </c>
      <c r="AR440" s="80">
        <f t="shared" si="410"/>
        <v>1</v>
      </c>
      <c r="AS440" s="93">
        <v>2639900</v>
      </c>
      <c r="AT440" s="100">
        <f t="shared" si="411"/>
        <v>527980</v>
      </c>
      <c r="AU440" s="60">
        <v>5</v>
      </c>
      <c r="AV440" s="80">
        <f t="shared" si="412"/>
        <v>1</v>
      </c>
      <c r="AW440" s="93">
        <v>390572</v>
      </c>
      <c r="AX440" s="100">
        <f t="shared" si="413"/>
        <v>78114.399999999994</v>
      </c>
      <c r="AY440" s="144">
        <v>0</v>
      </c>
      <c r="AZ440" s="60">
        <v>0</v>
      </c>
      <c r="BA440" s="80" t="str">
        <f t="shared" si="414"/>
        <v>-</v>
      </c>
      <c r="BB440" s="93">
        <v>0</v>
      </c>
      <c r="BC440" s="100" t="str">
        <f t="shared" si="415"/>
        <v>-</v>
      </c>
      <c r="BD440" s="60">
        <v>0</v>
      </c>
      <c r="BE440" s="80" t="str">
        <f t="shared" si="416"/>
        <v>-</v>
      </c>
      <c r="BF440" s="93">
        <v>0</v>
      </c>
      <c r="BG440" s="100" t="str">
        <f t="shared" si="417"/>
        <v>-</v>
      </c>
      <c r="BH440" s="144">
        <v>0</v>
      </c>
      <c r="BI440" s="60">
        <v>0</v>
      </c>
      <c r="BJ440" s="80" t="str">
        <f t="shared" si="418"/>
        <v>-</v>
      </c>
      <c r="BK440" s="93">
        <v>0</v>
      </c>
      <c r="BL440" s="100" t="str">
        <f t="shared" si="419"/>
        <v>-</v>
      </c>
      <c r="BM440" s="60">
        <v>0</v>
      </c>
      <c r="BN440" s="80" t="str">
        <f t="shared" si="420"/>
        <v>-</v>
      </c>
      <c r="BO440" s="93">
        <v>0</v>
      </c>
      <c r="BP440" s="100" t="str">
        <f t="shared" si="421"/>
        <v>-</v>
      </c>
      <c r="BQ440" s="98">
        <f t="shared" si="422"/>
        <v>35</v>
      </c>
      <c r="BR440" s="60">
        <f t="shared" si="423"/>
        <v>35</v>
      </c>
      <c r="BS440" s="80">
        <f t="shared" si="424"/>
        <v>1</v>
      </c>
      <c r="BT440" s="93">
        <f t="shared" si="425"/>
        <v>22258090</v>
      </c>
      <c r="BU440" s="100">
        <f t="shared" si="426"/>
        <v>635945.42857142852</v>
      </c>
      <c r="BV440" s="60">
        <f t="shared" si="427"/>
        <v>31</v>
      </c>
      <c r="BW440" s="80">
        <f t="shared" si="428"/>
        <v>0.88571428571428568</v>
      </c>
      <c r="BX440" s="93">
        <f t="shared" si="429"/>
        <v>4343162</v>
      </c>
      <c r="BY440" s="100">
        <f t="shared" si="430"/>
        <v>140102</v>
      </c>
      <c r="CA440" s="113">
        <v>32</v>
      </c>
      <c r="CB440" s="105">
        <v>32</v>
      </c>
      <c r="CC440" s="86">
        <v>1</v>
      </c>
      <c r="CD440" s="105">
        <v>11272970</v>
      </c>
      <c r="CE440" s="105">
        <v>352280.3125</v>
      </c>
      <c r="CF440" s="105">
        <v>25</v>
      </c>
      <c r="CG440" s="86">
        <v>0.78125</v>
      </c>
      <c r="CH440" s="105">
        <v>1940257</v>
      </c>
      <c r="CI440" s="105">
        <v>77610.28</v>
      </c>
      <c r="CK440" s="86">
        <f t="shared" si="390"/>
        <v>0.11428571428571432</v>
      </c>
      <c r="CL440" s="86">
        <f t="shared" si="391"/>
        <v>0</v>
      </c>
      <c r="CM440" s="86">
        <f t="shared" si="392"/>
        <v>0.21875</v>
      </c>
      <c r="CN440" s="86">
        <f t="shared" si="393"/>
        <v>0</v>
      </c>
    </row>
    <row r="441" spans="2:92" ht="13.5" customHeight="1">
      <c r="B441" s="346"/>
      <c r="C441" s="343"/>
      <c r="D441" s="81"/>
      <c r="E441" s="71" t="s">
        <v>160</v>
      </c>
      <c r="F441" s="168">
        <v>0</v>
      </c>
      <c r="G441" s="62">
        <v>0</v>
      </c>
      <c r="H441" s="79" t="str">
        <f t="shared" si="394"/>
        <v>-</v>
      </c>
      <c r="I441" s="101">
        <v>0</v>
      </c>
      <c r="J441" s="102" t="str">
        <f t="shared" si="395"/>
        <v>-</v>
      </c>
      <c r="K441" s="62">
        <v>0</v>
      </c>
      <c r="L441" s="79" t="str">
        <f t="shared" si="396"/>
        <v>-</v>
      </c>
      <c r="M441" s="101">
        <v>0</v>
      </c>
      <c r="N441" s="102" t="str">
        <f t="shared" si="397"/>
        <v>-</v>
      </c>
      <c r="O441" s="168">
        <v>0</v>
      </c>
      <c r="P441" s="62">
        <v>0</v>
      </c>
      <c r="Q441" s="79" t="str">
        <f t="shared" si="398"/>
        <v>-</v>
      </c>
      <c r="R441" s="101">
        <v>0</v>
      </c>
      <c r="S441" s="102" t="str">
        <f t="shared" si="399"/>
        <v>-</v>
      </c>
      <c r="T441" s="62">
        <v>0</v>
      </c>
      <c r="U441" s="79" t="str">
        <f t="shared" si="400"/>
        <v>-</v>
      </c>
      <c r="V441" s="101">
        <v>0</v>
      </c>
      <c r="W441" s="102" t="str">
        <f t="shared" si="401"/>
        <v>-</v>
      </c>
      <c r="X441" s="168">
        <v>12</v>
      </c>
      <c r="Y441" s="62">
        <v>12</v>
      </c>
      <c r="Z441" s="79">
        <f t="shared" si="402"/>
        <v>1</v>
      </c>
      <c r="AA441" s="101">
        <v>4912690</v>
      </c>
      <c r="AB441" s="102">
        <f t="shared" si="403"/>
        <v>409390.83333333331</v>
      </c>
      <c r="AC441" s="62">
        <v>10</v>
      </c>
      <c r="AD441" s="79">
        <f t="shared" si="404"/>
        <v>0.83333333333333337</v>
      </c>
      <c r="AE441" s="101">
        <v>1412246</v>
      </c>
      <c r="AF441" s="102">
        <f t="shared" si="405"/>
        <v>141224.6</v>
      </c>
      <c r="AG441" s="168">
        <v>10</v>
      </c>
      <c r="AH441" s="62">
        <v>10</v>
      </c>
      <c r="AI441" s="79">
        <f t="shared" si="406"/>
        <v>1</v>
      </c>
      <c r="AJ441" s="101">
        <v>11892380</v>
      </c>
      <c r="AK441" s="102">
        <f t="shared" si="407"/>
        <v>1189238</v>
      </c>
      <c r="AL441" s="62">
        <v>9</v>
      </c>
      <c r="AM441" s="79">
        <f t="shared" si="408"/>
        <v>0.9</v>
      </c>
      <c r="AN441" s="101">
        <v>1018240</v>
      </c>
      <c r="AO441" s="102">
        <f t="shared" si="409"/>
        <v>113137.77777777778</v>
      </c>
      <c r="AP441" s="168">
        <v>5</v>
      </c>
      <c r="AQ441" s="62">
        <v>5</v>
      </c>
      <c r="AR441" s="79">
        <f t="shared" si="410"/>
        <v>1</v>
      </c>
      <c r="AS441" s="101">
        <v>2639900</v>
      </c>
      <c r="AT441" s="102">
        <f t="shared" si="411"/>
        <v>527980</v>
      </c>
      <c r="AU441" s="62">
        <v>5</v>
      </c>
      <c r="AV441" s="79">
        <f t="shared" si="412"/>
        <v>1</v>
      </c>
      <c r="AW441" s="101">
        <v>390572</v>
      </c>
      <c r="AX441" s="102">
        <f t="shared" si="413"/>
        <v>78114.399999999994</v>
      </c>
      <c r="AY441" s="168">
        <v>0</v>
      </c>
      <c r="AZ441" s="62">
        <v>0</v>
      </c>
      <c r="BA441" s="79" t="str">
        <f t="shared" si="414"/>
        <v>-</v>
      </c>
      <c r="BB441" s="101">
        <v>0</v>
      </c>
      <c r="BC441" s="102" t="str">
        <f t="shared" si="415"/>
        <v>-</v>
      </c>
      <c r="BD441" s="62">
        <v>0</v>
      </c>
      <c r="BE441" s="79" t="str">
        <f t="shared" si="416"/>
        <v>-</v>
      </c>
      <c r="BF441" s="101">
        <v>0</v>
      </c>
      <c r="BG441" s="102" t="str">
        <f t="shared" si="417"/>
        <v>-</v>
      </c>
      <c r="BH441" s="168">
        <v>0</v>
      </c>
      <c r="BI441" s="62">
        <v>0</v>
      </c>
      <c r="BJ441" s="79" t="str">
        <f t="shared" si="418"/>
        <v>-</v>
      </c>
      <c r="BK441" s="101">
        <v>0</v>
      </c>
      <c r="BL441" s="102" t="str">
        <f t="shared" si="419"/>
        <v>-</v>
      </c>
      <c r="BM441" s="62">
        <v>0</v>
      </c>
      <c r="BN441" s="79" t="str">
        <f t="shared" si="420"/>
        <v>-</v>
      </c>
      <c r="BO441" s="101">
        <v>0</v>
      </c>
      <c r="BP441" s="102" t="str">
        <f t="shared" si="421"/>
        <v>-</v>
      </c>
      <c r="BQ441" s="99">
        <f t="shared" si="422"/>
        <v>27</v>
      </c>
      <c r="BR441" s="62">
        <f t="shared" si="423"/>
        <v>27</v>
      </c>
      <c r="BS441" s="79">
        <f t="shared" si="424"/>
        <v>1</v>
      </c>
      <c r="BT441" s="101">
        <f t="shared" si="425"/>
        <v>19444970</v>
      </c>
      <c r="BU441" s="102">
        <f t="shared" si="426"/>
        <v>720184.07407407404</v>
      </c>
      <c r="BV441" s="62">
        <f t="shared" si="427"/>
        <v>24</v>
      </c>
      <c r="BW441" s="79">
        <f t="shared" si="428"/>
        <v>0.88888888888888884</v>
      </c>
      <c r="BX441" s="101">
        <f t="shared" si="429"/>
        <v>2821058</v>
      </c>
      <c r="BY441" s="102">
        <f t="shared" si="430"/>
        <v>117544.08333333333</v>
      </c>
      <c r="CA441" s="113">
        <v>20</v>
      </c>
      <c r="CB441" s="105">
        <v>20</v>
      </c>
      <c r="CC441" s="86">
        <v>1</v>
      </c>
      <c r="CD441" s="105">
        <v>7548880</v>
      </c>
      <c r="CE441" s="105">
        <v>377444</v>
      </c>
      <c r="CF441" s="105">
        <v>16</v>
      </c>
      <c r="CG441" s="86">
        <v>0.8</v>
      </c>
      <c r="CH441" s="105">
        <v>1322261</v>
      </c>
      <c r="CI441" s="105">
        <v>82641.3125</v>
      </c>
      <c r="CK441" s="86">
        <f t="shared" si="390"/>
        <v>0.11111111111111116</v>
      </c>
      <c r="CL441" s="86">
        <f t="shared" si="391"/>
        <v>0</v>
      </c>
      <c r="CM441" s="86">
        <f t="shared" si="392"/>
        <v>0.19999999999999996</v>
      </c>
      <c r="CN441" s="86">
        <f t="shared" si="393"/>
        <v>0</v>
      </c>
    </row>
    <row r="442" spans="2:92" ht="13.5" customHeight="1">
      <c r="B442" s="346"/>
      <c r="C442" s="343"/>
      <c r="D442" s="81"/>
      <c r="E442" s="198" t="s">
        <v>161</v>
      </c>
      <c r="F442" s="213">
        <v>0</v>
      </c>
      <c r="G442" s="214">
        <v>0</v>
      </c>
      <c r="H442" s="215" t="str">
        <f t="shared" si="394"/>
        <v>-</v>
      </c>
      <c r="I442" s="216">
        <v>0</v>
      </c>
      <c r="J442" s="217" t="str">
        <f t="shared" si="395"/>
        <v>-</v>
      </c>
      <c r="K442" s="214">
        <v>0</v>
      </c>
      <c r="L442" s="215" t="str">
        <f t="shared" si="396"/>
        <v>-</v>
      </c>
      <c r="M442" s="216">
        <v>0</v>
      </c>
      <c r="N442" s="217" t="str">
        <f t="shared" si="397"/>
        <v>-</v>
      </c>
      <c r="O442" s="213">
        <v>0</v>
      </c>
      <c r="P442" s="214">
        <v>0</v>
      </c>
      <c r="Q442" s="215" t="str">
        <f t="shared" si="398"/>
        <v>-</v>
      </c>
      <c r="R442" s="216">
        <v>0</v>
      </c>
      <c r="S442" s="217" t="str">
        <f t="shared" si="399"/>
        <v>-</v>
      </c>
      <c r="T442" s="214">
        <v>0</v>
      </c>
      <c r="U442" s="215" t="str">
        <f t="shared" si="400"/>
        <v>-</v>
      </c>
      <c r="V442" s="216">
        <v>0</v>
      </c>
      <c r="W442" s="217" t="str">
        <f t="shared" si="401"/>
        <v>-</v>
      </c>
      <c r="X442" s="213">
        <v>5</v>
      </c>
      <c r="Y442" s="214">
        <v>5</v>
      </c>
      <c r="Z442" s="215">
        <f t="shared" si="402"/>
        <v>1</v>
      </c>
      <c r="AA442" s="216">
        <v>570650</v>
      </c>
      <c r="AB442" s="217">
        <f t="shared" si="403"/>
        <v>114130</v>
      </c>
      <c r="AC442" s="214">
        <v>4</v>
      </c>
      <c r="AD442" s="215">
        <f t="shared" si="404"/>
        <v>0.8</v>
      </c>
      <c r="AE442" s="216">
        <v>266705</v>
      </c>
      <c r="AF442" s="217">
        <f t="shared" si="405"/>
        <v>66676.25</v>
      </c>
      <c r="AG442" s="213">
        <v>3</v>
      </c>
      <c r="AH442" s="214">
        <v>3</v>
      </c>
      <c r="AI442" s="215">
        <f t="shared" si="406"/>
        <v>1</v>
      </c>
      <c r="AJ442" s="216">
        <v>2242470</v>
      </c>
      <c r="AK442" s="217">
        <f t="shared" si="407"/>
        <v>747490</v>
      </c>
      <c r="AL442" s="214">
        <v>3</v>
      </c>
      <c r="AM442" s="215">
        <f t="shared" si="408"/>
        <v>1</v>
      </c>
      <c r="AN442" s="216">
        <v>1255399</v>
      </c>
      <c r="AO442" s="217">
        <f t="shared" si="409"/>
        <v>418466.33333333331</v>
      </c>
      <c r="AP442" s="213">
        <v>0</v>
      </c>
      <c r="AQ442" s="214">
        <v>0</v>
      </c>
      <c r="AR442" s="215" t="str">
        <f t="shared" si="410"/>
        <v>-</v>
      </c>
      <c r="AS442" s="216">
        <v>0</v>
      </c>
      <c r="AT442" s="217" t="str">
        <f t="shared" si="411"/>
        <v>-</v>
      </c>
      <c r="AU442" s="214">
        <v>0</v>
      </c>
      <c r="AV442" s="215" t="str">
        <f t="shared" si="412"/>
        <v>-</v>
      </c>
      <c r="AW442" s="216">
        <v>0</v>
      </c>
      <c r="AX442" s="217" t="str">
        <f t="shared" si="413"/>
        <v>-</v>
      </c>
      <c r="AY442" s="213">
        <v>0</v>
      </c>
      <c r="AZ442" s="214">
        <v>0</v>
      </c>
      <c r="BA442" s="215" t="str">
        <f t="shared" si="414"/>
        <v>-</v>
      </c>
      <c r="BB442" s="216">
        <v>0</v>
      </c>
      <c r="BC442" s="217" t="str">
        <f t="shared" si="415"/>
        <v>-</v>
      </c>
      <c r="BD442" s="214">
        <v>0</v>
      </c>
      <c r="BE442" s="215" t="str">
        <f t="shared" si="416"/>
        <v>-</v>
      </c>
      <c r="BF442" s="216">
        <v>0</v>
      </c>
      <c r="BG442" s="217" t="str">
        <f t="shared" si="417"/>
        <v>-</v>
      </c>
      <c r="BH442" s="213">
        <v>0</v>
      </c>
      <c r="BI442" s="214">
        <v>0</v>
      </c>
      <c r="BJ442" s="215" t="str">
        <f t="shared" si="418"/>
        <v>-</v>
      </c>
      <c r="BK442" s="216">
        <v>0</v>
      </c>
      <c r="BL442" s="217" t="str">
        <f t="shared" si="419"/>
        <v>-</v>
      </c>
      <c r="BM442" s="214">
        <v>0</v>
      </c>
      <c r="BN442" s="215" t="str">
        <f t="shared" si="420"/>
        <v>-</v>
      </c>
      <c r="BO442" s="216">
        <v>0</v>
      </c>
      <c r="BP442" s="217" t="str">
        <f t="shared" si="421"/>
        <v>-</v>
      </c>
      <c r="BQ442" s="218">
        <f t="shared" si="422"/>
        <v>8</v>
      </c>
      <c r="BR442" s="214">
        <f t="shared" si="423"/>
        <v>8</v>
      </c>
      <c r="BS442" s="215">
        <f t="shared" si="424"/>
        <v>1</v>
      </c>
      <c r="BT442" s="216">
        <f t="shared" si="425"/>
        <v>2813120</v>
      </c>
      <c r="BU442" s="217">
        <f t="shared" si="426"/>
        <v>351640</v>
      </c>
      <c r="BV442" s="214">
        <f t="shared" si="427"/>
        <v>7</v>
      </c>
      <c r="BW442" s="215">
        <f t="shared" si="428"/>
        <v>0.875</v>
      </c>
      <c r="BX442" s="216">
        <f t="shared" si="429"/>
        <v>1522104</v>
      </c>
      <c r="BY442" s="217">
        <f t="shared" si="430"/>
        <v>217443.42857142858</v>
      </c>
      <c r="CA442" s="113">
        <v>12</v>
      </c>
      <c r="CB442" s="105">
        <v>12</v>
      </c>
      <c r="CC442" s="86">
        <v>1</v>
      </c>
      <c r="CD442" s="105">
        <v>3724090</v>
      </c>
      <c r="CE442" s="105">
        <v>310340.83333333331</v>
      </c>
      <c r="CF442" s="105">
        <v>9</v>
      </c>
      <c r="CG442" s="86">
        <v>0.75</v>
      </c>
      <c r="CH442" s="105">
        <v>617996</v>
      </c>
      <c r="CI442" s="105">
        <v>68666.222222222219</v>
      </c>
      <c r="CK442" s="86">
        <f t="shared" si="390"/>
        <v>0.125</v>
      </c>
      <c r="CL442" s="86">
        <f t="shared" si="391"/>
        <v>0</v>
      </c>
      <c r="CM442" s="86">
        <f t="shared" si="392"/>
        <v>0.25</v>
      </c>
      <c r="CN442" s="86">
        <f t="shared" si="393"/>
        <v>0</v>
      </c>
    </row>
    <row r="443" spans="2:92" ht="13.5" customHeight="1">
      <c r="B443" s="346"/>
      <c r="C443" s="343"/>
      <c r="D443" s="210"/>
      <c r="E443" s="72" t="s">
        <v>211</v>
      </c>
      <c r="F443" s="211">
        <v>0</v>
      </c>
      <c r="G443" s="126">
        <v>0</v>
      </c>
      <c r="H443" s="124" t="str">
        <f>IFERROR(G443/F443,"-")</f>
        <v>-</v>
      </c>
      <c r="I443" s="127">
        <v>0</v>
      </c>
      <c r="J443" s="125" t="str">
        <f>IFERROR(I443/G443,"-")</f>
        <v>-</v>
      </c>
      <c r="K443" s="126">
        <v>0</v>
      </c>
      <c r="L443" s="124" t="str">
        <f>IFERROR(K443/F443,"-")</f>
        <v>-</v>
      </c>
      <c r="M443" s="127">
        <v>0</v>
      </c>
      <c r="N443" s="125" t="str">
        <f>IFERROR(M443/K443,"-")</f>
        <v>-</v>
      </c>
      <c r="O443" s="211">
        <v>0</v>
      </c>
      <c r="P443" s="126">
        <v>0</v>
      </c>
      <c r="Q443" s="124" t="str">
        <f>IFERROR(P443/O443,"-")</f>
        <v>-</v>
      </c>
      <c r="R443" s="127">
        <v>0</v>
      </c>
      <c r="S443" s="125" t="str">
        <f>IFERROR(R443/P443,"-")</f>
        <v>-</v>
      </c>
      <c r="T443" s="126">
        <v>0</v>
      </c>
      <c r="U443" s="124" t="str">
        <f>IFERROR(T443/O443,"-")</f>
        <v>-</v>
      </c>
      <c r="V443" s="127">
        <v>0</v>
      </c>
      <c r="W443" s="125" t="str">
        <f>IFERROR(V443/T443,"-")</f>
        <v>-</v>
      </c>
      <c r="X443" s="211">
        <v>0</v>
      </c>
      <c r="Y443" s="126">
        <v>0</v>
      </c>
      <c r="Z443" s="124" t="str">
        <f>IFERROR(Y443/X443,"-")</f>
        <v>-</v>
      </c>
      <c r="AA443" s="127">
        <v>0</v>
      </c>
      <c r="AB443" s="125" t="str">
        <f>IFERROR(AA443/Y443,"-")</f>
        <v>-</v>
      </c>
      <c r="AC443" s="126">
        <v>0</v>
      </c>
      <c r="AD443" s="124" t="str">
        <f>IFERROR(AC443/X443,"-")</f>
        <v>-</v>
      </c>
      <c r="AE443" s="127">
        <v>0</v>
      </c>
      <c r="AF443" s="125" t="str">
        <f>IFERROR(AE443/AC443,"-")</f>
        <v>-</v>
      </c>
      <c r="AG443" s="211">
        <v>0</v>
      </c>
      <c r="AH443" s="126">
        <v>0</v>
      </c>
      <c r="AI443" s="124" t="str">
        <f>IFERROR(AH443/AG443,"-")</f>
        <v>-</v>
      </c>
      <c r="AJ443" s="127">
        <v>0</v>
      </c>
      <c r="AK443" s="125" t="str">
        <f>IFERROR(AJ443/AH443,"-")</f>
        <v>-</v>
      </c>
      <c r="AL443" s="126">
        <v>0</v>
      </c>
      <c r="AM443" s="124" t="str">
        <f>IFERROR(AL443/AG443,"-")</f>
        <v>-</v>
      </c>
      <c r="AN443" s="127">
        <v>0</v>
      </c>
      <c r="AO443" s="125" t="str">
        <f>IFERROR(AN443/AL443,"-")</f>
        <v>-</v>
      </c>
      <c r="AP443" s="211">
        <v>0</v>
      </c>
      <c r="AQ443" s="126">
        <v>0</v>
      </c>
      <c r="AR443" s="124" t="str">
        <f>IFERROR(AQ443/AP443,"-")</f>
        <v>-</v>
      </c>
      <c r="AS443" s="127">
        <v>0</v>
      </c>
      <c r="AT443" s="125" t="str">
        <f>IFERROR(AS443/AQ443,"-")</f>
        <v>-</v>
      </c>
      <c r="AU443" s="126">
        <v>0</v>
      </c>
      <c r="AV443" s="124" t="str">
        <f>IFERROR(AU443/AP443,"-")</f>
        <v>-</v>
      </c>
      <c r="AW443" s="127">
        <v>0</v>
      </c>
      <c r="AX443" s="125" t="str">
        <f>IFERROR(AW443/AU443,"-")</f>
        <v>-</v>
      </c>
      <c r="AY443" s="211">
        <v>0</v>
      </c>
      <c r="AZ443" s="126">
        <v>0</v>
      </c>
      <c r="BA443" s="124" t="str">
        <f>IFERROR(AZ443/AY443,"-")</f>
        <v>-</v>
      </c>
      <c r="BB443" s="127">
        <v>0</v>
      </c>
      <c r="BC443" s="125" t="str">
        <f>IFERROR(BB443/AZ443,"-")</f>
        <v>-</v>
      </c>
      <c r="BD443" s="126">
        <v>0</v>
      </c>
      <c r="BE443" s="124" t="str">
        <f>IFERROR(BD443/AY443,"-")</f>
        <v>-</v>
      </c>
      <c r="BF443" s="127">
        <v>0</v>
      </c>
      <c r="BG443" s="125" t="str">
        <f>IFERROR(BF443/BD443,"-")</f>
        <v>-</v>
      </c>
      <c r="BH443" s="211">
        <v>0</v>
      </c>
      <c r="BI443" s="126">
        <v>0</v>
      </c>
      <c r="BJ443" s="124" t="str">
        <f>IFERROR(BI443/BH443,"-")</f>
        <v>-</v>
      </c>
      <c r="BK443" s="127">
        <v>0</v>
      </c>
      <c r="BL443" s="125" t="str">
        <f>IFERROR(BK443/BI443,"-")</f>
        <v>-</v>
      </c>
      <c r="BM443" s="126">
        <v>0</v>
      </c>
      <c r="BN443" s="124" t="str">
        <f>IFERROR(BM443/BH443,"-")</f>
        <v>-</v>
      </c>
      <c r="BO443" s="127">
        <v>0</v>
      </c>
      <c r="BP443" s="125" t="str">
        <f>IFERROR(BO443/BM443,"-")</f>
        <v>-</v>
      </c>
      <c r="BQ443" s="212">
        <f t="shared" si="422"/>
        <v>0</v>
      </c>
      <c r="BR443" s="126">
        <f t="shared" si="423"/>
        <v>0</v>
      </c>
      <c r="BS443" s="124" t="str">
        <f>IFERROR(BR443/BQ443,"-")</f>
        <v>-</v>
      </c>
      <c r="BT443" s="127">
        <f>SUM(I443,R443,AA443,AJ443,AS443,BB443,BK443)</f>
        <v>0</v>
      </c>
      <c r="BU443" s="125" t="str">
        <f>IFERROR(BT443/BR443,"-")</f>
        <v>-</v>
      </c>
      <c r="BV443" s="126">
        <f>SUM(K443,T443,AC443,AL443,AU443,BD443,BM443)</f>
        <v>0</v>
      </c>
      <c r="BW443" s="124" t="str">
        <f>IFERROR(BV443/BQ443,"-")</f>
        <v>-</v>
      </c>
      <c r="BX443" s="127">
        <f>SUM(M443,V443,AE443,AN443,AW443,BF443,BO443)</f>
        <v>0</v>
      </c>
      <c r="BY443" s="125" t="str">
        <f>IFERROR(BX443/BV443,"-")</f>
        <v>-</v>
      </c>
      <c r="CA443" s="113">
        <v>0</v>
      </c>
      <c r="CB443" s="105">
        <v>0</v>
      </c>
      <c r="CC443" s="86" t="s">
        <v>240</v>
      </c>
      <c r="CD443" s="105">
        <v>0</v>
      </c>
      <c r="CE443" s="105" t="s">
        <v>240</v>
      </c>
      <c r="CF443" s="105">
        <v>0</v>
      </c>
      <c r="CG443" s="86" t="s">
        <v>240</v>
      </c>
      <c r="CH443" s="105">
        <v>0</v>
      </c>
      <c r="CI443" s="105" t="s">
        <v>240</v>
      </c>
      <c r="CK443" s="86" t="str">
        <f>IFERROR(BS443-BW443,"-")</f>
        <v>-</v>
      </c>
      <c r="CL443" s="86" t="str">
        <f t="shared" si="391"/>
        <v>-</v>
      </c>
      <c r="CM443" s="86" t="str">
        <f t="shared" si="392"/>
        <v>-</v>
      </c>
      <c r="CN443" s="86" t="str">
        <f t="shared" si="393"/>
        <v>-</v>
      </c>
    </row>
    <row r="444" spans="2:92" ht="13.5" customHeight="1">
      <c r="B444" s="347"/>
      <c r="C444" s="344"/>
      <c r="D444" s="338" t="s">
        <v>204</v>
      </c>
      <c r="E444" s="339"/>
      <c r="F444" s="144">
        <v>0</v>
      </c>
      <c r="G444" s="60">
        <v>0</v>
      </c>
      <c r="H444" s="80" t="str">
        <f t="shared" si="394"/>
        <v>-</v>
      </c>
      <c r="I444" s="93">
        <v>0</v>
      </c>
      <c r="J444" s="100" t="str">
        <f t="shared" si="395"/>
        <v>-</v>
      </c>
      <c r="K444" s="60">
        <v>0</v>
      </c>
      <c r="L444" s="80" t="str">
        <f t="shared" si="396"/>
        <v>-</v>
      </c>
      <c r="M444" s="93">
        <v>0</v>
      </c>
      <c r="N444" s="100" t="str">
        <f t="shared" si="397"/>
        <v>-</v>
      </c>
      <c r="O444" s="144">
        <v>1</v>
      </c>
      <c r="P444" s="60">
        <v>1</v>
      </c>
      <c r="Q444" s="80">
        <f t="shared" si="398"/>
        <v>1</v>
      </c>
      <c r="R444" s="93">
        <v>222020</v>
      </c>
      <c r="S444" s="100">
        <f t="shared" si="399"/>
        <v>222020</v>
      </c>
      <c r="T444" s="60">
        <v>1</v>
      </c>
      <c r="U444" s="80">
        <f t="shared" si="400"/>
        <v>1</v>
      </c>
      <c r="V444" s="93">
        <v>15984</v>
      </c>
      <c r="W444" s="100">
        <f t="shared" si="401"/>
        <v>15984</v>
      </c>
      <c r="X444" s="144">
        <v>677</v>
      </c>
      <c r="Y444" s="60">
        <v>615</v>
      </c>
      <c r="Z444" s="80">
        <f t="shared" si="402"/>
        <v>0.90841949778434272</v>
      </c>
      <c r="AA444" s="93">
        <v>456502350</v>
      </c>
      <c r="AB444" s="100">
        <f t="shared" si="403"/>
        <v>742280.24390243902</v>
      </c>
      <c r="AC444" s="60">
        <v>531</v>
      </c>
      <c r="AD444" s="80">
        <f t="shared" si="404"/>
        <v>0.78434268833087151</v>
      </c>
      <c r="AE444" s="93">
        <v>117490902</v>
      </c>
      <c r="AF444" s="100">
        <f t="shared" si="405"/>
        <v>221263.46892655367</v>
      </c>
      <c r="AG444" s="144">
        <v>605</v>
      </c>
      <c r="AH444" s="60">
        <v>569</v>
      </c>
      <c r="AI444" s="80">
        <f t="shared" si="406"/>
        <v>0.94049586776859506</v>
      </c>
      <c r="AJ444" s="93">
        <v>495300930</v>
      </c>
      <c r="AK444" s="100">
        <f t="shared" si="407"/>
        <v>870476.15114235505</v>
      </c>
      <c r="AL444" s="60">
        <v>504</v>
      </c>
      <c r="AM444" s="80">
        <f t="shared" si="408"/>
        <v>0.83305785123966947</v>
      </c>
      <c r="AN444" s="93">
        <v>109755985</v>
      </c>
      <c r="AO444" s="100">
        <f t="shared" si="409"/>
        <v>217769.81150793651</v>
      </c>
      <c r="AP444" s="144">
        <v>463</v>
      </c>
      <c r="AQ444" s="60">
        <v>439</v>
      </c>
      <c r="AR444" s="80">
        <f t="shared" si="410"/>
        <v>0.94816414686825057</v>
      </c>
      <c r="AS444" s="93">
        <v>384020510</v>
      </c>
      <c r="AT444" s="100">
        <f t="shared" si="411"/>
        <v>874761.98177676543</v>
      </c>
      <c r="AU444" s="60">
        <v>395</v>
      </c>
      <c r="AV444" s="80">
        <f t="shared" si="412"/>
        <v>0.85313174946004322</v>
      </c>
      <c r="AW444" s="93">
        <v>67695004</v>
      </c>
      <c r="AX444" s="100">
        <f t="shared" si="413"/>
        <v>171379.75696202531</v>
      </c>
      <c r="AY444" s="144">
        <v>219</v>
      </c>
      <c r="AZ444" s="60">
        <v>203</v>
      </c>
      <c r="BA444" s="80">
        <f t="shared" si="414"/>
        <v>0.9269406392694064</v>
      </c>
      <c r="BB444" s="93">
        <v>195265920</v>
      </c>
      <c r="BC444" s="100">
        <f t="shared" si="415"/>
        <v>961901.08374384232</v>
      </c>
      <c r="BD444" s="60">
        <v>185</v>
      </c>
      <c r="BE444" s="80">
        <f t="shared" si="416"/>
        <v>0.84474885844748859</v>
      </c>
      <c r="BF444" s="93">
        <v>26227920</v>
      </c>
      <c r="BG444" s="100">
        <f t="shared" si="417"/>
        <v>141772.54054054053</v>
      </c>
      <c r="BH444" s="144">
        <v>83</v>
      </c>
      <c r="BI444" s="60">
        <v>75</v>
      </c>
      <c r="BJ444" s="80">
        <f t="shared" si="418"/>
        <v>0.90361445783132532</v>
      </c>
      <c r="BK444" s="93">
        <v>65626140</v>
      </c>
      <c r="BL444" s="100">
        <f t="shared" si="419"/>
        <v>875015.2</v>
      </c>
      <c r="BM444" s="60">
        <v>65</v>
      </c>
      <c r="BN444" s="80">
        <f t="shared" si="420"/>
        <v>0.7831325301204819</v>
      </c>
      <c r="BO444" s="93">
        <v>10297670</v>
      </c>
      <c r="BP444" s="100">
        <f t="shared" si="421"/>
        <v>158425.69230769231</v>
      </c>
      <c r="BQ444" s="98">
        <f t="shared" si="422"/>
        <v>2048</v>
      </c>
      <c r="BR444" s="60">
        <f t="shared" si="423"/>
        <v>1902</v>
      </c>
      <c r="BS444" s="80">
        <f t="shared" si="424"/>
        <v>0.9287109375</v>
      </c>
      <c r="BT444" s="93">
        <f t="shared" si="425"/>
        <v>1596937870</v>
      </c>
      <c r="BU444" s="100">
        <f t="shared" si="426"/>
        <v>839609.81598317565</v>
      </c>
      <c r="BV444" s="60">
        <f t="shared" si="427"/>
        <v>1681</v>
      </c>
      <c r="BW444" s="80">
        <f t="shared" si="428"/>
        <v>0.82080078125</v>
      </c>
      <c r="BX444" s="93">
        <f t="shared" si="429"/>
        <v>331483465</v>
      </c>
      <c r="BY444" s="100">
        <f t="shared" si="430"/>
        <v>197194.20880428317</v>
      </c>
      <c r="CA444" s="113">
        <v>2094</v>
      </c>
      <c r="CB444" s="105">
        <v>1951</v>
      </c>
      <c r="CC444" s="86">
        <v>0.93170964660936006</v>
      </c>
      <c r="CD444" s="105">
        <v>1570487240</v>
      </c>
      <c r="CE444" s="105">
        <v>804965.26909277297</v>
      </c>
      <c r="CF444" s="105">
        <v>1707</v>
      </c>
      <c r="CG444" s="86">
        <v>0.81518624641833815</v>
      </c>
      <c r="CH444" s="105">
        <v>352206568</v>
      </c>
      <c r="CI444" s="105">
        <v>206330.73696543643</v>
      </c>
      <c r="CK444" s="86">
        <f t="shared" si="390"/>
        <v>0.10791015625</v>
      </c>
      <c r="CL444" s="86">
        <f t="shared" si="391"/>
        <v>7.12890625E-2</v>
      </c>
      <c r="CM444" s="86">
        <f t="shared" si="392"/>
        <v>0.11652340019102192</v>
      </c>
      <c r="CN444" s="86">
        <f t="shared" si="393"/>
        <v>6.8290353390639935E-2</v>
      </c>
    </row>
    <row r="445" spans="2:92" ht="13.5" customHeight="1">
      <c r="B445" s="345">
        <v>74</v>
      </c>
      <c r="C445" s="342" t="s">
        <v>33</v>
      </c>
      <c r="D445" s="331" t="s">
        <v>153</v>
      </c>
      <c r="E445" s="320"/>
      <c r="F445" s="144">
        <v>1</v>
      </c>
      <c r="G445" s="60">
        <v>1</v>
      </c>
      <c r="H445" s="80">
        <f t="shared" si="394"/>
        <v>1</v>
      </c>
      <c r="I445" s="93">
        <v>1529330</v>
      </c>
      <c r="J445" s="100">
        <f t="shared" si="395"/>
        <v>1529330</v>
      </c>
      <c r="K445" s="60">
        <v>1</v>
      </c>
      <c r="L445" s="80">
        <f t="shared" si="396"/>
        <v>1</v>
      </c>
      <c r="M445" s="93">
        <v>84415</v>
      </c>
      <c r="N445" s="100">
        <f t="shared" si="397"/>
        <v>84415</v>
      </c>
      <c r="O445" s="144">
        <v>0</v>
      </c>
      <c r="P445" s="60">
        <v>0</v>
      </c>
      <c r="Q445" s="80" t="str">
        <f t="shared" si="398"/>
        <v>-</v>
      </c>
      <c r="R445" s="93">
        <v>0</v>
      </c>
      <c r="S445" s="100" t="str">
        <f t="shared" si="399"/>
        <v>-</v>
      </c>
      <c r="T445" s="60">
        <v>0</v>
      </c>
      <c r="U445" s="80" t="str">
        <f t="shared" si="400"/>
        <v>-</v>
      </c>
      <c r="V445" s="93">
        <v>0</v>
      </c>
      <c r="W445" s="100" t="str">
        <f t="shared" si="401"/>
        <v>-</v>
      </c>
      <c r="X445" s="144">
        <v>197</v>
      </c>
      <c r="Y445" s="60">
        <v>193</v>
      </c>
      <c r="Z445" s="80">
        <f t="shared" si="402"/>
        <v>0.97969543147208127</v>
      </c>
      <c r="AA445" s="93">
        <v>66252090</v>
      </c>
      <c r="AB445" s="100">
        <f t="shared" si="403"/>
        <v>343275.07772020728</v>
      </c>
      <c r="AC445" s="60">
        <v>157</v>
      </c>
      <c r="AD445" s="80">
        <f t="shared" si="404"/>
        <v>0.79695431472081213</v>
      </c>
      <c r="AE445" s="93">
        <v>17184430</v>
      </c>
      <c r="AF445" s="100">
        <f t="shared" si="405"/>
        <v>109454.96815286625</v>
      </c>
      <c r="AG445" s="144">
        <v>145</v>
      </c>
      <c r="AH445" s="60">
        <v>145</v>
      </c>
      <c r="AI445" s="80">
        <f t="shared" si="406"/>
        <v>1</v>
      </c>
      <c r="AJ445" s="93">
        <v>62292000</v>
      </c>
      <c r="AK445" s="100">
        <f t="shared" si="407"/>
        <v>429600</v>
      </c>
      <c r="AL445" s="60">
        <v>130</v>
      </c>
      <c r="AM445" s="80">
        <f t="shared" si="408"/>
        <v>0.89655172413793105</v>
      </c>
      <c r="AN445" s="93">
        <v>11218771</v>
      </c>
      <c r="AO445" s="100">
        <f t="shared" si="409"/>
        <v>86298.238461538465</v>
      </c>
      <c r="AP445" s="144">
        <v>53</v>
      </c>
      <c r="AQ445" s="60">
        <v>53</v>
      </c>
      <c r="AR445" s="80">
        <f t="shared" si="410"/>
        <v>1</v>
      </c>
      <c r="AS445" s="93">
        <v>24728780</v>
      </c>
      <c r="AT445" s="100">
        <f t="shared" si="411"/>
        <v>466580.75471698114</v>
      </c>
      <c r="AU445" s="60">
        <v>46</v>
      </c>
      <c r="AV445" s="80">
        <f t="shared" si="412"/>
        <v>0.86792452830188682</v>
      </c>
      <c r="AW445" s="93">
        <v>4668765</v>
      </c>
      <c r="AX445" s="100">
        <f t="shared" si="413"/>
        <v>101494.89130434782</v>
      </c>
      <c r="AY445" s="144">
        <v>20</v>
      </c>
      <c r="AZ445" s="60">
        <v>20</v>
      </c>
      <c r="BA445" s="80">
        <f t="shared" si="414"/>
        <v>1</v>
      </c>
      <c r="BB445" s="93">
        <v>12993450</v>
      </c>
      <c r="BC445" s="100">
        <f t="shared" si="415"/>
        <v>649672.5</v>
      </c>
      <c r="BD445" s="60">
        <v>18</v>
      </c>
      <c r="BE445" s="80">
        <f t="shared" si="416"/>
        <v>0.9</v>
      </c>
      <c r="BF445" s="93">
        <v>1579473</v>
      </c>
      <c r="BG445" s="100">
        <f t="shared" si="417"/>
        <v>87748.5</v>
      </c>
      <c r="BH445" s="144">
        <v>2</v>
      </c>
      <c r="BI445" s="60">
        <v>2</v>
      </c>
      <c r="BJ445" s="80">
        <f t="shared" si="418"/>
        <v>1</v>
      </c>
      <c r="BK445" s="93">
        <v>351180</v>
      </c>
      <c r="BL445" s="100">
        <f t="shared" si="419"/>
        <v>175590</v>
      </c>
      <c r="BM445" s="60">
        <v>1</v>
      </c>
      <c r="BN445" s="80">
        <f t="shared" si="420"/>
        <v>0.5</v>
      </c>
      <c r="BO445" s="93">
        <v>66876</v>
      </c>
      <c r="BP445" s="100">
        <f t="shared" si="421"/>
        <v>66876</v>
      </c>
      <c r="BQ445" s="98">
        <f t="shared" si="422"/>
        <v>418</v>
      </c>
      <c r="BR445" s="60">
        <f t="shared" si="423"/>
        <v>414</v>
      </c>
      <c r="BS445" s="80">
        <f t="shared" si="424"/>
        <v>0.99043062200956933</v>
      </c>
      <c r="BT445" s="93">
        <f t="shared" si="425"/>
        <v>168146830</v>
      </c>
      <c r="BU445" s="100">
        <f t="shared" si="426"/>
        <v>406151.76328502415</v>
      </c>
      <c r="BV445" s="60">
        <f t="shared" si="427"/>
        <v>353</v>
      </c>
      <c r="BW445" s="80">
        <f t="shared" si="428"/>
        <v>0.84449760765550241</v>
      </c>
      <c r="BX445" s="93">
        <f t="shared" si="429"/>
        <v>34802730</v>
      </c>
      <c r="BY445" s="100">
        <f t="shared" si="430"/>
        <v>98591.303116147305</v>
      </c>
      <c r="CA445" s="113">
        <v>358</v>
      </c>
      <c r="CB445" s="105">
        <v>355</v>
      </c>
      <c r="CC445" s="86">
        <v>0.99162011173184361</v>
      </c>
      <c r="CD445" s="105">
        <v>155579160</v>
      </c>
      <c r="CE445" s="105">
        <v>438251.15492957749</v>
      </c>
      <c r="CF445" s="105">
        <v>310</v>
      </c>
      <c r="CG445" s="86">
        <v>0.86592178770949724</v>
      </c>
      <c r="CH445" s="105">
        <v>26765484</v>
      </c>
      <c r="CI445" s="105">
        <v>86340.270967741933</v>
      </c>
      <c r="CK445" s="86">
        <f t="shared" si="390"/>
        <v>0.14593301435406691</v>
      </c>
      <c r="CL445" s="86">
        <f t="shared" si="391"/>
        <v>9.5693779904306719E-3</v>
      </c>
      <c r="CM445" s="86">
        <f t="shared" si="392"/>
        <v>0.12569832402234637</v>
      </c>
      <c r="CN445" s="86">
        <f t="shared" si="393"/>
        <v>8.379888268156388E-3</v>
      </c>
    </row>
    <row r="446" spans="2:92" ht="13.5" customHeight="1">
      <c r="B446" s="346"/>
      <c r="C446" s="343"/>
      <c r="D446" s="319" t="s">
        <v>164</v>
      </c>
      <c r="E446" s="320"/>
      <c r="F446" s="144">
        <v>0</v>
      </c>
      <c r="G446" s="60">
        <v>0</v>
      </c>
      <c r="H446" s="80" t="str">
        <f t="shared" si="394"/>
        <v>-</v>
      </c>
      <c r="I446" s="93">
        <v>0</v>
      </c>
      <c r="J446" s="100" t="str">
        <f t="shared" si="395"/>
        <v>-</v>
      </c>
      <c r="K446" s="60">
        <v>0</v>
      </c>
      <c r="L446" s="80" t="str">
        <f t="shared" si="396"/>
        <v>-</v>
      </c>
      <c r="M446" s="93">
        <v>0</v>
      </c>
      <c r="N446" s="100" t="str">
        <f t="shared" si="397"/>
        <v>-</v>
      </c>
      <c r="O446" s="144">
        <v>0</v>
      </c>
      <c r="P446" s="60">
        <v>0</v>
      </c>
      <c r="Q446" s="80" t="str">
        <f t="shared" si="398"/>
        <v>-</v>
      </c>
      <c r="R446" s="93">
        <v>0</v>
      </c>
      <c r="S446" s="100" t="str">
        <f t="shared" si="399"/>
        <v>-</v>
      </c>
      <c r="T446" s="60">
        <v>0</v>
      </c>
      <c r="U446" s="80" t="str">
        <f t="shared" si="400"/>
        <v>-</v>
      </c>
      <c r="V446" s="93">
        <v>0</v>
      </c>
      <c r="W446" s="100" t="str">
        <f t="shared" si="401"/>
        <v>-</v>
      </c>
      <c r="X446" s="144">
        <v>11</v>
      </c>
      <c r="Y446" s="60">
        <v>10</v>
      </c>
      <c r="Z446" s="80">
        <f t="shared" si="402"/>
        <v>0.90909090909090906</v>
      </c>
      <c r="AA446" s="93">
        <v>3095330</v>
      </c>
      <c r="AB446" s="100">
        <f t="shared" si="403"/>
        <v>309533</v>
      </c>
      <c r="AC446" s="60">
        <v>9</v>
      </c>
      <c r="AD446" s="80">
        <f t="shared" si="404"/>
        <v>0.81818181818181823</v>
      </c>
      <c r="AE446" s="93">
        <v>765978</v>
      </c>
      <c r="AF446" s="100">
        <f t="shared" si="405"/>
        <v>85108.666666666672</v>
      </c>
      <c r="AG446" s="144">
        <v>5</v>
      </c>
      <c r="AH446" s="60">
        <v>5</v>
      </c>
      <c r="AI446" s="80">
        <f t="shared" si="406"/>
        <v>1</v>
      </c>
      <c r="AJ446" s="93">
        <v>2919380</v>
      </c>
      <c r="AK446" s="100">
        <f t="shared" si="407"/>
        <v>583876</v>
      </c>
      <c r="AL446" s="60">
        <v>5</v>
      </c>
      <c r="AM446" s="80">
        <f t="shared" si="408"/>
        <v>1</v>
      </c>
      <c r="AN446" s="93">
        <v>431905</v>
      </c>
      <c r="AO446" s="100">
        <f t="shared" si="409"/>
        <v>86381</v>
      </c>
      <c r="AP446" s="144">
        <v>1</v>
      </c>
      <c r="AQ446" s="60">
        <v>1</v>
      </c>
      <c r="AR446" s="80">
        <f t="shared" si="410"/>
        <v>1</v>
      </c>
      <c r="AS446" s="93">
        <v>189960</v>
      </c>
      <c r="AT446" s="100">
        <f t="shared" si="411"/>
        <v>189960</v>
      </c>
      <c r="AU446" s="60">
        <v>1</v>
      </c>
      <c r="AV446" s="80">
        <f t="shared" si="412"/>
        <v>1</v>
      </c>
      <c r="AW446" s="93">
        <v>62628</v>
      </c>
      <c r="AX446" s="100">
        <f t="shared" si="413"/>
        <v>62628</v>
      </c>
      <c r="AY446" s="144">
        <v>0</v>
      </c>
      <c r="AZ446" s="60">
        <v>0</v>
      </c>
      <c r="BA446" s="80" t="str">
        <f t="shared" si="414"/>
        <v>-</v>
      </c>
      <c r="BB446" s="93">
        <v>0</v>
      </c>
      <c r="BC446" s="100" t="str">
        <f t="shared" si="415"/>
        <v>-</v>
      </c>
      <c r="BD446" s="60">
        <v>0</v>
      </c>
      <c r="BE446" s="80" t="str">
        <f t="shared" si="416"/>
        <v>-</v>
      </c>
      <c r="BF446" s="93">
        <v>0</v>
      </c>
      <c r="BG446" s="100" t="str">
        <f t="shared" si="417"/>
        <v>-</v>
      </c>
      <c r="BH446" s="144">
        <v>0</v>
      </c>
      <c r="BI446" s="60">
        <v>0</v>
      </c>
      <c r="BJ446" s="80" t="str">
        <f t="shared" si="418"/>
        <v>-</v>
      </c>
      <c r="BK446" s="93">
        <v>0</v>
      </c>
      <c r="BL446" s="100" t="str">
        <f t="shared" si="419"/>
        <v>-</v>
      </c>
      <c r="BM446" s="60">
        <v>0</v>
      </c>
      <c r="BN446" s="80" t="str">
        <f t="shared" si="420"/>
        <v>-</v>
      </c>
      <c r="BO446" s="93">
        <v>0</v>
      </c>
      <c r="BP446" s="100" t="str">
        <f t="shared" si="421"/>
        <v>-</v>
      </c>
      <c r="BQ446" s="98">
        <f t="shared" si="422"/>
        <v>17</v>
      </c>
      <c r="BR446" s="60">
        <f t="shared" si="423"/>
        <v>16</v>
      </c>
      <c r="BS446" s="80">
        <f t="shared" si="424"/>
        <v>0.94117647058823528</v>
      </c>
      <c r="BT446" s="93">
        <f t="shared" si="425"/>
        <v>6204670</v>
      </c>
      <c r="BU446" s="100">
        <f t="shared" si="426"/>
        <v>387791.875</v>
      </c>
      <c r="BV446" s="60">
        <f t="shared" si="427"/>
        <v>15</v>
      </c>
      <c r="BW446" s="80">
        <f t="shared" si="428"/>
        <v>0.88235294117647056</v>
      </c>
      <c r="BX446" s="93">
        <f t="shared" si="429"/>
        <v>1260511</v>
      </c>
      <c r="BY446" s="100">
        <f t="shared" si="430"/>
        <v>84034.066666666666</v>
      </c>
      <c r="CA446" s="113">
        <v>12</v>
      </c>
      <c r="CB446" s="105">
        <v>11</v>
      </c>
      <c r="CC446" s="86">
        <v>0.91666666666666663</v>
      </c>
      <c r="CD446" s="105">
        <v>2575000</v>
      </c>
      <c r="CE446" s="105">
        <v>234090.90909090909</v>
      </c>
      <c r="CF446" s="105">
        <v>10</v>
      </c>
      <c r="CG446" s="86">
        <v>0.83333333333333337</v>
      </c>
      <c r="CH446" s="105">
        <v>1106495</v>
      </c>
      <c r="CI446" s="105">
        <v>110649.5</v>
      </c>
      <c r="CK446" s="86">
        <f t="shared" si="390"/>
        <v>5.8823529411764719E-2</v>
      </c>
      <c r="CL446" s="86">
        <f t="shared" si="391"/>
        <v>5.8823529411764719E-2</v>
      </c>
      <c r="CM446" s="86">
        <f t="shared" si="392"/>
        <v>8.3333333333333259E-2</v>
      </c>
      <c r="CN446" s="86">
        <f t="shared" si="393"/>
        <v>8.333333333333337E-2</v>
      </c>
    </row>
    <row r="447" spans="2:92" ht="13.5" customHeight="1">
      <c r="B447" s="346"/>
      <c r="C447" s="343"/>
      <c r="D447" s="81"/>
      <c r="E447" s="71" t="s">
        <v>160</v>
      </c>
      <c r="F447" s="168">
        <v>0</v>
      </c>
      <c r="G447" s="62">
        <v>0</v>
      </c>
      <c r="H447" s="79" t="str">
        <f t="shared" si="394"/>
        <v>-</v>
      </c>
      <c r="I447" s="101">
        <v>0</v>
      </c>
      <c r="J447" s="102" t="str">
        <f t="shared" si="395"/>
        <v>-</v>
      </c>
      <c r="K447" s="62">
        <v>0</v>
      </c>
      <c r="L447" s="79" t="str">
        <f t="shared" si="396"/>
        <v>-</v>
      </c>
      <c r="M447" s="101">
        <v>0</v>
      </c>
      <c r="N447" s="102" t="str">
        <f t="shared" si="397"/>
        <v>-</v>
      </c>
      <c r="O447" s="168">
        <v>0</v>
      </c>
      <c r="P447" s="62">
        <v>0</v>
      </c>
      <c r="Q447" s="79" t="str">
        <f t="shared" si="398"/>
        <v>-</v>
      </c>
      <c r="R447" s="101">
        <v>0</v>
      </c>
      <c r="S447" s="102" t="str">
        <f t="shared" si="399"/>
        <v>-</v>
      </c>
      <c r="T447" s="62">
        <v>0</v>
      </c>
      <c r="U447" s="79" t="str">
        <f t="shared" si="400"/>
        <v>-</v>
      </c>
      <c r="V447" s="101">
        <v>0</v>
      </c>
      <c r="W447" s="102" t="str">
        <f t="shared" si="401"/>
        <v>-</v>
      </c>
      <c r="X447" s="168">
        <v>8</v>
      </c>
      <c r="Y447" s="62">
        <v>7</v>
      </c>
      <c r="Z447" s="79">
        <f t="shared" si="402"/>
        <v>0.875</v>
      </c>
      <c r="AA447" s="101">
        <v>1998580</v>
      </c>
      <c r="AB447" s="102">
        <f t="shared" si="403"/>
        <v>285511.42857142858</v>
      </c>
      <c r="AC447" s="62">
        <v>6</v>
      </c>
      <c r="AD447" s="79">
        <f t="shared" si="404"/>
        <v>0.75</v>
      </c>
      <c r="AE447" s="101">
        <v>572999</v>
      </c>
      <c r="AF447" s="102">
        <f t="shared" si="405"/>
        <v>95499.833333333328</v>
      </c>
      <c r="AG447" s="168">
        <v>3</v>
      </c>
      <c r="AH447" s="62">
        <v>3</v>
      </c>
      <c r="AI447" s="79">
        <f t="shared" si="406"/>
        <v>1</v>
      </c>
      <c r="AJ447" s="101">
        <v>840530</v>
      </c>
      <c r="AK447" s="102">
        <f t="shared" si="407"/>
        <v>280176.66666666669</v>
      </c>
      <c r="AL447" s="62">
        <v>3</v>
      </c>
      <c r="AM447" s="79">
        <f t="shared" si="408"/>
        <v>1</v>
      </c>
      <c r="AN447" s="101">
        <v>227587</v>
      </c>
      <c r="AO447" s="102">
        <f t="shared" si="409"/>
        <v>75862.333333333328</v>
      </c>
      <c r="AP447" s="168">
        <v>0</v>
      </c>
      <c r="AQ447" s="62">
        <v>0</v>
      </c>
      <c r="AR447" s="79" t="str">
        <f t="shared" si="410"/>
        <v>-</v>
      </c>
      <c r="AS447" s="101">
        <v>0</v>
      </c>
      <c r="AT447" s="102" t="str">
        <f t="shared" si="411"/>
        <v>-</v>
      </c>
      <c r="AU447" s="62">
        <v>0</v>
      </c>
      <c r="AV447" s="79" t="str">
        <f t="shared" si="412"/>
        <v>-</v>
      </c>
      <c r="AW447" s="101">
        <v>0</v>
      </c>
      <c r="AX447" s="102" t="str">
        <f t="shared" si="413"/>
        <v>-</v>
      </c>
      <c r="AY447" s="168">
        <v>0</v>
      </c>
      <c r="AZ447" s="62">
        <v>0</v>
      </c>
      <c r="BA447" s="79" t="str">
        <f t="shared" si="414"/>
        <v>-</v>
      </c>
      <c r="BB447" s="101">
        <v>0</v>
      </c>
      <c r="BC447" s="102" t="str">
        <f t="shared" si="415"/>
        <v>-</v>
      </c>
      <c r="BD447" s="62">
        <v>0</v>
      </c>
      <c r="BE447" s="79" t="str">
        <f t="shared" si="416"/>
        <v>-</v>
      </c>
      <c r="BF447" s="101">
        <v>0</v>
      </c>
      <c r="BG447" s="102" t="str">
        <f t="shared" si="417"/>
        <v>-</v>
      </c>
      <c r="BH447" s="168">
        <v>0</v>
      </c>
      <c r="BI447" s="62">
        <v>0</v>
      </c>
      <c r="BJ447" s="79" t="str">
        <f t="shared" si="418"/>
        <v>-</v>
      </c>
      <c r="BK447" s="101">
        <v>0</v>
      </c>
      <c r="BL447" s="102" t="str">
        <f t="shared" si="419"/>
        <v>-</v>
      </c>
      <c r="BM447" s="62">
        <v>0</v>
      </c>
      <c r="BN447" s="79" t="str">
        <f t="shared" si="420"/>
        <v>-</v>
      </c>
      <c r="BO447" s="101">
        <v>0</v>
      </c>
      <c r="BP447" s="102" t="str">
        <f t="shared" si="421"/>
        <v>-</v>
      </c>
      <c r="BQ447" s="99">
        <f t="shared" si="422"/>
        <v>11</v>
      </c>
      <c r="BR447" s="62">
        <f t="shared" si="423"/>
        <v>10</v>
      </c>
      <c r="BS447" s="79">
        <f t="shared" si="424"/>
        <v>0.90909090909090906</v>
      </c>
      <c r="BT447" s="101">
        <f t="shared" si="425"/>
        <v>2839110</v>
      </c>
      <c r="BU447" s="102">
        <f t="shared" si="426"/>
        <v>283911</v>
      </c>
      <c r="BV447" s="62">
        <f t="shared" si="427"/>
        <v>9</v>
      </c>
      <c r="BW447" s="79">
        <f t="shared" si="428"/>
        <v>0.81818181818181823</v>
      </c>
      <c r="BX447" s="101">
        <f t="shared" si="429"/>
        <v>800586</v>
      </c>
      <c r="BY447" s="102">
        <f t="shared" si="430"/>
        <v>88954</v>
      </c>
      <c r="CA447" s="113">
        <v>10</v>
      </c>
      <c r="CB447" s="105">
        <v>9</v>
      </c>
      <c r="CC447" s="86">
        <v>0.9</v>
      </c>
      <c r="CD447" s="105">
        <v>2269410</v>
      </c>
      <c r="CE447" s="105">
        <v>252156.66666666666</v>
      </c>
      <c r="CF447" s="105">
        <v>8</v>
      </c>
      <c r="CG447" s="86">
        <v>0.8</v>
      </c>
      <c r="CH447" s="105">
        <v>937082</v>
      </c>
      <c r="CI447" s="105">
        <v>117135.25</v>
      </c>
      <c r="CK447" s="86">
        <f t="shared" si="390"/>
        <v>9.0909090909090828E-2</v>
      </c>
      <c r="CL447" s="86">
        <f t="shared" si="391"/>
        <v>9.0909090909090939E-2</v>
      </c>
      <c r="CM447" s="86">
        <f t="shared" si="392"/>
        <v>9.9999999999999978E-2</v>
      </c>
      <c r="CN447" s="86">
        <f t="shared" si="393"/>
        <v>9.9999999999999978E-2</v>
      </c>
    </row>
    <row r="448" spans="2:92" ht="13.5" customHeight="1">
      <c r="B448" s="346"/>
      <c r="C448" s="343"/>
      <c r="D448" s="81"/>
      <c r="E448" s="198" t="s">
        <v>161</v>
      </c>
      <c r="F448" s="213">
        <v>0</v>
      </c>
      <c r="G448" s="214">
        <v>0</v>
      </c>
      <c r="H448" s="215" t="str">
        <f t="shared" si="394"/>
        <v>-</v>
      </c>
      <c r="I448" s="216">
        <v>0</v>
      </c>
      <c r="J448" s="217" t="str">
        <f t="shared" si="395"/>
        <v>-</v>
      </c>
      <c r="K448" s="214">
        <v>0</v>
      </c>
      <c r="L448" s="215" t="str">
        <f t="shared" si="396"/>
        <v>-</v>
      </c>
      <c r="M448" s="216">
        <v>0</v>
      </c>
      <c r="N448" s="217" t="str">
        <f t="shared" si="397"/>
        <v>-</v>
      </c>
      <c r="O448" s="213">
        <v>0</v>
      </c>
      <c r="P448" s="214">
        <v>0</v>
      </c>
      <c r="Q448" s="215" t="str">
        <f t="shared" si="398"/>
        <v>-</v>
      </c>
      <c r="R448" s="216">
        <v>0</v>
      </c>
      <c r="S448" s="217" t="str">
        <f t="shared" si="399"/>
        <v>-</v>
      </c>
      <c r="T448" s="214">
        <v>0</v>
      </c>
      <c r="U448" s="215" t="str">
        <f t="shared" si="400"/>
        <v>-</v>
      </c>
      <c r="V448" s="216">
        <v>0</v>
      </c>
      <c r="W448" s="217" t="str">
        <f t="shared" si="401"/>
        <v>-</v>
      </c>
      <c r="X448" s="213">
        <v>3</v>
      </c>
      <c r="Y448" s="214">
        <v>3</v>
      </c>
      <c r="Z448" s="215">
        <f t="shared" si="402"/>
        <v>1</v>
      </c>
      <c r="AA448" s="216">
        <v>1096750</v>
      </c>
      <c r="AB448" s="217">
        <f t="shared" si="403"/>
        <v>365583.33333333331</v>
      </c>
      <c r="AC448" s="214">
        <v>3</v>
      </c>
      <c r="AD448" s="215">
        <f t="shared" si="404"/>
        <v>1</v>
      </c>
      <c r="AE448" s="216">
        <v>192979</v>
      </c>
      <c r="AF448" s="217">
        <f t="shared" si="405"/>
        <v>64326.333333333336</v>
      </c>
      <c r="AG448" s="213">
        <v>2</v>
      </c>
      <c r="AH448" s="214">
        <v>2</v>
      </c>
      <c r="AI448" s="215">
        <f t="shared" si="406"/>
        <v>1</v>
      </c>
      <c r="AJ448" s="216">
        <v>2078850</v>
      </c>
      <c r="AK448" s="217">
        <f t="shared" si="407"/>
        <v>1039425</v>
      </c>
      <c r="AL448" s="214">
        <v>2</v>
      </c>
      <c r="AM448" s="215">
        <f t="shared" si="408"/>
        <v>1</v>
      </c>
      <c r="AN448" s="216">
        <v>204318</v>
      </c>
      <c r="AO448" s="217">
        <f t="shared" si="409"/>
        <v>102159</v>
      </c>
      <c r="AP448" s="213">
        <v>1</v>
      </c>
      <c r="AQ448" s="214">
        <v>1</v>
      </c>
      <c r="AR448" s="215">
        <f t="shared" si="410"/>
        <v>1</v>
      </c>
      <c r="AS448" s="216">
        <v>189960</v>
      </c>
      <c r="AT448" s="217">
        <f t="shared" si="411"/>
        <v>189960</v>
      </c>
      <c r="AU448" s="214">
        <v>1</v>
      </c>
      <c r="AV448" s="215">
        <f t="shared" si="412"/>
        <v>1</v>
      </c>
      <c r="AW448" s="216">
        <v>62628</v>
      </c>
      <c r="AX448" s="217">
        <f t="shared" si="413"/>
        <v>62628</v>
      </c>
      <c r="AY448" s="213">
        <v>0</v>
      </c>
      <c r="AZ448" s="214">
        <v>0</v>
      </c>
      <c r="BA448" s="215" t="str">
        <f t="shared" si="414"/>
        <v>-</v>
      </c>
      <c r="BB448" s="216">
        <v>0</v>
      </c>
      <c r="BC448" s="217" t="str">
        <f t="shared" si="415"/>
        <v>-</v>
      </c>
      <c r="BD448" s="214">
        <v>0</v>
      </c>
      <c r="BE448" s="215" t="str">
        <f t="shared" si="416"/>
        <v>-</v>
      </c>
      <c r="BF448" s="216">
        <v>0</v>
      </c>
      <c r="BG448" s="217" t="str">
        <f t="shared" si="417"/>
        <v>-</v>
      </c>
      <c r="BH448" s="213">
        <v>0</v>
      </c>
      <c r="BI448" s="214">
        <v>0</v>
      </c>
      <c r="BJ448" s="215" t="str">
        <f t="shared" si="418"/>
        <v>-</v>
      </c>
      <c r="BK448" s="216">
        <v>0</v>
      </c>
      <c r="BL448" s="217" t="str">
        <f t="shared" si="419"/>
        <v>-</v>
      </c>
      <c r="BM448" s="214">
        <v>0</v>
      </c>
      <c r="BN448" s="215" t="str">
        <f t="shared" si="420"/>
        <v>-</v>
      </c>
      <c r="BO448" s="216">
        <v>0</v>
      </c>
      <c r="BP448" s="217" t="str">
        <f t="shared" si="421"/>
        <v>-</v>
      </c>
      <c r="BQ448" s="218">
        <f t="shared" si="422"/>
        <v>6</v>
      </c>
      <c r="BR448" s="214">
        <f t="shared" si="423"/>
        <v>6</v>
      </c>
      <c r="BS448" s="215">
        <f t="shared" si="424"/>
        <v>1</v>
      </c>
      <c r="BT448" s="216">
        <f t="shared" si="425"/>
        <v>3365560</v>
      </c>
      <c r="BU448" s="217">
        <f t="shared" si="426"/>
        <v>560926.66666666663</v>
      </c>
      <c r="BV448" s="214">
        <f t="shared" si="427"/>
        <v>6</v>
      </c>
      <c r="BW448" s="215">
        <f t="shared" si="428"/>
        <v>1</v>
      </c>
      <c r="BX448" s="216">
        <f t="shared" si="429"/>
        <v>459925</v>
      </c>
      <c r="BY448" s="217">
        <f t="shared" si="430"/>
        <v>76654.166666666672</v>
      </c>
      <c r="CA448" s="113">
        <v>2</v>
      </c>
      <c r="CB448" s="105">
        <v>2</v>
      </c>
      <c r="CC448" s="86">
        <v>1</v>
      </c>
      <c r="CD448" s="105">
        <v>305590</v>
      </c>
      <c r="CE448" s="105">
        <v>152795</v>
      </c>
      <c r="CF448" s="105">
        <v>2</v>
      </c>
      <c r="CG448" s="86">
        <v>1</v>
      </c>
      <c r="CH448" s="105">
        <v>169413</v>
      </c>
      <c r="CI448" s="105">
        <v>84706.5</v>
      </c>
      <c r="CK448" s="86">
        <f t="shared" si="390"/>
        <v>0</v>
      </c>
      <c r="CL448" s="86">
        <f t="shared" si="391"/>
        <v>0</v>
      </c>
      <c r="CM448" s="86">
        <f t="shared" si="392"/>
        <v>0</v>
      </c>
      <c r="CN448" s="86">
        <f t="shared" si="393"/>
        <v>0</v>
      </c>
    </row>
    <row r="449" spans="2:92" ht="13.5" customHeight="1">
      <c r="B449" s="346"/>
      <c r="C449" s="343"/>
      <c r="D449" s="210"/>
      <c r="E449" s="72" t="s">
        <v>211</v>
      </c>
      <c r="F449" s="211">
        <v>0</v>
      </c>
      <c r="G449" s="126">
        <v>0</v>
      </c>
      <c r="H449" s="124" t="str">
        <f>IFERROR(G449/F449,"-")</f>
        <v>-</v>
      </c>
      <c r="I449" s="127">
        <v>0</v>
      </c>
      <c r="J449" s="125" t="str">
        <f>IFERROR(I449/G449,"-")</f>
        <v>-</v>
      </c>
      <c r="K449" s="126">
        <v>0</v>
      </c>
      <c r="L449" s="124" t="str">
        <f>IFERROR(K449/F449,"-")</f>
        <v>-</v>
      </c>
      <c r="M449" s="127">
        <v>0</v>
      </c>
      <c r="N449" s="125" t="str">
        <f>IFERROR(M449/K449,"-")</f>
        <v>-</v>
      </c>
      <c r="O449" s="211">
        <v>0</v>
      </c>
      <c r="P449" s="126">
        <v>0</v>
      </c>
      <c r="Q449" s="124" t="str">
        <f>IFERROR(P449/O449,"-")</f>
        <v>-</v>
      </c>
      <c r="R449" s="127">
        <v>0</v>
      </c>
      <c r="S449" s="125" t="str">
        <f>IFERROR(R449/P449,"-")</f>
        <v>-</v>
      </c>
      <c r="T449" s="126">
        <v>0</v>
      </c>
      <c r="U449" s="124" t="str">
        <f>IFERROR(T449/O449,"-")</f>
        <v>-</v>
      </c>
      <c r="V449" s="127">
        <v>0</v>
      </c>
      <c r="W449" s="125" t="str">
        <f>IFERROR(V449/T449,"-")</f>
        <v>-</v>
      </c>
      <c r="X449" s="211">
        <v>0</v>
      </c>
      <c r="Y449" s="126">
        <v>0</v>
      </c>
      <c r="Z449" s="124" t="str">
        <f>IFERROR(Y449/X449,"-")</f>
        <v>-</v>
      </c>
      <c r="AA449" s="127">
        <v>0</v>
      </c>
      <c r="AB449" s="125" t="str">
        <f>IFERROR(AA449/Y449,"-")</f>
        <v>-</v>
      </c>
      <c r="AC449" s="126">
        <v>0</v>
      </c>
      <c r="AD449" s="124" t="str">
        <f>IFERROR(AC449/X449,"-")</f>
        <v>-</v>
      </c>
      <c r="AE449" s="127">
        <v>0</v>
      </c>
      <c r="AF449" s="125" t="str">
        <f>IFERROR(AE449/AC449,"-")</f>
        <v>-</v>
      </c>
      <c r="AG449" s="211">
        <v>0</v>
      </c>
      <c r="AH449" s="126">
        <v>0</v>
      </c>
      <c r="AI449" s="124" t="str">
        <f>IFERROR(AH449/AG449,"-")</f>
        <v>-</v>
      </c>
      <c r="AJ449" s="127">
        <v>0</v>
      </c>
      <c r="AK449" s="125" t="str">
        <f>IFERROR(AJ449/AH449,"-")</f>
        <v>-</v>
      </c>
      <c r="AL449" s="126">
        <v>0</v>
      </c>
      <c r="AM449" s="124" t="str">
        <f>IFERROR(AL449/AG449,"-")</f>
        <v>-</v>
      </c>
      <c r="AN449" s="127">
        <v>0</v>
      </c>
      <c r="AO449" s="125" t="str">
        <f>IFERROR(AN449/AL449,"-")</f>
        <v>-</v>
      </c>
      <c r="AP449" s="211">
        <v>0</v>
      </c>
      <c r="AQ449" s="126">
        <v>0</v>
      </c>
      <c r="AR449" s="124" t="str">
        <f>IFERROR(AQ449/AP449,"-")</f>
        <v>-</v>
      </c>
      <c r="AS449" s="127">
        <v>0</v>
      </c>
      <c r="AT449" s="125" t="str">
        <f>IFERROR(AS449/AQ449,"-")</f>
        <v>-</v>
      </c>
      <c r="AU449" s="126">
        <v>0</v>
      </c>
      <c r="AV449" s="124" t="str">
        <f>IFERROR(AU449/AP449,"-")</f>
        <v>-</v>
      </c>
      <c r="AW449" s="127">
        <v>0</v>
      </c>
      <c r="AX449" s="125" t="str">
        <f>IFERROR(AW449/AU449,"-")</f>
        <v>-</v>
      </c>
      <c r="AY449" s="211">
        <v>0</v>
      </c>
      <c r="AZ449" s="126">
        <v>0</v>
      </c>
      <c r="BA449" s="124" t="str">
        <f>IFERROR(AZ449/AY449,"-")</f>
        <v>-</v>
      </c>
      <c r="BB449" s="127">
        <v>0</v>
      </c>
      <c r="BC449" s="125" t="str">
        <f>IFERROR(BB449/AZ449,"-")</f>
        <v>-</v>
      </c>
      <c r="BD449" s="126">
        <v>0</v>
      </c>
      <c r="BE449" s="124" t="str">
        <f>IFERROR(BD449/AY449,"-")</f>
        <v>-</v>
      </c>
      <c r="BF449" s="127">
        <v>0</v>
      </c>
      <c r="BG449" s="125" t="str">
        <f>IFERROR(BF449/BD449,"-")</f>
        <v>-</v>
      </c>
      <c r="BH449" s="211">
        <v>0</v>
      </c>
      <c r="BI449" s="126">
        <v>0</v>
      </c>
      <c r="BJ449" s="124" t="str">
        <f>IFERROR(BI449/BH449,"-")</f>
        <v>-</v>
      </c>
      <c r="BK449" s="127">
        <v>0</v>
      </c>
      <c r="BL449" s="125" t="str">
        <f>IFERROR(BK449/BI449,"-")</f>
        <v>-</v>
      </c>
      <c r="BM449" s="126">
        <v>0</v>
      </c>
      <c r="BN449" s="124" t="str">
        <f>IFERROR(BM449/BH449,"-")</f>
        <v>-</v>
      </c>
      <c r="BO449" s="127">
        <v>0</v>
      </c>
      <c r="BP449" s="125" t="str">
        <f>IFERROR(BO449/BM449,"-")</f>
        <v>-</v>
      </c>
      <c r="BQ449" s="212">
        <f t="shared" si="422"/>
        <v>0</v>
      </c>
      <c r="BR449" s="126">
        <f t="shared" si="423"/>
        <v>0</v>
      </c>
      <c r="BS449" s="124" t="str">
        <f>IFERROR(BR449/BQ449,"-")</f>
        <v>-</v>
      </c>
      <c r="BT449" s="127">
        <f>SUM(I449,R449,AA449,AJ449,AS449,BB449,BK449)</f>
        <v>0</v>
      </c>
      <c r="BU449" s="125" t="str">
        <f>IFERROR(BT449/BR449,"-")</f>
        <v>-</v>
      </c>
      <c r="BV449" s="126">
        <f>SUM(K449,T449,AC449,AL449,AU449,BD449,BM449)</f>
        <v>0</v>
      </c>
      <c r="BW449" s="124" t="str">
        <f>IFERROR(BV449/BQ449,"-")</f>
        <v>-</v>
      </c>
      <c r="BX449" s="127">
        <f>SUM(M449,V449,AE449,AN449,AW449,BF449,BO449)</f>
        <v>0</v>
      </c>
      <c r="BY449" s="125" t="str">
        <f>IFERROR(BX449/BV449,"-")</f>
        <v>-</v>
      </c>
      <c r="CA449" s="113">
        <v>0</v>
      </c>
      <c r="CB449" s="105">
        <v>0</v>
      </c>
      <c r="CC449" s="86" t="s">
        <v>240</v>
      </c>
      <c r="CD449" s="105">
        <v>0</v>
      </c>
      <c r="CE449" s="105" t="s">
        <v>240</v>
      </c>
      <c r="CF449" s="105">
        <v>0</v>
      </c>
      <c r="CG449" s="86" t="s">
        <v>240</v>
      </c>
      <c r="CH449" s="105">
        <v>0</v>
      </c>
      <c r="CI449" s="105" t="s">
        <v>240</v>
      </c>
      <c r="CK449" s="86" t="str">
        <f t="shared" si="390"/>
        <v>-</v>
      </c>
      <c r="CL449" s="86" t="str">
        <f t="shared" si="391"/>
        <v>-</v>
      </c>
      <c r="CM449" s="86" t="str">
        <f t="shared" si="392"/>
        <v>-</v>
      </c>
      <c r="CN449" s="86" t="str">
        <f t="shared" si="393"/>
        <v>-</v>
      </c>
    </row>
    <row r="450" spans="2:92" ht="13.5" customHeight="1" thickBot="1">
      <c r="B450" s="363"/>
      <c r="C450" s="364"/>
      <c r="D450" s="336" t="s">
        <v>204</v>
      </c>
      <c r="E450" s="337"/>
      <c r="F450" s="271">
        <v>1</v>
      </c>
      <c r="G450" s="121">
        <v>1</v>
      </c>
      <c r="H450" s="128">
        <f t="shared" si="394"/>
        <v>1</v>
      </c>
      <c r="I450" s="131">
        <v>388980</v>
      </c>
      <c r="J450" s="129">
        <f t="shared" si="395"/>
        <v>388980</v>
      </c>
      <c r="K450" s="121">
        <v>1</v>
      </c>
      <c r="L450" s="128">
        <f t="shared" si="396"/>
        <v>1</v>
      </c>
      <c r="M450" s="131">
        <v>7952</v>
      </c>
      <c r="N450" s="129">
        <f t="shared" si="397"/>
        <v>7952</v>
      </c>
      <c r="O450" s="271">
        <v>2</v>
      </c>
      <c r="P450" s="121">
        <v>2</v>
      </c>
      <c r="Q450" s="128">
        <f t="shared" si="398"/>
        <v>1</v>
      </c>
      <c r="R450" s="131">
        <v>4299340</v>
      </c>
      <c r="S450" s="129">
        <f t="shared" si="399"/>
        <v>2149670</v>
      </c>
      <c r="T450" s="121">
        <v>2</v>
      </c>
      <c r="U450" s="128">
        <f t="shared" si="400"/>
        <v>1</v>
      </c>
      <c r="V450" s="131">
        <v>3127743</v>
      </c>
      <c r="W450" s="129">
        <f t="shared" si="401"/>
        <v>1563871.5</v>
      </c>
      <c r="X450" s="271">
        <v>328</v>
      </c>
      <c r="Y450" s="121">
        <v>301</v>
      </c>
      <c r="Z450" s="128">
        <f t="shared" si="402"/>
        <v>0.91768292682926833</v>
      </c>
      <c r="AA450" s="131">
        <v>254238880</v>
      </c>
      <c r="AB450" s="129">
        <f t="shared" si="403"/>
        <v>844647.4418604651</v>
      </c>
      <c r="AC450" s="121">
        <v>248</v>
      </c>
      <c r="AD450" s="128">
        <f t="shared" si="404"/>
        <v>0.75609756097560976</v>
      </c>
      <c r="AE450" s="131">
        <v>59449749</v>
      </c>
      <c r="AF450" s="129">
        <f t="shared" si="405"/>
        <v>239716.72983870967</v>
      </c>
      <c r="AG450" s="271">
        <v>222</v>
      </c>
      <c r="AH450" s="121">
        <v>212</v>
      </c>
      <c r="AI450" s="128">
        <f t="shared" si="406"/>
        <v>0.95495495495495497</v>
      </c>
      <c r="AJ450" s="131">
        <v>222963730</v>
      </c>
      <c r="AK450" s="129">
        <f t="shared" si="407"/>
        <v>1051715.7075471699</v>
      </c>
      <c r="AL450" s="121">
        <v>180</v>
      </c>
      <c r="AM450" s="128">
        <f t="shared" si="408"/>
        <v>0.81081081081081086</v>
      </c>
      <c r="AN450" s="131">
        <v>63769274</v>
      </c>
      <c r="AO450" s="129">
        <f t="shared" si="409"/>
        <v>354273.74444444443</v>
      </c>
      <c r="AP450" s="271">
        <v>181</v>
      </c>
      <c r="AQ450" s="121">
        <v>170</v>
      </c>
      <c r="AR450" s="128">
        <f t="shared" si="410"/>
        <v>0.93922651933701662</v>
      </c>
      <c r="AS450" s="131">
        <v>191275160</v>
      </c>
      <c r="AT450" s="129">
        <f t="shared" si="411"/>
        <v>1125148</v>
      </c>
      <c r="AU450" s="121">
        <v>150</v>
      </c>
      <c r="AV450" s="128">
        <f t="shared" si="412"/>
        <v>0.82872928176795579</v>
      </c>
      <c r="AW450" s="131">
        <v>44052341</v>
      </c>
      <c r="AX450" s="129">
        <f t="shared" si="413"/>
        <v>293682.27333333332</v>
      </c>
      <c r="AY450" s="271">
        <v>83</v>
      </c>
      <c r="AZ450" s="121">
        <v>75</v>
      </c>
      <c r="BA450" s="128">
        <f t="shared" si="414"/>
        <v>0.90361445783132532</v>
      </c>
      <c r="BB450" s="131">
        <v>89713260</v>
      </c>
      <c r="BC450" s="129">
        <f t="shared" si="415"/>
        <v>1196176.8</v>
      </c>
      <c r="BD450" s="121">
        <v>66</v>
      </c>
      <c r="BE450" s="128">
        <f t="shared" si="416"/>
        <v>0.79518072289156627</v>
      </c>
      <c r="BF450" s="131">
        <v>17453867</v>
      </c>
      <c r="BG450" s="129">
        <f t="shared" si="417"/>
        <v>264452.53030303027</v>
      </c>
      <c r="BH450" s="271">
        <v>47</v>
      </c>
      <c r="BI450" s="121">
        <v>34</v>
      </c>
      <c r="BJ450" s="128">
        <f t="shared" si="418"/>
        <v>0.72340425531914898</v>
      </c>
      <c r="BK450" s="131">
        <v>63630120</v>
      </c>
      <c r="BL450" s="129">
        <f t="shared" si="419"/>
        <v>1871474.1176470588</v>
      </c>
      <c r="BM450" s="121">
        <v>31</v>
      </c>
      <c r="BN450" s="128">
        <f t="shared" si="420"/>
        <v>0.65957446808510634</v>
      </c>
      <c r="BO450" s="131">
        <v>5567481</v>
      </c>
      <c r="BP450" s="129">
        <f t="shared" si="421"/>
        <v>179596.16129032258</v>
      </c>
      <c r="BQ450" s="130">
        <f t="shared" si="422"/>
        <v>864</v>
      </c>
      <c r="BR450" s="121">
        <f t="shared" si="423"/>
        <v>795</v>
      </c>
      <c r="BS450" s="128">
        <f t="shared" si="424"/>
        <v>0.92013888888888884</v>
      </c>
      <c r="BT450" s="131">
        <f t="shared" si="425"/>
        <v>826509470</v>
      </c>
      <c r="BU450" s="129">
        <f t="shared" si="426"/>
        <v>1039634.5534591195</v>
      </c>
      <c r="BV450" s="121">
        <f t="shared" si="427"/>
        <v>678</v>
      </c>
      <c r="BW450" s="128">
        <f t="shared" si="428"/>
        <v>0.78472222222222221</v>
      </c>
      <c r="BX450" s="131">
        <f t="shared" si="429"/>
        <v>193428407</v>
      </c>
      <c r="BY450" s="129">
        <f t="shared" si="430"/>
        <v>285292.63569321536</v>
      </c>
      <c r="CA450" s="113">
        <v>883</v>
      </c>
      <c r="CB450" s="105">
        <v>814</v>
      </c>
      <c r="CC450" s="86">
        <v>0.92185730464326165</v>
      </c>
      <c r="CD450" s="105">
        <v>833830140</v>
      </c>
      <c r="CE450" s="105">
        <v>1024361.3513513514</v>
      </c>
      <c r="CF450" s="105">
        <v>694</v>
      </c>
      <c r="CG450" s="86">
        <v>0.78595696489241218</v>
      </c>
      <c r="CH450" s="105">
        <v>199415046</v>
      </c>
      <c r="CI450" s="105">
        <v>287341.56484149856</v>
      </c>
      <c r="CK450" s="86">
        <f>IFERROR(BS450-BW450,"-")</f>
        <v>0.13541666666666663</v>
      </c>
      <c r="CL450" s="86">
        <f t="shared" si="391"/>
        <v>7.986111111111116E-2</v>
      </c>
      <c r="CM450" s="86">
        <f t="shared" si="392"/>
        <v>0.13590033975084947</v>
      </c>
      <c r="CN450" s="86">
        <f t="shared" si="393"/>
        <v>7.8142695356738345E-2</v>
      </c>
    </row>
    <row r="451" spans="2:92" ht="13.5" customHeight="1" thickTop="1">
      <c r="B451" s="357" t="s">
        <v>171</v>
      </c>
      <c r="C451" s="358"/>
      <c r="D451" s="340" t="s">
        <v>153</v>
      </c>
      <c r="E451" s="341"/>
      <c r="F451" s="132">
        <f>地区別_医療機関受診状況!F55</f>
        <v>304</v>
      </c>
      <c r="G451" s="133">
        <f>地区別_医療機関受診状況!G55</f>
        <v>302</v>
      </c>
      <c r="H451" s="134">
        <f>地区別_医療機関受診状況!H55</f>
        <v>0.99342105263157898</v>
      </c>
      <c r="I451" s="135">
        <f>地区別_医療機関受診状況!I55</f>
        <v>189422460</v>
      </c>
      <c r="J451" s="136">
        <f>地区別_医療機関受診状況!J55</f>
        <v>627226.68874172191</v>
      </c>
      <c r="K451" s="133">
        <f>地区別_医療機関受診状況!K55</f>
        <v>247</v>
      </c>
      <c r="L451" s="134">
        <f>地区別_医療機関受診状況!L55</f>
        <v>0.8125</v>
      </c>
      <c r="M451" s="135">
        <f>地区別_医療機関受診状況!M55</f>
        <v>24106188</v>
      </c>
      <c r="N451" s="136">
        <f>地区別_医療機関受診状況!N55</f>
        <v>97595.902834008099</v>
      </c>
      <c r="O451" s="137">
        <f>地区別_医療機関受診状況!O55</f>
        <v>833</v>
      </c>
      <c r="P451" s="133">
        <f>地区別_医療機関受診状況!P55</f>
        <v>825</v>
      </c>
      <c r="Q451" s="134">
        <f>地区別_医療機関受診状況!Q55</f>
        <v>0.99039615846338536</v>
      </c>
      <c r="R451" s="135">
        <f>地区別_医療機関受診状況!R55</f>
        <v>618562100</v>
      </c>
      <c r="S451" s="136">
        <f>地区別_医療機関受診状況!S55</f>
        <v>749772.24242424243</v>
      </c>
      <c r="T451" s="133">
        <f>地区別_医療機関受診状況!T55</f>
        <v>711</v>
      </c>
      <c r="U451" s="134">
        <f>地区別_医療機関受診状況!U55</f>
        <v>0.85354141656662663</v>
      </c>
      <c r="V451" s="135">
        <f>地区別_医療機関受診状況!V55</f>
        <v>151476750</v>
      </c>
      <c r="W451" s="137">
        <f>地区別_医療機関受診状況!W55</f>
        <v>213047.46835443037</v>
      </c>
      <c r="X451" s="137">
        <f>地区別_医療機関受診状況!X55</f>
        <v>104879</v>
      </c>
      <c r="Y451" s="133">
        <f>地区別_医療機関受診状況!Y55</f>
        <v>103074</v>
      </c>
      <c r="Z451" s="134">
        <f>地区別_医療機関受診状況!Z55</f>
        <v>0.98278969097722135</v>
      </c>
      <c r="AA451" s="135">
        <f>地区別_医療機関受診状況!AA55</f>
        <v>43583208160</v>
      </c>
      <c r="AB451" s="136">
        <f>地区別_医療機関受診状況!AB55</f>
        <v>422834.15953586745</v>
      </c>
      <c r="AC451" s="133">
        <f>地区別_医療機関受診状況!AC55</f>
        <v>88820</v>
      </c>
      <c r="AD451" s="134">
        <f>地区別_医療機関受診状況!AD55</f>
        <v>0.84688069108210418</v>
      </c>
      <c r="AE451" s="135">
        <f>地区別_医療機関受診状況!AE55</f>
        <v>8923138352</v>
      </c>
      <c r="AF451" s="136">
        <f>地区別_医療機関受診状況!AF55</f>
        <v>100463.16541319522</v>
      </c>
      <c r="AG451" s="137">
        <f>地区別_医療機関受診状況!AG55</f>
        <v>80492</v>
      </c>
      <c r="AH451" s="133">
        <f>地区別_医療機関受診状況!AH55</f>
        <v>79709</v>
      </c>
      <c r="AI451" s="134">
        <f>地区別_医療機関受診状況!AI55</f>
        <v>0.99027232520001984</v>
      </c>
      <c r="AJ451" s="135">
        <f>地区別_医療機関受診状況!AJ55</f>
        <v>41181469410</v>
      </c>
      <c r="AK451" s="136">
        <f>地区別_医療機関受診状況!AK55</f>
        <v>516647.67353749264</v>
      </c>
      <c r="AL451" s="133">
        <f>地区別_医療機関受診状況!AL55</f>
        <v>71131</v>
      </c>
      <c r="AM451" s="134">
        <f>地区別_医療機関受診状況!AM55</f>
        <v>0.88370272822143814</v>
      </c>
      <c r="AN451" s="135">
        <f>地区別_医療機関受診状況!AN55</f>
        <v>8087329986</v>
      </c>
      <c r="AO451" s="136">
        <f>地区別_医療機関受診状況!AO55</f>
        <v>113696.27850023197</v>
      </c>
      <c r="AP451" s="137">
        <f>地区別_医療機関受診状況!AP55</f>
        <v>35229</v>
      </c>
      <c r="AQ451" s="133">
        <f>地区別_医療機関受診状況!AQ55</f>
        <v>34996</v>
      </c>
      <c r="AR451" s="134">
        <f>地区別_医療機関受診状況!AR55</f>
        <v>0.99338613074455706</v>
      </c>
      <c r="AS451" s="135">
        <f>地区別_医療機関受診状況!AS55</f>
        <v>20812632320</v>
      </c>
      <c r="AT451" s="136">
        <f>地区別_医療機関受診状況!AT55</f>
        <v>594714.60509772541</v>
      </c>
      <c r="AU451" s="133">
        <f>地区別_医療機関受診状況!AU55</f>
        <v>32037</v>
      </c>
      <c r="AV451" s="134">
        <f>地区別_医療機関受診状況!AV55</f>
        <v>0.90939282977092739</v>
      </c>
      <c r="AW451" s="135">
        <f>地区別_医療機関受診状況!AW55</f>
        <v>3958162253</v>
      </c>
      <c r="AX451" s="136">
        <f>地区別_医療機関受診状況!AX55</f>
        <v>123549.71604707057</v>
      </c>
      <c r="AY451" s="137">
        <f>地区別_医療機関受診状況!AY55</f>
        <v>9940</v>
      </c>
      <c r="AZ451" s="133">
        <f>地区別_医療機関受診状況!AZ55</f>
        <v>9885</v>
      </c>
      <c r="BA451" s="134">
        <f>地区別_医療機関受診状況!BA55</f>
        <v>0.99446680080482897</v>
      </c>
      <c r="BB451" s="135">
        <f>地区別_医療機関受診状況!BB55</f>
        <v>6173490070</v>
      </c>
      <c r="BC451" s="136">
        <f>地区別_医療機関受診状況!BC55</f>
        <v>624531.11482043494</v>
      </c>
      <c r="BD451" s="133">
        <f>地区別_医療機関受診状況!BD55</f>
        <v>9169</v>
      </c>
      <c r="BE451" s="134">
        <f>地区別_医療機関受診状況!BE55</f>
        <v>0.92243460764587526</v>
      </c>
      <c r="BF451" s="135">
        <f>地区別_医療機関受診状況!BF55</f>
        <v>1131902565</v>
      </c>
      <c r="BG451" s="136">
        <f>地区別_医療機関受診状況!BG55</f>
        <v>123448.85647289781</v>
      </c>
      <c r="BH451" s="137">
        <f>地区別_医療機関受診状況!BH55</f>
        <v>1934</v>
      </c>
      <c r="BI451" s="133">
        <f>地区別_医療機関受診状況!BI55</f>
        <v>1923</v>
      </c>
      <c r="BJ451" s="134">
        <f>地区別_医療機関受診状況!BJ55</f>
        <v>0.99431230610134436</v>
      </c>
      <c r="BK451" s="135">
        <f>地区別_医療機関受診状況!BK55</f>
        <v>1306912610</v>
      </c>
      <c r="BL451" s="136">
        <f>地区別_医療機関受診状況!BL55</f>
        <v>679621.7420696828</v>
      </c>
      <c r="BM451" s="133">
        <f>地区別_医療機関受診状況!BM55</f>
        <v>1785</v>
      </c>
      <c r="BN451" s="134">
        <f>地区別_医療機関受診状況!BN55</f>
        <v>0.92295760082730094</v>
      </c>
      <c r="BO451" s="133">
        <f>地区別_医療機関受診状況!BO55</f>
        <v>230085006</v>
      </c>
      <c r="BP451" s="136">
        <f>地区別_医療機関受診状況!BP55</f>
        <v>128899.16302521009</v>
      </c>
      <c r="BQ451" s="137">
        <f>地区別_医療機関受診状況!BQ55</f>
        <v>233611</v>
      </c>
      <c r="BR451" s="138">
        <f>地区別_医療機関受診状況!BR55</f>
        <v>230714</v>
      </c>
      <c r="BS451" s="134">
        <f>地区別_医療機関受診状況!BS55</f>
        <v>0.98759904285329025</v>
      </c>
      <c r="BT451" s="133">
        <f>地区別_医療機関受診状況!BT55</f>
        <v>113865697130</v>
      </c>
      <c r="BU451" s="136">
        <f>地区別_医療機関受診状況!BU55</f>
        <v>493536.14054630406</v>
      </c>
      <c r="BV451" s="133">
        <f>地区別_医療機関受診状況!BV55</f>
        <v>203900</v>
      </c>
      <c r="BW451" s="134">
        <f>地区別_医療機関受診状況!BW55</f>
        <v>0.87281848885540492</v>
      </c>
      <c r="BX451" s="135">
        <f>地区別_医療機関受診状況!BX55</f>
        <v>22506201100</v>
      </c>
      <c r="BY451" s="136">
        <f>地区別_医療機関受診状況!BY55</f>
        <v>110378.62236390388</v>
      </c>
      <c r="CA451" s="113">
        <v>221215</v>
      </c>
      <c r="CB451" s="113">
        <v>218405</v>
      </c>
      <c r="CC451" s="171">
        <v>0.98729742558144795</v>
      </c>
      <c r="CD451" s="113">
        <v>106317004250</v>
      </c>
      <c r="CE451" s="113">
        <v>486788.32558778417</v>
      </c>
      <c r="CF451" s="113">
        <v>191668</v>
      </c>
      <c r="CG451" s="171">
        <v>0.86643310806229235</v>
      </c>
      <c r="CH451" s="113">
        <v>21246481822</v>
      </c>
      <c r="CI451" s="113">
        <v>110850.43837260263</v>
      </c>
      <c r="CK451" s="86">
        <f t="shared" si="390"/>
        <v>0.11478055399788534</v>
      </c>
      <c r="CL451" s="86">
        <f t="shared" si="391"/>
        <v>1.2400957146709746E-2</v>
      </c>
      <c r="CM451" s="86">
        <f t="shared" si="392"/>
        <v>0.12086431751915561</v>
      </c>
      <c r="CN451" s="86">
        <f t="shared" si="393"/>
        <v>1.2702574418552048E-2</v>
      </c>
    </row>
    <row r="452" spans="2:92" ht="13.5" customHeight="1">
      <c r="B452" s="359"/>
      <c r="C452" s="360"/>
      <c r="D452" s="319" t="s">
        <v>164</v>
      </c>
      <c r="E452" s="320"/>
      <c r="F452" s="113">
        <f>地区別_医療機関受診状況!F56</f>
        <v>23</v>
      </c>
      <c r="G452" s="139">
        <f>地区別_医療機関受診状況!G56</f>
        <v>23</v>
      </c>
      <c r="H452" s="140">
        <f>地区別_医療機関受診状況!H56</f>
        <v>1</v>
      </c>
      <c r="I452" s="141">
        <f>地区別_医療機関受診状況!I56</f>
        <v>15151290</v>
      </c>
      <c r="J452" s="142">
        <f>地区別_医療機関受診状況!J56</f>
        <v>658751.73913043481</v>
      </c>
      <c r="K452" s="139">
        <f>地区別_医療機関受診状況!K56</f>
        <v>19</v>
      </c>
      <c r="L452" s="140">
        <f>地区別_医療機関受診状況!L56</f>
        <v>0.82608695652173914</v>
      </c>
      <c r="M452" s="141">
        <f>地区別_医療機関受診状況!M56</f>
        <v>1645500</v>
      </c>
      <c r="N452" s="142">
        <f>地区別_医療機関受診状況!N56</f>
        <v>86605.263157894733</v>
      </c>
      <c r="O452" s="143">
        <f>地区別_医療機関受診状況!O56</f>
        <v>42</v>
      </c>
      <c r="P452" s="139">
        <f>地区別_医療機関受診状況!P56</f>
        <v>42</v>
      </c>
      <c r="Q452" s="140">
        <f>地区別_医療機関受診状況!Q56</f>
        <v>1</v>
      </c>
      <c r="R452" s="141">
        <f>地区別_医療機関受診状況!R56</f>
        <v>27797730</v>
      </c>
      <c r="S452" s="142">
        <f>地区別_医療機関受診状況!S56</f>
        <v>661850.71428571432</v>
      </c>
      <c r="T452" s="139">
        <f>地区別_医療機関受診状況!T56</f>
        <v>36</v>
      </c>
      <c r="U452" s="140">
        <f>地区別_医療機関受診状況!U56</f>
        <v>0.8571428571428571</v>
      </c>
      <c r="V452" s="141">
        <f>地区別_医療機関受診状況!V56</f>
        <v>11836457</v>
      </c>
      <c r="W452" s="143">
        <f>地区別_医療機関受診状況!W56</f>
        <v>328790.47222222225</v>
      </c>
      <c r="X452" s="143">
        <f>地区別_医療機関受診状況!X56</f>
        <v>4256</v>
      </c>
      <c r="Y452" s="139">
        <f>地区別_医療機関受診状況!Y56</f>
        <v>4204</v>
      </c>
      <c r="Z452" s="140">
        <f>地区別_医療機関受診状況!Z56</f>
        <v>0.98778195488721809</v>
      </c>
      <c r="AA452" s="141">
        <f>地区別_医療機関受診状況!AA56</f>
        <v>2030068640</v>
      </c>
      <c r="AB452" s="142">
        <f>地区別_医療機関受診状況!AB56</f>
        <v>482889.78116079926</v>
      </c>
      <c r="AC452" s="139">
        <f>地区別_医療機関受診状況!AC56</f>
        <v>3493</v>
      </c>
      <c r="AD452" s="140">
        <f>地区別_医療機関受診状況!AD56</f>
        <v>0.82072368421052633</v>
      </c>
      <c r="AE452" s="141">
        <f>地区別_医療機関受診状況!AE56</f>
        <v>345425883</v>
      </c>
      <c r="AF452" s="142">
        <f>地区別_医療機関受診状況!AF56</f>
        <v>98890.891210993417</v>
      </c>
      <c r="AG452" s="143">
        <f>地区別_医療機関受診状況!AG56</f>
        <v>2364</v>
      </c>
      <c r="AH452" s="139">
        <f>地区別_医療機関受診状況!AH56</f>
        <v>2354</v>
      </c>
      <c r="AI452" s="140">
        <f>地区別_医療機関受診状況!AI56</f>
        <v>0.99576988155668356</v>
      </c>
      <c r="AJ452" s="141">
        <f>地区別_医療機関受診状況!AJ56</f>
        <v>1311737580</v>
      </c>
      <c r="AK452" s="142">
        <f>地区別_医療機関受診状況!AK56</f>
        <v>557237.71452846215</v>
      </c>
      <c r="AL452" s="139">
        <f>地区別_医療機関受診状況!AL56</f>
        <v>2034</v>
      </c>
      <c r="AM452" s="140">
        <f>地区別_医療機関受診状況!AM56</f>
        <v>0.86040609137055835</v>
      </c>
      <c r="AN452" s="141">
        <f>地区別_医療機関受診状況!AN56</f>
        <v>231241484</v>
      </c>
      <c r="AO452" s="142">
        <f>地区別_医療機関受診状況!AO56</f>
        <v>113688.04523107178</v>
      </c>
      <c r="AP452" s="143">
        <f>地区別_医療機関受診状況!AP56</f>
        <v>573</v>
      </c>
      <c r="AQ452" s="139">
        <f>地区別_医療機関受診状況!AQ56</f>
        <v>569</v>
      </c>
      <c r="AR452" s="140">
        <f>地区別_医療機関受診状況!AR56</f>
        <v>0.99301919720767884</v>
      </c>
      <c r="AS452" s="141">
        <f>地区別_医療機関受診状況!AS56</f>
        <v>338935280</v>
      </c>
      <c r="AT452" s="142">
        <f>地区別_医療機関受診状況!AT56</f>
        <v>595668.33040421794</v>
      </c>
      <c r="AU452" s="139">
        <f>地区別_医療機関受診状況!AU56</f>
        <v>500</v>
      </c>
      <c r="AV452" s="140">
        <f>地区別_医療機関受診状況!AV56</f>
        <v>0.87260034904013961</v>
      </c>
      <c r="AW452" s="141">
        <f>地区別_医療機関受診状況!AW56</f>
        <v>60444006</v>
      </c>
      <c r="AX452" s="142">
        <f>地区別_医療機関受診状況!AX56</f>
        <v>120888.012</v>
      </c>
      <c r="AY452" s="143">
        <f>地区別_医療機関受診状況!AY56</f>
        <v>59</v>
      </c>
      <c r="AZ452" s="139">
        <f>地区別_医療機関受診状況!AZ56</f>
        <v>58</v>
      </c>
      <c r="BA452" s="140">
        <f>地区別_医療機関受診状況!BA56</f>
        <v>0.98305084745762716</v>
      </c>
      <c r="BB452" s="141">
        <f>地区別_医療機関受診状況!BB56</f>
        <v>42151630</v>
      </c>
      <c r="BC452" s="142">
        <f>地区別_医療機関受診状況!BC56</f>
        <v>726752.24137931038</v>
      </c>
      <c r="BD452" s="139">
        <f>地区別_医療機関受診状況!BD56</f>
        <v>55</v>
      </c>
      <c r="BE452" s="140">
        <f>地区別_医療機関受診状況!BE56</f>
        <v>0.93220338983050843</v>
      </c>
      <c r="BF452" s="141">
        <f>地区別_医療機関受診状況!BF56</f>
        <v>7616762</v>
      </c>
      <c r="BG452" s="142">
        <f>地区別_医療機関受診状況!BG56</f>
        <v>138486.58181818182</v>
      </c>
      <c r="BH452" s="143">
        <f>地区別_医療機関受診状況!BH56</f>
        <v>6</v>
      </c>
      <c r="BI452" s="139">
        <f>地区別_医療機関受診状況!BI56</f>
        <v>6</v>
      </c>
      <c r="BJ452" s="140">
        <f>地区別_医療機関受診状況!BJ56</f>
        <v>1</v>
      </c>
      <c r="BK452" s="141">
        <f>地区別_医療機関受診状況!BK56</f>
        <v>5863420</v>
      </c>
      <c r="BL452" s="142">
        <f>地区別_医療機関受診状況!BL56</f>
        <v>977236.66666666663</v>
      </c>
      <c r="BM452" s="139">
        <f>地区別_医療機関受診状況!BM56</f>
        <v>6</v>
      </c>
      <c r="BN452" s="140">
        <f>地区別_医療機関受診状況!BN56</f>
        <v>1</v>
      </c>
      <c r="BO452" s="139">
        <f>地区別_医療機関受診状況!BO56</f>
        <v>607793</v>
      </c>
      <c r="BP452" s="142">
        <f>地区別_医療機関受診状況!BP56</f>
        <v>101298.83333333333</v>
      </c>
      <c r="BQ452" s="143">
        <f>地区別_医療機関受診状況!BQ56</f>
        <v>7323</v>
      </c>
      <c r="BR452" s="139">
        <f>地区別_医療機関受診状況!BR56</f>
        <v>7256</v>
      </c>
      <c r="BS452" s="140">
        <f>地区別_医療機関受診状況!BS56</f>
        <v>0.99085074423050667</v>
      </c>
      <c r="BT452" s="139">
        <f>地区別_医療機関受診状況!BT56</f>
        <v>3771705570</v>
      </c>
      <c r="BU452" s="142">
        <f>地区別_医療機関受診状況!BU56</f>
        <v>519805.06753031973</v>
      </c>
      <c r="BV452" s="139">
        <f>地区別_医療機関受診状況!BV56</f>
        <v>6143</v>
      </c>
      <c r="BW452" s="140">
        <f>地区別_医療機関受診状況!BW56</f>
        <v>0.83886385361190774</v>
      </c>
      <c r="BX452" s="141">
        <f>地区別_医療機関受診状況!BX56</f>
        <v>658817885</v>
      </c>
      <c r="BY452" s="142">
        <f>地区別_医療機関受診状況!BY56</f>
        <v>107246.92902490639</v>
      </c>
      <c r="CA452" s="113">
        <v>6857</v>
      </c>
      <c r="CB452" s="113">
        <v>6780</v>
      </c>
      <c r="CC452" s="171">
        <v>0.98877059938748724</v>
      </c>
      <c r="CD452" s="113">
        <v>3436202150</v>
      </c>
      <c r="CE452" s="113">
        <v>506814.47640117991</v>
      </c>
      <c r="CF452" s="113">
        <v>5683</v>
      </c>
      <c r="CG452" s="171">
        <v>0.82878809975207812</v>
      </c>
      <c r="CH452" s="113">
        <v>626871392</v>
      </c>
      <c r="CI452" s="113">
        <v>110306.42125637867</v>
      </c>
      <c r="CK452" s="86">
        <f t="shared" si="390"/>
        <v>0.15198689061859894</v>
      </c>
      <c r="CL452" s="86">
        <f t="shared" si="391"/>
        <v>9.1492557694933252E-3</v>
      </c>
      <c r="CM452" s="86">
        <f t="shared" si="392"/>
        <v>0.15998249963540911</v>
      </c>
      <c r="CN452" s="86">
        <f t="shared" si="393"/>
        <v>1.1229400612512763E-2</v>
      </c>
    </row>
    <row r="453" spans="2:92" ht="13.5" customHeight="1">
      <c r="B453" s="359"/>
      <c r="C453" s="360"/>
      <c r="D453" s="81"/>
      <c r="E453" s="71" t="s">
        <v>160</v>
      </c>
      <c r="F453" s="146">
        <f>地区別_医療機関受診状況!F57</f>
        <v>22</v>
      </c>
      <c r="G453" s="163">
        <f>地区別_医療機関受診状況!G57</f>
        <v>22</v>
      </c>
      <c r="H453" s="164">
        <f>地区別_医療機関受診状況!H57</f>
        <v>1</v>
      </c>
      <c r="I453" s="155">
        <f>地区別_医療機関受診状況!I57</f>
        <v>14542240</v>
      </c>
      <c r="J453" s="165">
        <f>地区別_医療機関受診状況!J57</f>
        <v>661010.90909090906</v>
      </c>
      <c r="K453" s="163">
        <f>地区別_医療機関受診状況!K57</f>
        <v>18</v>
      </c>
      <c r="L453" s="164">
        <f>地区別_医療機関受診状況!L57</f>
        <v>0.81818181818181823</v>
      </c>
      <c r="M453" s="155">
        <f>地区別_医療機関受診状況!M57</f>
        <v>1641898</v>
      </c>
      <c r="N453" s="165">
        <f>地区別_医療機関受診状況!N57</f>
        <v>91216.555555555562</v>
      </c>
      <c r="O453" s="152">
        <f>地区別_医療機関受診状況!O57</f>
        <v>38</v>
      </c>
      <c r="P453" s="163">
        <f>地区別_医療機関受診状況!P57</f>
        <v>38</v>
      </c>
      <c r="Q453" s="164">
        <f>地区別_医療機関受診状況!Q57</f>
        <v>1</v>
      </c>
      <c r="R453" s="155">
        <f>地区別_医療機関受診状況!R57</f>
        <v>25723250</v>
      </c>
      <c r="S453" s="165">
        <f>地区別_医療機関受診状況!S57</f>
        <v>676927.63157894742</v>
      </c>
      <c r="T453" s="163">
        <f>地区別_医療機関受診状況!T57</f>
        <v>32</v>
      </c>
      <c r="U453" s="164">
        <f>地区別_医療機関受診状況!U57</f>
        <v>0.84210526315789469</v>
      </c>
      <c r="V453" s="155">
        <f>地区別_医療機関受診状況!V57</f>
        <v>11660865</v>
      </c>
      <c r="W453" s="152">
        <f>地区別_医療機関受診状況!W57</f>
        <v>364402.03125</v>
      </c>
      <c r="X453" s="152">
        <f>地区別_医療機関受診状況!X57</f>
        <v>3204</v>
      </c>
      <c r="Y453" s="163">
        <f>地区別_医療機関受診状況!Y57</f>
        <v>3168</v>
      </c>
      <c r="Z453" s="164">
        <f>地区別_医療機関受診状況!Z57</f>
        <v>0.9887640449438202</v>
      </c>
      <c r="AA453" s="155">
        <f>地区別_医療機関受診状況!AA57</f>
        <v>1548673940</v>
      </c>
      <c r="AB453" s="165">
        <f>地区別_医療機関受診状況!AB57</f>
        <v>488849.09722222225</v>
      </c>
      <c r="AC453" s="163">
        <f>地区別_医療機関受診状況!AC57</f>
        <v>2621</v>
      </c>
      <c r="AD453" s="164">
        <f>地区別_医療機関受診状況!AD57</f>
        <v>0.81803995006242203</v>
      </c>
      <c r="AE453" s="155">
        <f>地区別_医療機関受診状況!AE57</f>
        <v>260959338</v>
      </c>
      <c r="AF453" s="165">
        <f>地区別_医療機関受診状況!AF57</f>
        <v>99564.79893170546</v>
      </c>
      <c r="AG453" s="152">
        <f>地区別_医療機関受診状況!AG57</f>
        <v>1700</v>
      </c>
      <c r="AH453" s="163">
        <f>地区別_医療機関受診状況!AH57</f>
        <v>1695</v>
      </c>
      <c r="AI453" s="164">
        <f>地区別_医療機関受診状況!AI57</f>
        <v>0.99705882352941178</v>
      </c>
      <c r="AJ453" s="155">
        <f>地区別_医療機関受診状況!AJ57</f>
        <v>951620530</v>
      </c>
      <c r="AK453" s="165">
        <f>地区別_医療機関受診状況!AK57</f>
        <v>561428.04129793507</v>
      </c>
      <c r="AL453" s="163">
        <f>地区別_医療機関受診状況!AL57</f>
        <v>1472</v>
      </c>
      <c r="AM453" s="164">
        <f>地区別_医療機関受診状況!AM57</f>
        <v>0.86588235294117644</v>
      </c>
      <c r="AN453" s="155">
        <f>地区別_医療機関受診状況!AN57</f>
        <v>164846365</v>
      </c>
      <c r="AO453" s="165">
        <f>地区別_医療機関受診状況!AO57</f>
        <v>111988.01970108696</v>
      </c>
      <c r="AP453" s="152">
        <f>地区別_医療機関受診状況!AP57</f>
        <v>401</v>
      </c>
      <c r="AQ453" s="163">
        <f>地区別_医療機関受診状況!AQ57</f>
        <v>397</v>
      </c>
      <c r="AR453" s="164">
        <f>地区別_医療機関受診状況!AR57</f>
        <v>0.9900249376558603</v>
      </c>
      <c r="AS453" s="155">
        <f>地区別_医療機関受診状況!AS57</f>
        <v>235131440</v>
      </c>
      <c r="AT453" s="165">
        <f>地区別_医療機関受診状況!AT57</f>
        <v>592270.62972292188</v>
      </c>
      <c r="AU453" s="163">
        <f>地区別_医療機関受診状況!AU57</f>
        <v>351</v>
      </c>
      <c r="AV453" s="164">
        <f>地区別_医療機関受診状況!AV57</f>
        <v>0.87531172069825436</v>
      </c>
      <c r="AW453" s="155">
        <f>地区別_医療機関受診状況!AW57</f>
        <v>41001296</v>
      </c>
      <c r="AX453" s="165">
        <f>地区別_医療機関受診状況!AX57</f>
        <v>116812.80911680912</v>
      </c>
      <c r="AY453" s="152">
        <f>地区別_医療機関受診状況!AY57</f>
        <v>38</v>
      </c>
      <c r="AZ453" s="163">
        <f>地区別_医療機関受診状況!AZ57</f>
        <v>37</v>
      </c>
      <c r="BA453" s="164">
        <f>地区別_医療機関受診状況!BA57</f>
        <v>0.97368421052631582</v>
      </c>
      <c r="BB453" s="155">
        <f>地区別_医療機関受診状況!BB57</f>
        <v>22966770</v>
      </c>
      <c r="BC453" s="165">
        <f>地区別_医療機関受診状況!BC57</f>
        <v>620723.51351351349</v>
      </c>
      <c r="BD453" s="163">
        <f>地区別_医療機関受診状況!BD57</f>
        <v>35</v>
      </c>
      <c r="BE453" s="164">
        <f>地区別_医療機関受診状況!BE57</f>
        <v>0.92105263157894735</v>
      </c>
      <c r="BF453" s="155">
        <f>地区別_医療機関受診状況!BF57</f>
        <v>3419962</v>
      </c>
      <c r="BG453" s="165">
        <f>地区別_医療機関受診状況!BG57</f>
        <v>97713.2</v>
      </c>
      <c r="BH453" s="152">
        <f>地区別_医療機関受診状況!BH57</f>
        <v>2</v>
      </c>
      <c r="BI453" s="163">
        <f>地区別_医療機関受診状況!BI57</f>
        <v>2</v>
      </c>
      <c r="BJ453" s="164">
        <f>地区別_医療機関受診状況!BJ57</f>
        <v>1</v>
      </c>
      <c r="BK453" s="155">
        <f>地区別_医療機関受診状況!BK57</f>
        <v>479600</v>
      </c>
      <c r="BL453" s="165">
        <f>地区別_医療機関受診状況!BL57</f>
        <v>239800</v>
      </c>
      <c r="BM453" s="163">
        <f>地区別_医療機関受診状況!BM57</f>
        <v>2</v>
      </c>
      <c r="BN453" s="164">
        <f>地区別_医療機関受診状況!BN57</f>
        <v>1</v>
      </c>
      <c r="BO453" s="163">
        <f>地区別_医療機関受診状況!BO57</f>
        <v>233924</v>
      </c>
      <c r="BP453" s="165">
        <f>地区別_医療機関受診状況!BP57</f>
        <v>116962</v>
      </c>
      <c r="BQ453" s="152">
        <f>地区別_医療機関受診状況!BQ57</f>
        <v>5405</v>
      </c>
      <c r="BR453" s="163">
        <f>地区別_医療機関受診状況!BR57</f>
        <v>5359</v>
      </c>
      <c r="BS453" s="164">
        <f>地区別_医療機関受診状況!BS57</f>
        <v>0.99148936170212765</v>
      </c>
      <c r="BT453" s="163">
        <f>地区別_医療機関受診状況!BT57</f>
        <v>2799137770</v>
      </c>
      <c r="BU453" s="165">
        <f>地区別_医療機関受診状況!BU57</f>
        <v>522324.64452323195</v>
      </c>
      <c r="BV453" s="163">
        <f>地区別_医療機関受診状況!BV57</f>
        <v>4531</v>
      </c>
      <c r="BW453" s="164">
        <f>地区別_医療機関受診状況!BW57</f>
        <v>0.83829787234042552</v>
      </c>
      <c r="BX453" s="155">
        <f>地区別_医療機関受診状況!BX57</f>
        <v>483763648</v>
      </c>
      <c r="BY453" s="165">
        <f>地区別_医療機関受診状況!BY57</f>
        <v>106767.52328404326</v>
      </c>
      <c r="CA453" s="113">
        <v>5084</v>
      </c>
      <c r="CB453" s="113">
        <v>5035</v>
      </c>
      <c r="CC453" s="171">
        <v>0.99036191974822974</v>
      </c>
      <c r="CD453" s="113">
        <v>2552928290</v>
      </c>
      <c r="CE453" s="113">
        <v>507036.40317775571</v>
      </c>
      <c r="CF453" s="113">
        <v>4225</v>
      </c>
      <c r="CG453" s="171">
        <v>0.8310385523210071</v>
      </c>
      <c r="CH453" s="113">
        <v>443287649</v>
      </c>
      <c r="CI453" s="113">
        <v>104920.15360946745</v>
      </c>
      <c r="CK453" s="86">
        <f t="shared" si="390"/>
        <v>0.15319148936170213</v>
      </c>
      <c r="CL453" s="86">
        <f t="shared" si="391"/>
        <v>8.5106382978723527E-3</v>
      </c>
      <c r="CM453" s="86">
        <f t="shared" si="392"/>
        <v>0.15932336742722264</v>
      </c>
      <c r="CN453" s="86">
        <f t="shared" si="393"/>
        <v>9.6380802517702646E-3</v>
      </c>
    </row>
    <row r="454" spans="2:92" ht="13.5" customHeight="1">
      <c r="B454" s="359"/>
      <c r="C454" s="360"/>
      <c r="D454" s="81"/>
      <c r="E454" s="198" t="s">
        <v>161</v>
      </c>
      <c r="F454" s="229">
        <f>地区別_医療機関受診状況!F58</f>
        <v>1</v>
      </c>
      <c r="G454" s="230">
        <f>地区別_医療機関受診状況!G58</f>
        <v>1</v>
      </c>
      <c r="H454" s="231">
        <f>地区別_医療機関受診状況!H58</f>
        <v>1</v>
      </c>
      <c r="I454" s="232">
        <f>地区別_医療機関受診状況!I58</f>
        <v>609050</v>
      </c>
      <c r="J454" s="233">
        <f>地区別_医療機関受診状況!J58</f>
        <v>609050</v>
      </c>
      <c r="K454" s="230">
        <f>地区別_医療機関受診状況!K58</f>
        <v>1</v>
      </c>
      <c r="L454" s="231">
        <f>地区別_医療機関受診状況!L58</f>
        <v>1</v>
      </c>
      <c r="M454" s="232">
        <f>地区別_医療機関受診状況!M58</f>
        <v>3602</v>
      </c>
      <c r="N454" s="233">
        <f>地区別_医療機関受診状況!N58</f>
        <v>3602</v>
      </c>
      <c r="O454" s="234">
        <f>地区別_医療機関受診状況!O58</f>
        <v>4</v>
      </c>
      <c r="P454" s="230">
        <f>地区別_医療機関受診状況!P58</f>
        <v>4</v>
      </c>
      <c r="Q454" s="231">
        <f>地区別_医療機関受診状況!Q58</f>
        <v>1</v>
      </c>
      <c r="R454" s="232">
        <f>地区別_医療機関受診状況!R58</f>
        <v>2074480</v>
      </c>
      <c r="S454" s="233">
        <f>地区別_医療機関受診状況!S58</f>
        <v>518620</v>
      </c>
      <c r="T454" s="230">
        <f>地区別_医療機関受診状況!T58</f>
        <v>4</v>
      </c>
      <c r="U454" s="231">
        <f>地区別_医療機関受診状況!U58</f>
        <v>1</v>
      </c>
      <c r="V454" s="232">
        <f>地区別_医療機関受診状況!V58</f>
        <v>175592</v>
      </c>
      <c r="W454" s="234">
        <f>地区別_医療機関受診状況!W58</f>
        <v>43898</v>
      </c>
      <c r="X454" s="234">
        <f>地区別_医療機関受診状況!X58</f>
        <v>1045</v>
      </c>
      <c r="Y454" s="230">
        <f>地区別_医療機関受診状況!Y58</f>
        <v>1029</v>
      </c>
      <c r="Z454" s="231">
        <f>地区別_医療機関受診状況!Z58</f>
        <v>0.98468899521531106</v>
      </c>
      <c r="AA454" s="232">
        <f>地区別_医療機関受診状況!AA58</f>
        <v>468193040</v>
      </c>
      <c r="AB454" s="233">
        <f>地区別_医療機関受診状況!AB58</f>
        <v>454998.09523809527</v>
      </c>
      <c r="AC454" s="230">
        <f>地区別_医療機関受診状況!AC58</f>
        <v>865</v>
      </c>
      <c r="AD454" s="231">
        <f>地区別_医療機関受診状況!AD58</f>
        <v>0.82775119617224879</v>
      </c>
      <c r="AE454" s="232">
        <f>地区別_医療機関受診状況!AE58</f>
        <v>83598338</v>
      </c>
      <c r="AF454" s="233">
        <f>地区別_医療機関受診状況!AF58</f>
        <v>96645.477456647393</v>
      </c>
      <c r="AG454" s="234">
        <f>地区別_医療機関受診状況!AG58</f>
        <v>658</v>
      </c>
      <c r="AH454" s="230">
        <f>地区別_医療機関受診状況!AH58</f>
        <v>653</v>
      </c>
      <c r="AI454" s="231">
        <f>地区別_医療機関受診状況!AI58</f>
        <v>0.99240121580547114</v>
      </c>
      <c r="AJ454" s="232">
        <f>地区別_医療機関受診状況!AJ58</f>
        <v>353930620</v>
      </c>
      <c r="AK454" s="233">
        <f>地区別_医療機関受診状況!AK58</f>
        <v>542007.07503828488</v>
      </c>
      <c r="AL454" s="230">
        <f>地区別_医療機関受診状況!AL58</f>
        <v>557</v>
      </c>
      <c r="AM454" s="231">
        <f>地区別_医療機関受診状況!AM58</f>
        <v>0.84650455927051671</v>
      </c>
      <c r="AN454" s="232">
        <f>地区別_医療機関受診状況!AN58</f>
        <v>65745721</v>
      </c>
      <c r="AO454" s="233">
        <f>地区別_医療機関受診状況!AO58</f>
        <v>118035.40574506283</v>
      </c>
      <c r="AP454" s="234">
        <f>地区別_医療機関受診状況!AP58</f>
        <v>172</v>
      </c>
      <c r="AQ454" s="230">
        <f>地区別_医療機関受診状況!AQ58</f>
        <v>172</v>
      </c>
      <c r="AR454" s="231">
        <f>地区別_医療機関受診状況!AR58</f>
        <v>1</v>
      </c>
      <c r="AS454" s="232">
        <f>地区別_医療機関受診状況!AS58</f>
        <v>103803840</v>
      </c>
      <c r="AT454" s="233">
        <f>地区別_医療機関受診状況!AT58</f>
        <v>603510.69767441857</v>
      </c>
      <c r="AU454" s="230">
        <f>地区別_医療機関受診状況!AU58</f>
        <v>149</v>
      </c>
      <c r="AV454" s="231">
        <f>地区別_医療機関受診状況!AV58</f>
        <v>0.86627906976744184</v>
      </c>
      <c r="AW454" s="232">
        <f>地区別_医療機関受診状況!AW58</f>
        <v>19442710</v>
      </c>
      <c r="AX454" s="233">
        <f>地区別_医療機関受診状況!AX58</f>
        <v>130487.9865771812</v>
      </c>
      <c r="AY454" s="234">
        <f>地区別_医療機関受診状況!AY58</f>
        <v>21</v>
      </c>
      <c r="AZ454" s="230">
        <f>地区別_医療機関受診状況!AZ58</f>
        <v>21</v>
      </c>
      <c r="BA454" s="231">
        <f>地区別_医療機関受診状況!BA58</f>
        <v>1</v>
      </c>
      <c r="BB454" s="232">
        <f>地区別_医療機関受診状況!BB58</f>
        <v>19184860</v>
      </c>
      <c r="BC454" s="233">
        <f>地区別_医療機関受診状況!BC58</f>
        <v>913564.76190476189</v>
      </c>
      <c r="BD454" s="230">
        <f>地区別_医療機関受診状況!BD58</f>
        <v>20</v>
      </c>
      <c r="BE454" s="231">
        <f>地区別_医療機関受診状況!BE58</f>
        <v>0.95238095238095233</v>
      </c>
      <c r="BF454" s="232">
        <f>地区別_医療機関受診状況!BF58</f>
        <v>4196800</v>
      </c>
      <c r="BG454" s="233">
        <f>地区別_医療機関受診状況!BG58</f>
        <v>209840</v>
      </c>
      <c r="BH454" s="234">
        <f>地区別_医療機関受診状況!BH58</f>
        <v>4</v>
      </c>
      <c r="BI454" s="230">
        <f>地区別_医療機関受診状況!BI58</f>
        <v>4</v>
      </c>
      <c r="BJ454" s="231">
        <f>地区別_医療機関受診状況!BJ58</f>
        <v>1</v>
      </c>
      <c r="BK454" s="232">
        <f>地区別_医療機関受診状況!BK58</f>
        <v>5383820</v>
      </c>
      <c r="BL454" s="233">
        <f>地区別_医療機関受診状況!BL58</f>
        <v>1345955</v>
      </c>
      <c r="BM454" s="230">
        <f>地区別_医療機関受診状況!BM58</f>
        <v>4</v>
      </c>
      <c r="BN454" s="231">
        <f>地区別_医療機関受診状況!BN58</f>
        <v>1</v>
      </c>
      <c r="BO454" s="230">
        <f>地区別_医療機関受診状況!BO58</f>
        <v>373869</v>
      </c>
      <c r="BP454" s="233">
        <f>地区別_医療機関受診状況!BP58</f>
        <v>93467.25</v>
      </c>
      <c r="BQ454" s="234">
        <f>地区別_医療機関受診状況!BQ58</f>
        <v>1905</v>
      </c>
      <c r="BR454" s="230">
        <f>地区別_医療機関受診状況!BR58</f>
        <v>1884</v>
      </c>
      <c r="BS454" s="231">
        <f>地区別_医療機関受診状況!BS58</f>
        <v>0.98897637795275595</v>
      </c>
      <c r="BT454" s="230">
        <f>地区別_医療機関受診状況!BT58</f>
        <v>953179710</v>
      </c>
      <c r="BU454" s="233">
        <f>地区別_医療機関受診状況!BU58</f>
        <v>505934.0286624204</v>
      </c>
      <c r="BV454" s="230">
        <f>地区別_医療機関受診状況!BV58</f>
        <v>1600</v>
      </c>
      <c r="BW454" s="231">
        <f>地区別_医療機関受診状況!BW58</f>
        <v>0.83989501312335957</v>
      </c>
      <c r="BX454" s="232">
        <f>地区別_医療機関受診状況!BX58</f>
        <v>173536632</v>
      </c>
      <c r="BY454" s="233">
        <f>地区別_医療機関受診状況!BY58</f>
        <v>108460.395</v>
      </c>
      <c r="CA454" s="113">
        <v>1773</v>
      </c>
      <c r="CB454" s="113">
        <v>1745</v>
      </c>
      <c r="CC454" s="171">
        <v>0.98420755781161873</v>
      </c>
      <c r="CD454" s="113">
        <v>883273860</v>
      </c>
      <c r="CE454" s="113">
        <v>506174.13180515758</v>
      </c>
      <c r="CF454" s="113">
        <v>1458</v>
      </c>
      <c r="CG454" s="171">
        <v>0.82233502538071068</v>
      </c>
      <c r="CH454" s="113">
        <v>183583743</v>
      </c>
      <c r="CI454" s="113">
        <v>125914.7757201646</v>
      </c>
      <c r="CK454" s="86">
        <f t="shared" si="390"/>
        <v>0.14908136482939638</v>
      </c>
      <c r="CL454" s="86">
        <f t="shared" si="391"/>
        <v>1.1023622047244053E-2</v>
      </c>
      <c r="CM454" s="86">
        <f t="shared" si="392"/>
        <v>0.16187253243090804</v>
      </c>
      <c r="CN454" s="86">
        <f t="shared" si="393"/>
        <v>1.5792442188381273E-2</v>
      </c>
    </row>
    <row r="455" spans="2:92" ht="13.5" customHeight="1">
      <c r="B455" s="359"/>
      <c r="C455" s="360"/>
      <c r="D455" s="210"/>
      <c r="E455" s="72" t="s">
        <v>211</v>
      </c>
      <c r="F455" s="157">
        <f>地区別_医療機関受診状況!F59</f>
        <v>0</v>
      </c>
      <c r="G455" s="158">
        <f>地区別_医療機関受診状況!G59</f>
        <v>0</v>
      </c>
      <c r="H455" s="159" t="str">
        <f>地区別_医療機関受診状況!H59</f>
        <v>-</v>
      </c>
      <c r="I455" s="160">
        <f>地区別_医療機関受診状況!I59</f>
        <v>0</v>
      </c>
      <c r="J455" s="161" t="str">
        <f>地区別_医療機関受診状況!J59</f>
        <v>-</v>
      </c>
      <c r="K455" s="158">
        <f>地区別_医療機関受診状況!K59</f>
        <v>0</v>
      </c>
      <c r="L455" s="159" t="str">
        <f>地区別_医療機関受診状況!L59</f>
        <v>-</v>
      </c>
      <c r="M455" s="160">
        <f>地区別_医療機関受診状況!M59</f>
        <v>0</v>
      </c>
      <c r="N455" s="161" t="str">
        <f>地区別_医療機関受診状況!N59</f>
        <v>-</v>
      </c>
      <c r="O455" s="162">
        <f>地区別_医療機関受診状況!O59</f>
        <v>0</v>
      </c>
      <c r="P455" s="158">
        <f>地区別_医療機関受診状況!P59</f>
        <v>0</v>
      </c>
      <c r="Q455" s="159" t="str">
        <f>地区別_医療機関受診状況!Q59</f>
        <v>-</v>
      </c>
      <c r="R455" s="160">
        <f>地区別_医療機関受診状況!R59</f>
        <v>0</v>
      </c>
      <c r="S455" s="161" t="str">
        <f>地区別_医療機関受診状況!S59</f>
        <v>-</v>
      </c>
      <c r="T455" s="158">
        <f>地区別_医療機関受診状況!T59</f>
        <v>0</v>
      </c>
      <c r="U455" s="159" t="str">
        <f>地区別_医療機関受診状況!U59</f>
        <v>-</v>
      </c>
      <c r="V455" s="160">
        <f>地区別_医療機関受診状況!V59</f>
        <v>0</v>
      </c>
      <c r="W455" s="162" t="str">
        <f>地区別_医療機関受診状況!W59</f>
        <v>-</v>
      </c>
      <c r="X455" s="162">
        <f>地区別_医療機関受診状況!X59</f>
        <v>7</v>
      </c>
      <c r="Y455" s="158">
        <f>地区別_医療機関受診状況!Y59</f>
        <v>7</v>
      </c>
      <c r="Z455" s="159">
        <f>地区別_医療機関受診状況!Z59</f>
        <v>1</v>
      </c>
      <c r="AA455" s="160">
        <f>地区別_医療機関受診状況!AA59</f>
        <v>13201660</v>
      </c>
      <c r="AB455" s="161">
        <f>地区別_医療機関受診状況!AB59</f>
        <v>1885951.4285714286</v>
      </c>
      <c r="AC455" s="158">
        <f>地区別_医療機関受診状況!AC59</f>
        <v>7</v>
      </c>
      <c r="AD455" s="159">
        <f>地区別_医療機関受診状況!AD59</f>
        <v>1</v>
      </c>
      <c r="AE455" s="160">
        <f>地区別_医療機関受診状況!AE59</f>
        <v>868207</v>
      </c>
      <c r="AF455" s="161">
        <f>地区別_医療機関受診状況!AF59</f>
        <v>124029.57142857143</v>
      </c>
      <c r="AG455" s="162">
        <f>地区別_医療機関受診状況!AG59</f>
        <v>6</v>
      </c>
      <c r="AH455" s="158">
        <f>地区別_医療機関受診状況!AH59</f>
        <v>6</v>
      </c>
      <c r="AI455" s="159">
        <f>地区別_医療機関受診状況!AI59</f>
        <v>1</v>
      </c>
      <c r="AJ455" s="160">
        <f>地区別_医療機関受診状況!AJ59</f>
        <v>6186430</v>
      </c>
      <c r="AK455" s="161">
        <f>地区別_医療機関受診状況!AK59</f>
        <v>1031071.6666666666</v>
      </c>
      <c r="AL455" s="158">
        <f>地区別_医療機関受診状況!AL59</f>
        <v>5</v>
      </c>
      <c r="AM455" s="159">
        <f>地区別_医療機関受診状況!AM59</f>
        <v>0.83333333333333337</v>
      </c>
      <c r="AN455" s="160">
        <f>地区別_医療機関受診状況!AN59</f>
        <v>649398</v>
      </c>
      <c r="AO455" s="161">
        <f>地区別_医療機関受診状況!AO59</f>
        <v>129879.6</v>
      </c>
      <c r="AP455" s="162">
        <f>地区別_医療機関受診状況!AP59</f>
        <v>0</v>
      </c>
      <c r="AQ455" s="158">
        <f>地区別_医療機関受診状況!AQ59</f>
        <v>0</v>
      </c>
      <c r="AR455" s="159" t="str">
        <f>地区別_医療機関受診状況!AR59</f>
        <v>-</v>
      </c>
      <c r="AS455" s="160">
        <f>地区別_医療機関受診状況!AS59</f>
        <v>0</v>
      </c>
      <c r="AT455" s="161" t="str">
        <f>地区別_医療機関受診状況!AT59</f>
        <v>-</v>
      </c>
      <c r="AU455" s="158">
        <f>地区別_医療機関受診状況!AU59</f>
        <v>0</v>
      </c>
      <c r="AV455" s="159" t="str">
        <f>地区別_医療機関受診状況!AV59</f>
        <v>-</v>
      </c>
      <c r="AW455" s="160">
        <f>地区別_医療機関受診状況!AW59</f>
        <v>0</v>
      </c>
      <c r="AX455" s="161" t="str">
        <f>地区別_医療機関受診状況!AX59</f>
        <v>-</v>
      </c>
      <c r="AY455" s="162">
        <f>地区別_医療機関受診状況!AY59</f>
        <v>0</v>
      </c>
      <c r="AZ455" s="158">
        <f>地区別_医療機関受診状況!AZ59</f>
        <v>0</v>
      </c>
      <c r="BA455" s="159" t="str">
        <f>地区別_医療機関受診状況!BA59</f>
        <v>-</v>
      </c>
      <c r="BB455" s="160">
        <f>地区別_医療機関受診状況!BB59</f>
        <v>0</v>
      </c>
      <c r="BC455" s="161" t="str">
        <f>地区別_医療機関受診状況!BC59</f>
        <v>-</v>
      </c>
      <c r="BD455" s="158">
        <f>地区別_医療機関受診状況!BD59</f>
        <v>0</v>
      </c>
      <c r="BE455" s="159" t="str">
        <f>地区別_医療機関受診状況!BE59</f>
        <v>-</v>
      </c>
      <c r="BF455" s="160">
        <f>地区別_医療機関受診状況!BF59</f>
        <v>0</v>
      </c>
      <c r="BG455" s="161" t="str">
        <f>地区別_医療機関受診状況!BG59</f>
        <v>-</v>
      </c>
      <c r="BH455" s="162">
        <f>地区別_医療機関受診状況!BH59</f>
        <v>0</v>
      </c>
      <c r="BI455" s="158">
        <f>地区別_医療機関受診状況!BI59</f>
        <v>0</v>
      </c>
      <c r="BJ455" s="159" t="str">
        <f>地区別_医療機関受診状況!BJ59</f>
        <v>-</v>
      </c>
      <c r="BK455" s="160">
        <f>地区別_医療機関受診状況!BK59</f>
        <v>0</v>
      </c>
      <c r="BL455" s="161" t="str">
        <f>地区別_医療機関受診状況!BL59</f>
        <v>-</v>
      </c>
      <c r="BM455" s="158">
        <f>地区別_医療機関受診状況!BM59</f>
        <v>0</v>
      </c>
      <c r="BN455" s="159" t="str">
        <f>地区別_医療機関受診状況!BN59</f>
        <v>-</v>
      </c>
      <c r="BO455" s="158">
        <f>地区別_医療機関受診状況!BO59</f>
        <v>0</v>
      </c>
      <c r="BP455" s="161" t="str">
        <f>地区別_医療機関受診状況!BP59</f>
        <v>-</v>
      </c>
      <c r="BQ455" s="162">
        <f>地区別_医療機関受診状況!BQ59</f>
        <v>13</v>
      </c>
      <c r="BR455" s="158">
        <f>地区別_医療機関受診状況!BR59</f>
        <v>13</v>
      </c>
      <c r="BS455" s="159">
        <f>地区別_医療機関受診状況!BS59</f>
        <v>1</v>
      </c>
      <c r="BT455" s="158">
        <f>地区別_医療機関受診状況!BT59</f>
        <v>19388090</v>
      </c>
      <c r="BU455" s="161">
        <f>地区別_医療機関受診状況!BU59</f>
        <v>1491391.5384615385</v>
      </c>
      <c r="BV455" s="158">
        <f>地区別_医療機関受診状況!BV59</f>
        <v>12</v>
      </c>
      <c r="BW455" s="159">
        <f>地区別_医療機関受診状況!BW59</f>
        <v>0.92307692307692313</v>
      </c>
      <c r="BX455" s="160">
        <f>地区別_医療機関受診状況!BX59</f>
        <v>1517605</v>
      </c>
      <c r="BY455" s="161">
        <f>地区別_医療機関受診状況!BY59</f>
        <v>126467.08333333333</v>
      </c>
      <c r="CA455" s="113">
        <v>0</v>
      </c>
      <c r="CB455" s="113">
        <v>0</v>
      </c>
      <c r="CC455" s="171" t="s">
        <v>240</v>
      </c>
      <c r="CD455" s="113">
        <v>0</v>
      </c>
      <c r="CE455" s="113" t="s">
        <v>240</v>
      </c>
      <c r="CF455" s="113">
        <v>0</v>
      </c>
      <c r="CG455" s="171" t="s">
        <v>240</v>
      </c>
      <c r="CH455" s="113">
        <v>0</v>
      </c>
      <c r="CI455" s="113" t="s">
        <v>240</v>
      </c>
      <c r="CK455" s="86">
        <f>IFERROR(BS455-BW455,"-")</f>
        <v>7.6923076923076872E-2</v>
      </c>
      <c r="CL455" s="86">
        <f t="shared" si="391"/>
        <v>0</v>
      </c>
      <c r="CM455" s="86" t="str">
        <f t="shared" si="392"/>
        <v>-</v>
      </c>
      <c r="CN455" s="86" t="str">
        <f t="shared" si="393"/>
        <v>-</v>
      </c>
    </row>
    <row r="456" spans="2:92" ht="13.5" customHeight="1">
      <c r="B456" s="361"/>
      <c r="C456" s="362"/>
      <c r="D456" s="338" t="s">
        <v>204</v>
      </c>
      <c r="E456" s="339"/>
      <c r="F456" s="113">
        <f>地区別_医療機関受診状況!F60</f>
        <v>1990</v>
      </c>
      <c r="G456" s="139">
        <f>地区別_医療機関受診状況!G60</f>
        <v>1930</v>
      </c>
      <c r="H456" s="140">
        <f>地区別_医療機関受診状況!H60</f>
        <v>0.96984924623115576</v>
      </c>
      <c r="I456" s="141">
        <f>地区別_医療機関受診状況!I60</f>
        <v>3664148380</v>
      </c>
      <c r="J456" s="142">
        <f>地区別_医療機関受診状況!J60</f>
        <v>1898522.4766839377</v>
      </c>
      <c r="K456" s="139">
        <f>地区別_医療機関受診状況!K60</f>
        <v>1629</v>
      </c>
      <c r="L456" s="140">
        <f>地区別_医療機関受診状況!L60</f>
        <v>0.81859296482412058</v>
      </c>
      <c r="M456" s="141">
        <f>地区別_医療機関受診状況!M60</f>
        <v>1255591162</v>
      </c>
      <c r="N456" s="142">
        <f>地区別_医療機関受診状況!N60</f>
        <v>770774.19398403924</v>
      </c>
      <c r="O456" s="143">
        <f>地区別_医療機関受診状況!O60</f>
        <v>6696</v>
      </c>
      <c r="P456" s="139">
        <f>地区別_医療機関受診状況!P60</f>
        <v>6404</v>
      </c>
      <c r="Q456" s="140">
        <f>地区別_医療機関受診状況!Q60</f>
        <v>0.95639187574671447</v>
      </c>
      <c r="R456" s="141">
        <f>地区別_医療機関受診状況!R60</f>
        <v>13314521840</v>
      </c>
      <c r="S456" s="142">
        <f>地区別_医療機関受診状況!S60</f>
        <v>2079094.6033728919</v>
      </c>
      <c r="T456" s="139">
        <f>地区別_医療機関受診状況!T60</f>
        <v>5639</v>
      </c>
      <c r="U456" s="140">
        <f>地区別_医療機関受診状況!U60</f>
        <v>0.84214456391875747</v>
      </c>
      <c r="V456" s="144">
        <f>地区別_医療機関受診状況!V60</f>
        <v>5215858815</v>
      </c>
      <c r="W456" s="143">
        <f>地区別_医療機関受診状況!W60</f>
        <v>924961.66252881719</v>
      </c>
      <c r="X456" s="143">
        <f>地区別_医療機関受診状況!X60</f>
        <v>347593</v>
      </c>
      <c r="Y456" s="139">
        <f>地区別_医療機関受診状況!Y60</f>
        <v>318647</v>
      </c>
      <c r="Z456" s="140">
        <f>地区別_医療機関受診状況!Z60</f>
        <v>0.91672444496868466</v>
      </c>
      <c r="AA456" s="141">
        <f>地区別_医療機関受診状況!AA60</f>
        <v>234086263920</v>
      </c>
      <c r="AB456" s="142">
        <f>地区別_医療機関受診状況!AB60</f>
        <v>734625.66388511425</v>
      </c>
      <c r="AC456" s="139">
        <f>地区別_医療機関受診状況!AC60</f>
        <v>273765</v>
      </c>
      <c r="AD456" s="140">
        <f>地区別_医療機関受診状況!AD60</f>
        <v>0.78760216690209528</v>
      </c>
      <c r="AE456" s="141">
        <f>地区別_医療機関受診状況!AE60</f>
        <v>52682188335</v>
      </c>
      <c r="AF456" s="142">
        <f>地区別_医療機関受診状況!AF60</f>
        <v>192435.80565448469</v>
      </c>
      <c r="AG456" s="143">
        <f>地区別_医療機関受診状況!AG60</f>
        <v>306346</v>
      </c>
      <c r="AH456" s="139">
        <f>地区別_医療機関受診状況!AH60</f>
        <v>290431</v>
      </c>
      <c r="AI456" s="140">
        <f>地区別_医療機関受診状況!AI60</f>
        <v>0.94804893812878244</v>
      </c>
      <c r="AJ456" s="141">
        <f>地区別_医療機関受診状況!AJ60</f>
        <v>275504946140</v>
      </c>
      <c r="AK456" s="142">
        <f>地区別_医療機関受診状況!AK60</f>
        <v>948607.22904924059</v>
      </c>
      <c r="AL456" s="139">
        <f>地区別_医療機関受診状況!AL60</f>
        <v>261688</v>
      </c>
      <c r="AM456" s="140">
        <f>地区別_医療機関受診状況!AM60</f>
        <v>0.85422365560510016</v>
      </c>
      <c r="AN456" s="141">
        <f>地区別_医療機関受診状況!AN60</f>
        <v>58536652366</v>
      </c>
      <c r="AO456" s="142">
        <f>地区別_医療機関受診状況!AO60</f>
        <v>223688.71467549141</v>
      </c>
      <c r="AP456" s="143">
        <f>地区別_医療機関受診状況!AP60</f>
        <v>206877</v>
      </c>
      <c r="AQ456" s="139">
        <f>地区別_医療機関受診状況!AQ60</f>
        <v>196514</v>
      </c>
      <c r="AR456" s="140">
        <f>地区別_医療機関受診状況!AR60</f>
        <v>0.94990743291907753</v>
      </c>
      <c r="AS456" s="141">
        <f>地区別_医療機関受診状況!AS60</f>
        <v>206356265670</v>
      </c>
      <c r="AT456" s="142">
        <f>地区別_医療機関受診状況!AT60</f>
        <v>1050084.2976581822</v>
      </c>
      <c r="AU456" s="139">
        <f>地区別_医療機関受診状況!AU60</f>
        <v>179844</v>
      </c>
      <c r="AV456" s="140">
        <f>地区別_医療機関受診状況!AV60</f>
        <v>0.86932815151031773</v>
      </c>
      <c r="AW456" s="141">
        <f>地区別_医療機関受診状況!AW60</f>
        <v>40967207040</v>
      </c>
      <c r="AX456" s="142">
        <f>地区別_医療機関受診状況!AX60</f>
        <v>227793.01527990925</v>
      </c>
      <c r="AY456" s="143">
        <f>地区別_医療機関受診状況!AY60</f>
        <v>97588</v>
      </c>
      <c r="AZ456" s="139">
        <f>地区別_医療機関受診状況!AZ60</f>
        <v>90358</v>
      </c>
      <c r="BA456" s="140">
        <f>地区別_医療機関受診状況!BA60</f>
        <v>0.92591302209288029</v>
      </c>
      <c r="BB456" s="141">
        <f>地区別_医療機関受診状況!BB60</f>
        <v>99347967990</v>
      </c>
      <c r="BC456" s="142">
        <f>地区別_医療機関受診状況!BC60</f>
        <v>1099492.7730804135</v>
      </c>
      <c r="BD456" s="139">
        <f>地区別_医療機関受診状況!BD60</f>
        <v>82211</v>
      </c>
      <c r="BE456" s="140">
        <f>地区別_医療機関受診状況!BE60</f>
        <v>0.84242939705701525</v>
      </c>
      <c r="BF456" s="141">
        <f>地区別_医療機関受診状況!BF60</f>
        <v>17671920522</v>
      </c>
      <c r="BG456" s="142">
        <f>地区別_医療機関受診状況!BG60</f>
        <v>214958.10198148666</v>
      </c>
      <c r="BH456" s="143">
        <f>地区別_医療機関受診状況!BH60</f>
        <v>35287</v>
      </c>
      <c r="BI456" s="139">
        <f>地区別_医療機関受診状況!BI60</f>
        <v>30193</v>
      </c>
      <c r="BJ456" s="140">
        <f>地区別_医療機関受診状況!BJ60</f>
        <v>0.85564088757899515</v>
      </c>
      <c r="BK456" s="141">
        <f>地区別_医療機関受診状況!BK60</f>
        <v>33988371340</v>
      </c>
      <c r="BL456" s="142">
        <f>地区別_医療機関受診状況!BL60</f>
        <v>1125703.6842976848</v>
      </c>
      <c r="BM456" s="139">
        <f>地区別_医療機関受診状況!BM60</f>
        <v>26506</v>
      </c>
      <c r="BN456" s="140">
        <f>地区別_医療機関受診状況!BN60</f>
        <v>0.75115481622127134</v>
      </c>
      <c r="BO456" s="139">
        <f>地区別_医療機関受診状況!BO60</f>
        <v>5604769698</v>
      </c>
      <c r="BP456" s="142">
        <f>地区別_医療機関受診状況!BP60</f>
        <v>211452.86719987929</v>
      </c>
      <c r="BQ456" s="143">
        <f>地区別_医療機関受診状況!BQ60</f>
        <v>1002377</v>
      </c>
      <c r="BR456" s="139">
        <f>地区別_医療機関受診状況!BR60</f>
        <v>934477</v>
      </c>
      <c r="BS456" s="140">
        <f>地区別_医療機関受診状況!BS60</f>
        <v>0.93226101556599961</v>
      </c>
      <c r="BT456" s="139">
        <f>地区別_医療機関受診状況!BT60</f>
        <v>866262485280</v>
      </c>
      <c r="BU456" s="142">
        <f>地区別_医療機関受診状況!BU60</f>
        <v>927002.46799011645</v>
      </c>
      <c r="BV456" s="139">
        <f>地区別_医療機関受診状況!BV60</f>
        <v>831282</v>
      </c>
      <c r="BW456" s="140">
        <f>地区別_医療機関受診状況!BW60</f>
        <v>0.82931072839859654</v>
      </c>
      <c r="BX456" s="141">
        <f>地区別_医療機関受診状況!BX60</f>
        <v>181934187938</v>
      </c>
      <c r="BY456" s="142">
        <f>地区別_医療機関受診状況!BY60</f>
        <v>218859.77073724681</v>
      </c>
      <c r="CA456" s="113">
        <v>977146</v>
      </c>
      <c r="CB456" s="113">
        <v>912759</v>
      </c>
      <c r="CC456" s="171">
        <v>0.93410708328131109</v>
      </c>
      <c r="CD456" s="113">
        <v>848128729490</v>
      </c>
      <c r="CE456" s="113">
        <v>929192.4040080678</v>
      </c>
      <c r="CF456" s="113">
        <v>809181</v>
      </c>
      <c r="CG456" s="171">
        <v>0.82810654702572595</v>
      </c>
      <c r="CH456" s="113">
        <v>184209078571</v>
      </c>
      <c r="CI456" s="113">
        <v>227648.79374453923</v>
      </c>
      <c r="CK456" s="86">
        <f t="shared" ref="CK456" si="431">IFERROR(BS456-BW456,"-")</f>
        <v>0.10295028716740307</v>
      </c>
      <c r="CL456" s="86">
        <f t="shared" ref="CL456" si="432">IFERROR(1-BS456,"-")</f>
        <v>6.7738984434000393E-2</v>
      </c>
      <c r="CM456" s="86">
        <f t="shared" ref="CM456" si="433">IFERROR(CC456-CG456,"-")</f>
        <v>0.10600053625558514</v>
      </c>
      <c r="CN456" s="86">
        <f t="shared" ref="CN456" si="434">IFERROR(1-CC456,"-")</f>
        <v>6.589291671868891E-2</v>
      </c>
    </row>
  </sheetData>
  <mergeCells count="479">
    <mergeCell ref="CF4:CI4"/>
    <mergeCell ref="C361:C366"/>
    <mergeCell ref="B361:B366"/>
    <mergeCell ref="C355:C360"/>
    <mergeCell ref="C385:C390"/>
    <mergeCell ref="D78:E78"/>
    <mergeCell ref="D84:E84"/>
    <mergeCell ref="D97:E97"/>
    <mergeCell ref="D98:E98"/>
    <mergeCell ref="C349:C354"/>
    <mergeCell ref="B355:B360"/>
    <mergeCell ref="B349:B354"/>
    <mergeCell ref="C343:C348"/>
    <mergeCell ref="B343:B348"/>
    <mergeCell ref="C337:C342"/>
    <mergeCell ref="B337:B342"/>
    <mergeCell ref="D102:E102"/>
    <mergeCell ref="D108:E108"/>
    <mergeCell ref="D109:E109"/>
    <mergeCell ref="D110:E110"/>
    <mergeCell ref="D115:E115"/>
    <mergeCell ref="D114:E114"/>
    <mergeCell ref="D61:E61"/>
    <mergeCell ref="D62:E62"/>
    <mergeCell ref="D67:E67"/>
    <mergeCell ref="D68:E68"/>
    <mergeCell ref="D66:E66"/>
    <mergeCell ref="D72:E72"/>
    <mergeCell ref="D85:E85"/>
    <mergeCell ref="D86:E86"/>
    <mergeCell ref="D91:E91"/>
    <mergeCell ref="D90:E90"/>
    <mergeCell ref="B115:B120"/>
    <mergeCell ref="C103:C108"/>
    <mergeCell ref="B109:B114"/>
    <mergeCell ref="B103:B108"/>
    <mergeCell ref="C73:C78"/>
    <mergeCell ref="B73:B78"/>
    <mergeCell ref="C79:C84"/>
    <mergeCell ref="B79:B84"/>
    <mergeCell ref="C85:C90"/>
    <mergeCell ref="B85:B90"/>
    <mergeCell ref="C91:C96"/>
    <mergeCell ref="B91:B96"/>
    <mergeCell ref="C97:C102"/>
    <mergeCell ref="B97:B102"/>
    <mergeCell ref="C109:C114"/>
    <mergeCell ref="C115:C120"/>
    <mergeCell ref="D138:E138"/>
    <mergeCell ref="D116:E116"/>
    <mergeCell ref="D120:E120"/>
    <mergeCell ref="C133:C138"/>
    <mergeCell ref="C127:C132"/>
    <mergeCell ref="C121:C126"/>
    <mergeCell ref="D96:E96"/>
    <mergeCell ref="D73:E73"/>
    <mergeCell ref="D74:E74"/>
    <mergeCell ref="D79:E79"/>
    <mergeCell ref="D80:E80"/>
    <mergeCell ref="D92:E92"/>
    <mergeCell ref="B133:B138"/>
    <mergeCell ref="B127:B132"/>
    <mergeCell ref="B121:B126"/>
    <mergeCell ref="D103:E103"/>
    <mergeCell ref="D104:E104"/>
    <mergeCell ref="C163:C168"/>
    <mergeCell ref="B163:B168"/>
    <mergeCell ref="C169:C174"/>
    <mergeCell ref="B169:B174"/>
    <mergeCell ref="D157:E157"/>
    <mergeCell ref="D158:E158"/>
    <mergeCell ref="D163:E163"/>
    <mergeCell ref="D162:E162"/>
    <mergeCell ref="D121:E121"/>
    <mergeCell ref="D122:E122"/>
    <mergeCell ref="D127:E127"/>
    <mergeCell ref="D128:E128"/>
    <mergeCell ref="D126:E126"/>
    <mergeCell ref="D132:E132"/>
    <mergeCell ref="D140:E140"/>
    <mergeCell ref="D144:E144"/>
    <mergeCell ref="D133:E133"/>
    <mergeCell ref="D134:E134"/>
    <mergeCell ref="D139:E139"/>
    <mergeCell ref="D193:E193"/>
    <mergeCell ref="D194:E194"/>
    <mergeCell ref="D199:E199"/>
    <mergeCell ref="D200:E200"/>
    <mergeCell ref="C151:C156"/>
    <mergeCell ref="B151:B156"/>
    <mergeCell ref="C145:C150"/>
    <mergeCell ref="C139:C144"/>
    <mergeCell ref="B145:B150"/>
    <mergeCell ref="B139:B144"/>
    <mergeCell ref="D181:E181"/>
    <mergeCell ref="D182:E182"/>
    <mergeCell ref="D187:E187"/>
    <mergeCell ref="D186:E186"/>
    <mergeCell ref="D145:E145"/>
    <mergeCell ref="D146:E146"/>
    <mergeCell ref="D151:E151"/>
    <mergeCell ref="D152:E152"/>
    <mergeCell ref="D150:E150"/>
    <mergeCell ref="D156:E156"/>
    <mergeCell ref="D164:E164"/>
    <mergeCell ref="D168:E168"/>
    <mergeCell ref="C157:C162"/>
    <mergeCell ref="B157:B162"/>
    <mergeCell ref="D242:E242"/>
    <mergeCell ref="D247:E247"/>
    <mergeCell ref="D248:E248"/>
    <mergeCell ref="D246:E246"/>
    <mergeCell ref="D216:E216"/>
    <mergeCell ref="C175:C180"/>
    <mergeCell ref="B175:B180"/>
    <mergeCell ref="D205:E205"/>
    <mergeCell ref="D169:E169"/>
    <mergeCell ref="D170:E170"/>
    <mergeCell ref="D175:E175"/>
    <mergeCell ref="D176:E176"/>
    <mergeCell ref="D174:E174"/>
    <mergeCell ref="D180:E180"/>
    <mergeCell ref="D188:E188"/>
    <mergeCell ref="D192:E192"/>
    <mergeCell ref="C181:C186"/>
    <mergeCell ref="B181:B186"/>
    <mergeCell ref="C187:C192"/>
    <mergeCell ref="B187:B192"/>
    <mergeCell ref="C193:C198"/>
    <mergeCell ref="B193:B198"/>
    <mergeCell ref="C199:C204"/>
    <mergeCell ref="B199:B204"/>
    <mergeCell ref="D236:E236"/>
    <mergeCell ref="D240:E240"/>
    <mergeCell ref="D241:E241"/>
    <mergeCell ref="D198:E198"/>
    <mergeCell ref="D204:E204"/>
    <mergeCell ref="D206:E206"/>
    <mergeCell ref="D211:E211"/>
    <mergeCell ref="D212:E212"/>
    <mergeCell ref="D210:E210"/>
    <mergeCell ref="D229:E229"/>
    <mergeCell ref="D230:E230"/>
    <mergeCell ref="D235:E235"/>
    <mergeCell ref="D234:E234"/>
    <mergeCell ref="D217:E217"/>
    <mergeCell ref="D218:E218"/>
    <mergeCell ref="D223:E223"/>
    <mergeCell ref="D224:E224"/>
    <mergeCell ref="D222:E222"/>
    <mergeCell ref="D228:E228"/>
    <mergeCell ref="C211:C216"/>
    <mergeCell ref="B211:B216"/>
    <mergeCell ref="C205:C210"/>
    <mergeCell ref="B205:B210"/>
    <mergeCell ref="C241:C246"/>
    <mergeCell ref="C235:C240"/>
    <mergeCell ref="C229:C234"/>
    <mergeCell ref="B241:B246"/>
    <mergeCell ref="B235:B240"/>
    <mergeCell ref="B229:B234"/>
    <mergeCell ref="C223:C228"/>
    <mergeCell ref="B223:B228"/>
    <mergeCell ref="C217:C222"/>
    <mergeCell ref="B217:B222"/>
    <mergeCell ref="D308:E308"/>
    <mergeCell ref="D306:E306"/>
    <mergeCell ref="D312:E312"/>
    <mergeCell ref="B301:B306"/>
    <mergeCell ref="D265:E265"/>
    <mergeCell ref="D266:E266"/>
    <mergeCell ref="D271:E271"/>
    <mergeCell ref="D272:E272"/>
    <mergeCell ref="D270:E270"/>
    <mergeCell ref="D276:E276"/>
    <mergeCell ref="D277:E277"/>
    <mergeCell ref="D278:E278"/>
    <mergeCell ref="D283:E283"/>
    <mergeCell ref="D284:E284"/>
    <mergeCell ref="D282:E282"/>
    <mergeCell ref="D288:E288"/>
    <mergeCell ref="B265:B270"/>
    <mergeCell ref="D289:E289"/>
    <mergeCell ref="D290:E290"/>
    <mergeCell ref="D295:E295"/>
    <mergeCell ref="D296:E296"/>
    <mergeCell ref="D302:E302"/>
    <mergeCell ref="D307:E307"/>
    <mergeCell ref="B247:B252"/>
    <mergeCell ref="C247:C252"/>
    <mergeCell ref="C295:C300"/>
    <mergeCell ref="B295:B300"/>
    <mergeCell ref="C289:C294"/>
    <mergeCell ref="B289:B294"/>
    <mergeCell ref="B283:B288"/>
    <mergeCell ref="C283:C288"/>
    <mergeCell ref="D301:E301"/>
    <mergeCell ref="D253:E253"/>
    <mergeCell ref="D254:E254"/>
    <mergeCell ref="D259:E259"/>
    <mergeCell ref="D260:E260"/>
    <mergeCell ref="D258:E258"/>
    <mergeCell ref="D264:E264"/>
    <mergeCell ref="D294:E294"/>
    <mergeCell ref="D300:E300"/>
    <mergeCell ref="C265:C270"/>
    <mergeCell ref="C259:C264"/>
    <mergeCell ref="C253:C258"/>
    <mergeCell ref="B259:B264"/>
    <mergeCell ref="B253:B258"/>
    <mergeCell ref="D252:E252"/>
    <mergeCell ref="C331:C336"/>
    <mergeCell ref="B331:B336"/>
    <mergeCell ref="C325:C330"/>
    <mergeCell ref="B325:B330"/>
    <mergeCell ref="C277:C282"/>
    <mergeCell ref="C271:C276"/>
    <mergeCell ref="B277:B282"/>
    <mergeCell ref="B271:B276"/>
    <mergeCell ref="C313:C318"/>
    <mergeCell ref="C319:C324"/>
    <mergeCell ref="B319:B324"/>
    <mergeCell ref="B313:B318"/>
    <mergeCell ref="B307:B312"/>
    <mergeCell ref="C307:C312"/>
    <mergeCell ref="C301:C306"/>
    <mergeCell ref="D451:E451"/>
    <mergeCell ref="D452:E452"/>
    <mergeCell ref="D450:E450"/>
    <mergeCell ref="D456:E456"/>
    <mergeCell ref="D337:E337"/>
    <mergeCell ref="D338:E338"/>
    <mergeCell ref="D343:E343"/>
    <mergeCell ref="D344:E344"/>
    <mergeCell ref="D342:E342"/>
    <mergeCell ref="D348:E348"/>
    <mergeCell ref="D349:E349"/>
    <mergeCell ref="D350:E350"/>
    <mergeCell ref="D355:E355"/>
    <mergeCell ref="D356:E356"/>
    <mergeCell ref="D354:E354"/>
    <mergeCell ref="D385:E385"/>
    <mergeCell ref="D386:E386"/>
    <mergeCell ref="D378:E378"/>
    <mergeCell ref="D384:E384"/>
    <mergeCell ref="D397:E397"/>
    <mergeCell ref="D398:E398"/>
    <mergeCell ref="D446:E446"/>
    <mergeCell ref="D439:E439"/>
    <mergeCell ref="D440:E440"/>
    <mergeCell ref="B385:B390"/>
    <mergeCell ref="C379:C384"/>
    <mergeCell ref="B379:B384"/>
    <mergeCell ref="C373:C378"/>
    <mergeCell ref="C367:C372"/>
    <mergeCell ref="B373:B378"/>
    <mergeCell ref="B367:B372"/>
    <mergeCell ref="D408:E408"/>
    <mergeCell ref="C391:C396"/>
    <mergeCell ref="C397:C402"/>
    <mergeCell ref="B397:B402"/>
    <mergeCell ref="B391:B396"/>
    <mergeCell ref="D391:E391"/>
    <mergeCell ref="D392:E392"/>
    <mergeCell ref="D390:E390"/>
    <mergeCell ref="D396:E396"/>
    <mergeCell ref="D403:E403"/>
    <mergeCell ref="D404:E404"/>
    <mergeCell ref="D402:E402"/>
    <mergeCell ref="D367:E367"/>
    <mergeCell ref="D368:E368"/>
    <mergeCell ref="D372:E372"/>
    <mergeCell ref="D373:E373"/>
    <mergeCell ref="D374:E374"/>
    <mergeCell ref="D438:E438"/>
    <mergeCell ref="D444:E444"/>
    <mergeCell ref="D445:E445"/>
    <mergeCell ref="D415:E415"/>
    <mergeCell ref="D416:E416"/>
    <mergeCell ref="D414:E414"/>
    <mergeCell ref="D420:E420"/>
    <mergeCell ref="D433:E433"/>
    <mergeCell ref="D434:E434"/>
    <mergeCell ref="D421:E421"/>
    <mergeCell ref="D422:E422"/>
    <mergeCell ref="D427:E427"/>
    <mergeCell ref="D428:E428"/>
    <mergeCell ref="D426:E426"/>
    <mergeCell ref="D432:E432"/>
    <mergeCell ref="D409:E409"/>
    <mergeCell ref="D410:E410"/>
    <mergeCell ref="D360:E360"/>
    <mergeCell ref="D313:E313"/>
    <mergeCell ref="D314:E314"/>
    <mergeCell ref="D319:E319"/>
    <mergeCell ref="D320:E320"/>
    <mergeCell ref="D318:E318"/>
    <mergeCell ref="D324:E324"/>
    <mergeCell ref="D325:E325"/>
    <mergeCell ref="D326:E326"/>
    <mergeCell ref="D331:E331"/>
    <mergeCell ref="D332:E332"/>
    <mergeCell ref="D330:E330"/>
    <mergeCell ref="D336:E336"/>
    <mergeCell ref="D361:E361"/>
    <mergeCell ref="D362:E362"/>
    <mergeCell ref="D366:E366"/>
    <mergeCell ref="D379:E379"/>
    <mergeCell ref="D380:E380"/>
    <mergeCell ref="AP4:AP6"/>
    <mergeCell ref="AQ4:AT5"/>
    <mergeCell ref="AY4:AY6"/>
    <mergeCell ref="B3:B6"/>
    <mergeCell ref="C3:C6"/>
    <mergeCell ref="D3:E6"/>
    <mergeCell ref="P4:S5"/>
    <mergeCell ref="X4:X6"/>
    <mergeCell ref="Y4:AB5"/>
    <mergeCell ref="AP3:AX3"/>
    <mergeCell ref="AY3:BG3"/>
    <mergeCell ref="F3:N3"/>
    <mergeCell ref="O3:W3"/>
    <mergeCell ref="X3:AF3"/>
    <mergeCell ref="AZ4:BC5"/>
    <mergeCell ref="BH4:BH6"/>
    <mergeCell ref="BI4:BL5"/>
    <mergeCell ref="BH3:BP3"/>
    <mergeCell ref="BQ3:BY3"/>
    <mergeCell ref="D18:E18"/>
    <mergeCell ref="D24:E24"/>
    <mergeCell ref="D30:E30"/>
    <mergeCell ref="D36:E36"/>
    <mergeCell ref="D42:E42"/>
    <mergeCell ref="D7:E7"/>
    <mergeCell ref="D12:E12"/>
    <mergeCell ref="BV5:BY5"/>
    <mergeCell ref="BD5:BG5"/>
    <mergeCell ref="BM5:BP5"/>
    <mergeCell ref="AL5:AO5"/>
    <mergeCell ref="AU5:AX5"/>
    <mergeCell ref="BQ4:BQ6"/>
    <mergeCell ref="BR4:BU5"/>
    <mergeCell ref="T5:W5"/>
    <mergeCell ref="AC5:AF5"/>
    <mergeCell ref="F4:F6"/>
    <mergeCell ref="G4:J5"/>
    <mergeCell ref="O4:O6"/>
    <mergeCell ref="K5:N5"/>
    <mergeCell ref="D48:E48"/>
    <mergeCell ref="D54:E54"/>
    <mergeCell ref="D60:E60"/>
    <mergeCell ref="AG3:AO3"/>
    <mergeCell ref="D49:E49"/>
    <mergeCell ref="D50:E50"/>
    <mergeCell ref="D13:E13"/>
    <mergeCell ref="D14:E14"/>
    <mergeCell ref="D19:E19"/>
    <mergeCell ref="D20:E20"/>
    <mergeCell ref="D25:E25"/>
    <mergeCell ref="D26:E26"/>
    <mergeCell ref="D31:E31"/>
    <mergeCell ref="D32:E32"/>
    <mergeCell ref="D37:E37"/>
    <mergeCell ref="D38:E38"/>
    <mergeCell ref="D43:E43"/>
    <mergeCell ref="D44:E44"/>
    <mergeCell ref="D55:E55"/>
    <mergeCell ref="D56:E56"/>
    <mergeCell ref="AG4:AG6"/>
    <mergeCell ref="AH4:AK5"/>
    <mergeCell ref="D8:E8"/>
    <mergeCell ref="B451:C456"/>
    <mergeCell ref="C403:C408"/>
    <mergeCell ref="B403:B408"/>
    <mergeCell ref="C409:C414"/>
    <mergeCell ref="B409:B414"/>
    <mergeCell ref="C415:C420"/>
    <mergeCell ref="B415:B420"/>
    <mergeCell ref="C421:C426"/>
    <mergeCell ref="B421:B426"/>
    <mergeCell ref="B427:B432"/>
    <mergeCell ref="C427:C432"/>
    <mergeCell ref="C433:C438"/>
    <mergeCell ref="B433:B438"/>
    <mergeCell ref="C439:C444"/>
    <mergeCell ref="B439:B444"/>
    <mergeCell ref="C445:C450"/>
    <mergeCell ref="B445:B450"/>
    <mergeCell ref="C13:C18"/>
    <mergeCell ref="C7:C12"/>
    <mergeCell ref="B31:B36"/>
    <mergeCell ref="B25:B30"/>
    <mergeCell ref="B19:B24"/>
    <mergeCell ref="B13:B18"/>
    <mergeCell ref="B7:B12"/>
    <mergeCell ref="C37:C42"/>
    <mergeCell ref="B37:B42"/>
    <mergeCell ref="C31:C36"/>
    <mergeCell ref="C25:C30"/>
    <mergeCell ref="C19:C24"/>
    <mergeCell ref="C43:C48"/>
    <mergeCell ref="B43:B48"/>
    <mergeCell ref="C49:C54"/>
    <mergeCell ref="B49:B54"/>
    <mergeCell ref="C55:C60"/>
    <mergeCell ref="B55:B60"/>
    <mergeCell ref="C61:C66"/>
    <mergeCell ref="B61:B66"/>
    <mergeCell ref="C67:C72"/>
    <mergeCell ref="B67:B72"/>
    <mergeCell ref="DQ5:DS5"/>
    <mergeCell ref="DT4:DV4"/>
    <mergeCell ref="DT5:DV5"/>
    <mergeCell ref="DW4:DY4"/>
    <mergeCell ref="DW5:DY5"/>
    <mergeCell ref="DZ4:EB4"/>
    <mergeCell ref="DZ5:EB5"/>
    <mergeCell ref="EC4:EE4"/>
    <mergeCell ref="EC5:EE5"/>
    <mergeCell ref="FR5:FT5"/>
    <mergeCell ref="FU5:FW5"/>
    <mergeCell ref="FX5:FZ5"/>
    <mergeCell ref="GA5:GC5"/>
    <mergeCell ref="GD5:GF5"/>
    <mergeCell ref="GG5:GI5"/>
    <mergeCell ref="GJ5:GL5"/>
    <mergeCell ref="FC4:FE4"/>
    <mergeCell ref="FF4:FH4"/>
    <mergeCell ref="FI4:FK4"/>
    <mergeCell ref="FL4:FN4"/>
    <mergeCell ref="FO4:FQ4"/>
    <mergeCell ref="CA3:CI3"/>
    <mergeCell ref="CA4:CA6"/>
    <mergeCell ref="CB4:CE5"/>
    <mergeCell ref="CF5:CI5"/>
    <mergeCell ref="CQ4:CT5"/>
    <mergeCell ref="CU4:CX5"/>
    <mergeCell ref="CY4:DB5"/>
    <mergeCell ref="FR4:FT4"/>
    <mergeCell ref="FU4:FW4"/>
    <mergeCell ref="EU4:EW4"/>
    <mergeCell ref="EU5:EW5"/>
    <mergeCell ref="EX5:EZ5"/>
    <mergeCell ref="EX4:EZ4"/>
    <mergeCell ref="EF4:EH4"/>
    <mergeCell ref="EF5:EH5"/>
    <mergeCell ref="EI4:EK4"/>
    <mergeCell ref="EI5:EK5"/>
    <mergeCell ref="EL4:EN4"/>
    <mergeCell ref="EL5:EN5"/>
    <mergeCell ref="EO4:EQ4"/>
    <mergeCell ref="EO5:EQ5"/>
    <mergeCell ref="ER4:ET4"/>
    <mergeCell ref="ER5:ET5"/>
    <mergeCell ref="DQ4:DS4"/>
    <mergeCell ref="DP4:DP6"/>
    <mergeCell ref="GM4:GM6"/>
    <mergeCell ref="DC4:DF5"/>
    <mergeCell ref="DG4:DJ5"/>
    <mergeCell ref="DK4:DN5"/>
    <mergeCell ref="CP3:DB3"/>
    <mergeCell ref="DC3:DN3"/>
    <mergeCell ref="CK3:CL3"/>
    <mergeCell ref="CM3:CN3"/>
    <mergeCell ref="CK4:CK6"/>
    <mergeCell ref="CL4:CL6"/>
    <mergeCell ref="CM4:CM6"/>
    <mergeCell ref="CN4:CN6"/>
    <mergeCell ref="CP4:CP6"/>
    <mergeCell ref="FX4:FZ4"/>
    <mergeCell ref="GA4:GC4"/>
    <mergeCell ref="GD4:GF4"/>
    <mergeCell ref="GG4:GI4"/>
    <mergeCell ref="GJ4:GL4"/>
    <mergeCell ref="FC5:FE5"/>
    <mergeCell ref="FF5:FH5"/>
    <mergeCell ref="FI5:FK5"/>
    <mergeCell ref="FL5:FN5"/>
    <mergeCell ref="FO5:FQ5"/>
  </mergeCells>
  <phoneticPr fontId="3"/>
  <pageMargins left="0.70866141732283472" right="0.19685039370078741" top="0.59055118110236227" bottom="0.59055118110236227" header="0.31496062992125984" footer="0.31496062992125984"/>
  <pageSetup paperSize="8" scale="70" fitToHeight="0" orientation="landscape" r:id="rId1"/>
  <headerFooter>
    <oddHeader>&amp;R&amp;"ＭＳ 明朝,標準"&amp;12 2-7.人間ドック受診に係る分析</oddHeader>
  </headerFooter>
  <rowBreaks count="7" manualBreakCount="7">
    <brk id="66" max="76" man="1"/>
    <brk id="126" max="76" man="1"/>
    <brk id="186" max="76" man="1"/>
    <brk id="246" max="76" man="1"/>
    <brk id="306" max="76" man="1"/>
    <brk id="366" max="76" man="1"/>
    <brk id="426" max="76" man="1"/>
  </rowBreaks>
  <colBreaks count="2" manualBreakCount="2">
    <brk id="32" max="455" man="1"/>
    <brk id="59" max="455" man="1"/>
  </colBreaks>
  <ignoredErrors>
    <ignoredError sqref="BS7:BS450 BU7:BU450 BW7:BW450" formula="1"/>
    <ignoredError sqref="CQ8:DB81 CR7:CU7 CV7:DN7 H7:H450 J7:J450 L7:L450 N7:N450 Q7:Q450 S7:S450 U7:U450 W7:W450 Z7:Z450 AB7:AB450 AD7:AD450 AF7:AF450 AI7:AI450 AK7:AK450 AM7:AM450 AO7:AO450 AR7:AR450 AT7:AT450 AV7:AV450 AX7:AX450 BA7:BA450 BC7:BC450 BE7:BE450 BG7:BG450 BJ7:BJ450 BL7:BL450 BN7:BN450 BP7:BR7 BT7:BT450 BV7:BV450 BX7:BX450 CQ7 BP8:BR8 DC8:DN8 BP9:BR9 DC9:DN9 BP10:BR10 DC10:DN10 BP11:BR11 DC11:DN11 BP12:BR12 DC12:DN12 BP13:BR13 DC13:DN13 BP14:BR14 DC14:DN14 BP15:BR15 DC15:DN15 BP16:BR16 DC16:DN16 BP17:BR17 DC17:DN17 BP18:BR18 DC18:DN18 BP19:BR19 DC19:DN19 BP20:BR20 DC20:DN20 BP21:BR21 DC21:DN21 BP22:BR22 DC22:DN22 BP23:BR23 DC23:DN23 BP24:BR24 DC24:DN24 BP25:BR25 DC25:DN25 BP26:BR26 DC26:DN26 BP27:BR27 DC27:DN27 BP28:BR28 DC28:DN28 BP29:BR29 DC29:DN29 BP30:BR30 DC30:DN30 BP31:BR31 DC31:DN31 BP32:BR32 DC32:DN32 BP33:BR33 DC33:DN33 BP34:BR34 DC34:DN34 BP35:BR35 DC35:DN35 BP36:BR36 DC36:DN36 BP37:BR37 DC37:DN37 BP38:BR38 DC38:DN38 BP39:BR39 DC39:DN39 BP40:BR40 DC40:DN40 BP41:BR41 DC41:DN41 BP42:BR42 DC42:DN42 BP43:BR43 DC43:DN43 BP44:BR44 DC44:DN44 BP45:BR45 DC45:DN45 BP46:BR46 DC46:DN46 BP47:BR47 DC47:DN47 BP48:BR48 DC48:DN48 BP49:BR49 DC49:DN49 BP50:BR50 DC50:DN50 BP51:BR51 DC51:DN51 BP52:BR52 DC52:DN52 BP53:BR53 DC53:DN53 BP54:BR54 DC54:DN54 BP55:BR55 DC55:DN55 BP56:BR56 DC56:DN56 BP57:BR57 DC57:DN57 BP58:BR58 DC58:DN58 BP59:BR59 DC59:DN59 BP60:BR60 DC60:DN60 BP61:BR61 DC61:DN61 BP62:BR62 DC62:DN62 BP63:BR63 DC63:DN63 BP64:BR64 DC64:DN64 BP65:BR65 DC65:DN65 BP66:BR66 DC66:DN66 BP67:BR67 DC67:DN67 BP68:BR68 DC68:DN68 BP69:BR69 DC69:DN69 BP70:BR70 DC70:DN70 BP71:BR71 DC71:DN71 BP72:BR72 DC72:DN72 BP73:BR73 DC73:DN73 BP74:BR74 DC74:DN74 BP75:BR75 DC75:DN75 BP76:BR76 DC76:DN76 BP77:BR77 DC77:DN77 BP78:BR78 DC78:DN78 BP79:BR79 DC79:DN79 BP80:BR80 DC80:DN80 BP81:BR81 DC81:DN81 BP82:BR450" emptyCellReferenc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8003A-034A-4B8E-9E8C-BEBF6DE19460}">
  <sheetPr codeName="Sheet26"/>
  <dimension ref="B1:B2"/>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2" width="20.625" style="4" customWidth="1"/>
    <col min="13" max="13" width="5.625" style="4" customWidth="1"/>
    <col min="14" max="16384" width="9" style="4"/>
  </cols>
  <sheetData>
    <row r="1" spans="2:2" ht="16.5" customHeight="1">
      <c r="B1" s="4" t="s">
        <v>280</v>
      </c>
    </row>
    <row r="2" spans="2:2" ht="16.5" customHeight="1">
      <c r="B2" s="4" t="s">
        <v>283</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842F-EDE1-4C83-9FEA-A45915A680AD}">
  <sheetPr codeName="Sheet27"/>
  <dimension ref="B1:B161"/>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2" width="20.625" style="4" customWidth="1"/>
    <col min="13" max="13" width="5.625" style="4" customWidth="1"/>
    <col min="14" max="16384" width="9" style="4"/>
  </cols>
  <sheetData>
    <row r="1" spans="2:2" ht="16.5" customHeight="1">
      <c r="B1" s="4" t="s">
        <v>236</v>
      </c>
    </row>
    <row r="2" spans="2:2" ht="16.5" customHeight="1">
      <c r="B2" s="4" t="s">
        <v>284</v>
      </c>
    </row>
    <row r="3" spans="2:2" ht="16.5" customHeight="1">
      <c r="B3" s="4" t="s">
        <v>283</v>
      </c>
    </row>
    <row r="80" spans="2:2" ht="16.5" customHeight="1">
      <c r="B80" s="4" t="s">
        <v>236</v>
      </c>
    </row>
    <row r="81" spans="2:2" ht="16.5" customHeight="1">
      <c r="B81" s="4" t="s">
        <v>285</v>
      </c>
    </row>
    <row r="82" spans="2:2" ht="16.5" customHeight="1">
      <c r="B82" s="4" t="s">
        <v>283</v>
      </c>
    </row>
    <row r="159" spans="2:2" ht="16.5" customHeight="1">
      <c r="B159" s="4" t="s">
        <v>236</v>
      </c>
    </row>
    <row r="160" spans="2:2" ht="16.5" customHeight="1">
      <c r="B160" s="4" t="s">
        <v>286</v>
      </c>
    </row>
    <row r="161" spans="2:2" ht="16.5" customHeight="1">
      <c r="B161" s="4" t="s">
        <v>283</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rowBreaks count="2" manualBreakCount="2">
    <brk id="79" max="9" man="1"/>
    <brk id="158"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90E5A-5EAC-47FD-A1DD-C6F2E8E73ABC}">
  <sheetPr codeName="Sheet28"/>
  <dimension ref="B1:K3"/>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1" width="4.625" style="4" customWidth="1"/>
    <col min="12" max="12" width="9.625" style="4" customWidth="1"/>
    <col min="13" max="18" width="13.125" style="4" customWidth="1"/>
    <col min="19" max="19" width="20.625" style="4" customWidth="1"/>
    <col min="20" max="20" width="13.125" style="4" customWidth="1"/>
    <col min="21" max="16384" width="9" style="4"/>
  </cols>
  <sheetData>
    <row r="1" spans="2:11" ht="16.5" customHeight="1">
      <c r="B1" s="4" t="s">
        <v>281</v>
      </c>
    </row>
    <row r="2" spans="2:11" ht="16.5" customHeight="1">
      <c r="B2" s="4" t="s">
        <v>283</v>
      </c>
    </row>
    <row r="3" spans="2:11" ht="16.5" customHeight="1">
      <c r="B3" s="4" t="s">
        <v>287</v>
      </c>
      <c r="K3" s="4" t="s">
        <v>233</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2-7.人間ドック受診に係る分析</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271EC-AADD-4239-B6B8-B9B204985848}">
  <sheetPr codeName="Sheet29"/>
  <dimension ref="B1:K164"/>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1" width="4.625" style="4" customWidth="1"/>
    <col min="12" max="12" width="9.625" style="4" customWidth="1"/>
    <col min="13" max="18" width="13.125" style="4" customWidth="1"/>
    <col min="19" max="19" width="20.625" style="4" customWidth="1"/>
    <col min="20" max="20" width="13.125" style="4" customWidth="1"/>
    <col min="21" max="16384" width="9" style="4"/>
  </cols>
  <sheetData>
    <row r="1" spans="2:11" ht="16.5" customHeight="1">
      <c r="B1" s="4" t="s">
        <v>236</v>
      </c>
    </row>
    <row r="2" spans="2:11" ht="16.5" customHeight="1">
      <c r="B2" s="4" t="s">
        <v>288</v>
      </c>
    </row>
    <row r="3" spans="2:11" ht="16.5" customHeight="1">
      <c r="B3" s="4" t="s">
        <v>283</v>
      </c>
    </row>
    <row r="4" spans="2:11" ht="16.5" customHeight="1">
      <c r="B4" s="4" t="s">
        <v>287</v>
      </c>
      <c r="K4" s="4" t="s">
        <v>197</v>
      </c>
    </row>
    <row r="81" spans="2:11" ht="16.5" customHeight="1">
      <c r="B81" s="4" t="s">
        <v>236</v>
      </c>
    </row>
    <row r="82" spans="2:11" ht="16.5" customHeight="1">
      <c r="B82" s="4" t="s">
        <v>289</v>
      </c>
    </row>
    <row r="83" spans="2:11" ht="16.5" customHeight="1">
      <c r="B83" s="4" t="s">
        <v>283</v>
      </c>
    </row>
    <row r="84" spans="2:11" ht="16.5" customHeight="1">
      <c r="B84" s="4" t="s">
        <v>287</v>
      </c>
      <c r="K84" s="4" t="s">
        <v>197</v>
      </c>
    </row>
    <row r="161" spans="2:11" ht="16.5" customHeight="1">
      <c r="B161" s="4" t="s">
        <v>236</v>
      </c>
    </row>
    <row r="162" spans="2:11" ht="16.5" customHeight="1">
      <c r="B162" s="4" t="s">
        <v>290</v>
      </c>
    </row>
    <row r="163" spans="2:11" ht="16.5" customHeight="1">
      <c r="B163" s="4" t="s">
        <v>283</v>
      </c>
    </row>
    <row r="164" spans="2:11" ht="16.5" customHeight="1">
      <c r="B164" s="4" t="s">
        <v>287</v>
      </c>
      <c r="K164" s="4" t="s">
        <v>197</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2-7.人間ドック受診に係る分析</oddHeader>
  </headerFooter>
  <rowBreaks count="3" manualBreakCount="3">
    <brk id="80" max="19" man="1"/>
    <brk id="160" max="19" man="1"/>
    <brk id="240" max="19"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97EC1-B1BD-4464-BAFC-EB0776DE19E2}">
  <sheetPr codeName="Sheet30"/>
  <dimension ref="B1:B2"/>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2" width="20.625" style="4" customWidth="1"/>
    <col min="13" max="13" width="5.625" style="4" customWidth="1"/>
    <col min="14" max="16384" width="9" style="4"/>
  </cols>
  <sheetData>
    <row r="1" spans="2:2" ht="16.5" customHeight="1">
      <c r="B1" s="4" t="s">
        <v>282</v>
      </c>
    </row>
    <row r="2" spans="2:2" ht="16.5" customHeight="1">
      <c r="B2" s="4" t="s">
        <v>283</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62C7-CA78-4EAD-BDED-20B16D750BCC}">
  <sheetPr codeName="Sheet31"/>
  <dimension ref="B1:B161"/>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2" width="20.625" style="4" customWidth="1"/>
    <col min="13" max="13" width="5.625" style="4" customWidth="1"/>
    <col min="14" max="16384" width="9" style="4"/>
  </cols>
  <sheetData>
    <row r="1" spans="2:2" ht="16.5" customHeight="1">
      <c r="B1" s="4" t="s">
        <v>236</v>
      </c>
    </row>
    <row r="2" spans="2:2" ht="16.5" customHeight="1">
      <c r="B2" s="4" t="s">
        <v>291</v>
      </c>
    </row>
    <row r="3" spans="2:2" ht="16.5" customHeight="1">
      <c r="B3" s="4" t="s">
        <v>283</v>
      </c>
    </row>
    <row r="80" spans="2:2" ht="16.5" customHeight="1">
      <c r="B80" s="4" t="s">
        <v>236</v>
      </c>
    </row>
    <row r="81" spans="2:2" ht="16.5" customHeight="1">
      <c r="B81" s="4" t="s">
        <v>292</v>
      </c>
    </row>
    <row r="82" spans="2:2" ht="16.5" customHeight="1">
      <c r="B82" s="4" t="s">
        <v>283</v>
      </c>
    </row>
    <row r="159" spans="2:2" ht="16.5" customHeight="1">
      <c r="B159" s="4" t="s">
        <v>236</v>
      </c>
    </row>
    <row r="160" spans="2:2" ht="16.5" customHeight="1">
      <c r="B160" s="4" t="s">
        <v>293</v>
      </c>
    </row>
    <row r="161" spans="2:2" ht="16.5" customHeight="1">
      <c r="B161" s="4" t="s">
        <v>283</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rowBreaks count="2" manualBreakCount="2">
    <brk id="79" max="9" man="1"/>
    <brk id="158"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5A04E-EA9B-4FD4-BD51-EB7D0BDB41FD}">
  <sheetPr codeName="Sheet14"/>
  <dimension ref="B1:D22"/>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ol min="8" max="9" width="14.875" style="4" customWidth="1"/>
    <col min="10" max="10" width="8.375" style="4" customWidth="1"/>
    <col min="11" max="16384" width="9" style="4"/>
  </cols>
  <sheetData>
    <row r="1" spans="2:4" ht="16.5" customHeight="1">
      <c r="B1" s="4" t="s">
        <v>263</v>
      </c>
    </row>
    <row r="2" spans="2:4" ht="16.5" customHeight="1">
      <c r="B2" s="4" t="s">
        <v>264</v>
      </c>
    </row>
    <row r="4" spans="2:4">
      <c r="B4" s="12"/>
      <c r="C4" s="12"/>
      <c r="D4" s="12"/>
    </row>
    <row r="5" spans="2:4">
      <c r="B5" s="12"/>
      <c r="C5" s="12"/>
      <c r="D5" s="12"/>
    </row>
    <row r="6" spans="2:4">
      <c r="B6" s="12"/>
      <c r="C6" s="12"/>
      <c r="D6" s="12"/>
    </row>
    <row r="7" spans="2:4">
      <c r="B7" s="12"/>
      <c r="C7" s="12"/>
      <c r="D7" s="12"/>
    </row>
    <row r="8" spans="2:4">
      <c r="B8" s="12"/>
      <c r="C8" s="12"/>
      <c r="D8" s="12"/>
    </row>
    <row r="9" spans="2:4">
      <c r="B9" s="12"/>
      <c r="C9" s="12"/>
      <c r="D9" s="12"/>
    </row>
    <row r="10" spans="2:4">
      <c r="B10" s="12"/>
      <c r="C10" s="12"/>
      <c r="D10" s="12"/>
    </row>
    <row r="11" spans="2:4">
      <c r="B11" s="12"/>
      <c r="C11" s="12"/>
      <c r="D11" s="12"/>
    </row>
    <row r="12" spans="2:4">
      <c r="B12" s="12"/>
      <c r="C12" s="12"/>
      <c r="D12" s="12"/>
    </row>
    <row r="13" spans="2:4">
      <c r="B13" s="12"/>
      <c r="C13" s="12"/>
      <c r="D13" s="12"/>
    </row>
    <row r="14" spans="2:4">
      <c r="B14" s="12"/>
      <c r="C14" s="12"/>
      <c r="D14" s="12"/>
    </row>
    <row r="15" spans="2:4">
      <c r="B15" s="12"/>
      <c r="C15" s="12"/>
      <c r="D15" s="12"/>
    </row>
    <row r="16" spans="2:4">
      <c r="B16" s="12"/>
      <c r="C16" s="12"/>
      <c r="D16" s="12"/>
    </row>
    <row r="17" spans="2:4">
      <c r="B17" s="12"/>
      <c r="C17" s="12"/>
      <c r="D17" s="12"/>
    </row>
    <row r="18" spans="2:4">
      <c r="B18" s="12"/>
      <c r="C18" s="12"/>
      <c r="D18" s="12"/>
    </row>
    <row r="19" spans="2:4">
      <c r="B19" s="12"/>
      <c r="C19" s="12"/>
      <c r="D19" s="12"/>
    </row>
    <row r="20" spans="2:4">
      <c r="B20" s="12"/>
      <c r="C20" s="12"/>
      <c r="D20" s="12"/>
    </row>
    <row r="21" spans="2:4">
      <c r="B21" s="12"/>
      <c r="C21" s="12"/>
      <c r="D21" s="12"/>
    </row>
    <row r="22" spans="2:4">
      <c r="B22" s="12"/>
      <c r="C22" s="12"/>
      <c r="D22" s="12"/>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228EE-5BC2-4181-AE5D-56A433514318}">
  <sheetPr codeName="Sheet2"/>
  <dimension ref="B1:D22"/>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ol min="8" max="9" width="14.875" style="4" customWidth="1"/>
    <col min="10" max="10" width="8.375" style="4" customWidth="1"/>
    <col min="11" max="16384" width="9" style="4"/>
  </cols>
  <sheetData>
    <row r="1" spans="2:4" ht="16.5" customHeight="1">
      <c r="B1" s="4" t="s">
        <v>265</v>
      </c>
    </row>
    <row r="2" spans="2:4" ht="16.5" customHeight="1">
      <c r="B2" s="4" t="s">
        <v>264</v>
      </c>
    </row>
    <row r="4" spans="2:4">
      <c r="B4" s="12"/>
      <c r="C4" s="12"/>
      <c r="D4" s="12"/>
    </row>
    <row r="5" spans="2:4">
      <c r="B5" s="12"/>
      <c r="C5" s="12"/>
      <c r="D5" s="12"/>
    </row>
    <row r="6" spans="2:4">
      <c r="B6" s="12"/>
      <c r="C6" s="12"/>
      <c r="D6" s="12"/>
    </row>
    <row r="7" spans="2:4">
      <c r="B7" s="12"/>
      <c r="C7" s="12"/>
      <c r="D7" s="12"/>
    </row>
    <row r="8" spans="2:4">
      <c r="B8" s="12"/>
      <c r="C8" s="12"/>
      <c r="D8" s="12"/>
    </row>
    <row r="9" spans="2:4">
      <c r="B9" s="12"/>
      <c r="C9" s="12"/>
      <c r="D9" s="12"/>
    </row>
    <row r="10" spans="2:4">
      <c r="B10" s="12"/>
      <c r="C10" s="12"/>
      <c r="D10" s="12"/>
    </row>
    <row r="11" spans="2:4">
      <c r="B11" s="12"/>
      <c r="C11" s="12"/>
      <c r="D11" s="12"/>
    </row>
    <row r="12" spans="2:4">
      <c r="B12" s="12"/>
      <c r="C12" s="12"/>
      <c r="D12" s="12"/>
    </row>
    <row r="13" spans="2:4">
      <c r="B13" s="12"/>
      <c r="C13" s="12"/>
      <c r="D13" s="12"/>
    </row>
    <row r="14" spans="2:4">
      <c r="B14" s="12"/>
      <c r="C14" s="12"/>
      <c r="D14" s="12"/>
    </row>
    <row r="15" spans="2:4">
      <c r="B15" s="12"/>
      <c r="C15" s="12"/>
      <c r="D15" s="12"/>
    </row>
    <row r="16" spans="2:4">
      <c r="B16" s="12"/>
      <c r="C16" s="12"/>
      <c r="D16" s="12"/>
    </row>
    <row r="17" spans="2:4">
      <c r="B17" s="12"/>
      <c r="C17" s="12"/>
      <c r="D17" s="12"/>
    </row>
    <row r="18" spans="2:4">
      <c r="B18" s="12"/>
      <c r="C18" s="12"/>
      <c r="D18" s="12"/>
    </row>
    <row r="19" spans="2:4">
      <c r="B19" s="12"/>
      <c r="C19" s="12"/>
      <c r="D19" s="12"/>
    </row>
    <row r="20" spans="2:4">
      <c r="B20" s="12"/>
      <c r="C20" s="12"/>
      <c r="D20" s="12"/>
    </row>
    <row r="21" spans="2:4">
      <c r="B21" s="12"/>
      <c r="C21" s="12"/>
      <c r="D21" s="12"/>
    </row>
    <row r="22" spans="2:4">
      <c r="B22" s="12"/>
      <c r="C22" s="12"/>
      <c r="D22" s="12"/>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9CAD7-EEF9-4D34-8B62-3FC149945C36}">
  <sheetPr codeName="Sheet3"/>
  <dimension ref="B1:DN33"/>
  <sheetViews>
    <sheetView showGridLines="0" zoomScaleNormal="100" zoomScaleSheetLayoutView="100" workbookViewId="0"/>
  </sheetViews>
  <sheetFormatPr defaultColWidth="9" defaultRowHeight="13.5"/>
  <cols>
    <col min="1" max="1" width="4.625" style="4" customWidth="1"/>
    <col min="2" max="2" width="3.125" style="4" customWidth="1"/>
    <col min="3" max="3" width="13.625" style="4" customWidth="1"/>
    <col min="4" max="99" width="7" style="4" customWidth="1"/>
    <col min="100" max="100" width="9" style="4"/>
    <col min="101" max="119" width="15.625" style="4" customWidth="1"/>
    <col min="120" max="16384" width="9" style="4"/>
  </cols>
  <sheetData>
    <row r="1" spans="2:106" ht="16.5" customHeight="1">
      <c r="B1" s="4" t="s">
        <v>260</v>
      </c>
    </row>
    <row r="2" spans="2:106" ht="16.5" customHeight="1">
      <c r="B2" s="4" t="s">
        <v>266</v>
      </c>
      <c r="D2" s="10"/>
      <c r="G2" s="10"/>
      <c r="M2" s="10"/>
    </row>
    <row r="3" spans="2:106" ht="16.5" customHeight="1">
      <c r="B3" s="289"/>
      <c r="C3" s="292" t="s">
        <v>113</v>
      </c>
      <c r="D3" s="275" t="s">
        <v>65</v>
      </c>
      <c r="E3" s="276"/>
      <c r="F3" s="276"/>
      <c r="G3" s="276"/>
      <c r="H3" s="276"/>
      <c r="I3" s="276"/>
      <c r="J3" s="276"/>
      <c r="K3" s="276"/>
      <c r="L3" s="276"/>
      <c r="M3" s="276"/>
      <c r="N3" s="276"/>
      <c r="O3" s="277"/>
      <c r="P3" s="293" t="s">
        <v>66</v>
      </c>
      <c r="Q3" s="293"/>
      <c r="R3" s="293"/>
      <c r="S3" s="293"/>
      <c r="T3" s="293"/>
      <c r="U3" s="293"/>
      <c r="V3" s="293"/>
      <c r="W3" s="293"/>
      <c r="X3" s="293"/>
      <c r="Y3" s="293"/>
      <c r="Z3" s="293"/>
      <c r="AA3" s="293"/>
      <c r="AB3" s="293" t="s">
        <v>67</v>
      </c>
      <c r="AC3" s="293"/>
      <c r="AD3" s="293"/>
      <c r="AE3" s="293"/>
      <c r="AF3" s="293"/>
      <c r="AG3" s="293"/>
      <c r="AH3" s="293"/>
      <c r="AI3" s="293"/>
      <c r="AJ3" s="293"/>
      <c r="AK3" s="293"/>
      <c r="AL3" s="293"/>
      <c r="AM3" s="293"/>
      <c r="AN3" s="275" t="s">
        <v>68</v>
      </c>
      <c r="AO3" s="276"/>
      <c r="AP3" s="276"/>
      <c r="AQ3" s="276"/>
      <c r="AR3" s="276"/>
      <c r="AS3" s="276"/>
      <c r="AT3" s="276"/>
      <c r="AU3" s="276"/>
      <c r="AV3" s="276"/>
      <c r="AW3" s="276"/>
      <c r="AX3" s="276"/>
      <c r="AY3" s="277"/>
      <c r="AZ3" s="275" t="s">
        <v>69</v>
      </c>
      <c r="BA3" s="276"/>
      <c r="BB3" s="276"/>
      <c r="BC3" s="276"/>
      <c r="BD3" s="276"/>
      <c r="BE3" s="276"/>
      <c r="BF3" s="276"/>
      <c r="BG3" s="276"/>
      <c r="BH3" s="276"/>
      <c r="BI3" s="276"/>
      <c r="BJ3" s="276"/>
      <c r="BK3" s="277"/>
      <c r="BL3" s="275" t="s">
        <v>70</v>
      </c>
      <c r="BM3" s="276"/>
      <c r="BN3" s="276"/>
      <c r="BO3" s="276"/>
      <c r="BP3" s="276"/>
      <c r="BQ3" s="276"/>
      <c r="BR3" s="276"/>
      <c r="BS3" s="276"/>
      <c r="BT3" s="276"/>
      <c r="BU3" s="276"/>
      <c r="BV3" s="276"/>
      <c r="BW3" s="277"/>
      <c r="BX3" s="275" t="s">
        <v>71</v>
      </c>
      <c r="BY3" s="276"/>
      <c r="BZ3" s="276"/>
      <c r="CA3" s="276"/>
      <c r="CB3" s="276"/>
      <c r="CC3" s="276"/>
      <c r="CD3" s="276"/>
      <c r="CE3" s="276"/>
      <c r="CF3" s="276"/>
      <c r="CG3" s="276"/>
      <c r="CH3" s="276"/>
      <c r="CI3" s="277"/>
      <c r="CJ3" s="275" t="s">
        <v>64</v>
      </c>
      <c r="CK3" s="276"/>
      <c r="CL3" s="276"/>
      <c r="CM3" s="276"/>
      <c r="CN3" s="276"/>
      <c r="CO3" s="276"/>
      <c r="CP3" s="276"/>
      <c r="CQ3" s="276"/>
      <c r="CR3" s="276"/>
      <c r="CS3" s="276"/>
      <c r="CT3" s="276"/>
      <c r="CU3" s="277"/>
      <c r="CX3" s="8"/>
      <c r="CY3" s="8"/>
      <c r="CZ3" s="13"/>
      <c r="DA3" s="13"/>
      <c r="DB3" s="13"/>
    </row>
    <row r="4" spans="2:106" ht="16.5" customHeight="1">
      <c r="B4" s="290"/>
      <c r="C4" s="292"/>
      <c r="D4" s="275" t="s">
        <v>160</v>
      </c>
      <c r="E4" s="276"/>
      <c r="F4" s="277"/>
      <c r="G4" s="275" t="s">
        <v>161</v>
      </c>
      <c r="H4" s="276"/>
      <c r="I4" s="277"/>
      <c r="J4" s="275" t="s">
        <v>212</v>
      </c>
      <c r="K4" s="276"/>
      <c r="L4" s="277"/>
      <c r="M4" s="275" t="s">
        <v>183</v>
      </c>
      <c r="N4" s="276"/>
      <c r="O4" s="277"/>
      <c r="P4" s="275" t="s">
        <v>160</v>
      </c>
      <c r="Q4" s="276"/>
      <c r="R4" s="277"/>
      <c r="S4" s="275" t="s">
        <v>161</v>
      </c>
      <c r="T4" s="276"/>
      <c r="U4" s="277"/>
      <c r="V4" s="275" t="s">
        <v>211</v>
      </c>
      <c r="W4" s="276"/>
      <c r="X4" s="277"/>
      <c r="Y4" s="275" t="s">
        <v>183</v>
      </c>
      <c r="Z4" s="276"/>
      <c r="AA4" s="277"/>
      <c r="AB4" s="275" t="s">
        <v>160</v>
      </c>
      <c r="AC4" s="276"/>
      <c r="AD4" s="277"/>
      <c r="AE4" s="275" t="s">
        <v>161</v>
      </c>
      <c r="AF4" s="276"/>
      <c r="AG4" s="277"/>
      <c r="AH4" s="275" t="s">
        <v>211</v>
      </c>
      <c r="AI4" s="276"/>
      <c r="AJ4" s="277"/>
      <c r="AK4" s="275" t="s">
        <v>183</v>
      </c>
      <c r="AL4" s="276"/>
      <c r="AM4" s="277"/>
      <c r="AN4" s="275" t="s">
        <v>160</v>
      </c>
      <c r="AO4" s="276"/>
      <c r="AP4" s="277"/>
      <c r="AQ4" s="275" t="s">
        <v>161</v>
      </c>
      <c r="AR4" s="276"/>
      <c r="AS4" s="277"/>
      <c r="AT4" s="275" t="s">
        <v>212</v>
      </c>
      <c r="AU4" s="276"/>
      <c r="AV4" s="277"/>
      <c r="AW4" s="275" t="s">
        <v>183</v>
      </c>
      <c r="AX4" s="276"/>
      <c r="AY4" s="277"/>
      <c r="AZ4" s="275" t="s">
        <v>160</v>
      </c>
      <c r="BA4" s="276"/>
      <c r="BB4" s="277"/>
      <c r="BC4" s="275" t="s">
        <v>161</v>
      </c>
      <c r="BD4" s="276"/>
      <c r="BE4" s="277"/>
      <c r="BF4" s="275" t="s">
        <v>212</v>
      </c>
      <c r="BG4" s="276"/>
      <c r="BH4" s="277"/>
      <c r="BI4" s="275" t="s">
        <v>183</v>
      </c>
      <c r="BJ4" s="276"/>
      <c r="BK4" s="277"/>
      <c r="BL4" s="275" t="s">
        <v>160</v>
      </c>
      <c r="BM4" s="276"/>
      <c r="BN4" s="277"/>
      <c r="BO4" s="275" t="s">
        <v>161</v>
      </c>
      <c r="BP4" s="276"/>
      <c r="BQ4" s="277"/>
      <c r="BR4" s="275" t="s">
        <v>212</v>
      </c>
      <c r="BS4" s="276"/>
      <c r="BT4" s="277"/>
      <c r="BU4" s="275" t="s">
        <v>183</v>
      </c>
      <c r="BV4" s="276"/>
      <c r="BW4" s="277"/>
      <c r="BX4" s="275" t="s">
        <v>160</v>
      </c>
      <c r="BY4" s="276"/>
      <c r="BZ4" s="277"/>
      <c r="CA4" s="275" t="s">
        <v>161</v>
      </c>
      <c r="CB4" s="276"/>
      <c r="CC4" s="277"/>
      <c r="CD4" s="275" t="s">
        <v>211</v>
      </c>
      <c r="CE4" s="276"/>
      <c r="CF4" s="277"/>
      <c r="CG4" s="275" t="s">
        <v>183</v>
      </c>
      <c r="CH4" s="276"/>
      <c r="CI4" s="277"/>
      <c r="CJ4" s="275" t="s">
        <v>160</v>
      </c>
      <c r="CK4" s="276"/>
      <c r="CL4" s="277"/>
      <c r="CM4" s="275" t="s">
        <v>161</v>
      </c>
      <c r="CN4" s="276"/>
      <c r="CO4" s="277"/>
      <c r="CP4" s="275" t="s">
        <v>212</v>
      </c>
      <c r="CQ4" s="276"/>
      <c r="CR4" s="277"/>
      <c r="CS4" s="275" t="s">
        <v>183</v>
      </c>
      <c r="CT4" s="276"/>
      <c r="CU4" s="277"/>
      <c r="CW4" s="2" t="s">
        <v>147</v>
      </c>
      <c r="CX4" s="7"/>
      <c r="CY4" s="8"/>
    </row>
    <row r="5" spans="2:106" ht="42" customHeight="1">
      <c r="B5" s="291"/>
      <c r="C5" s="292"/>
      <c r="D5" s="238" t="s">
        <v>226</v>
      </c>
      <c r="E5" s="239" t="s">
        <v>227</v>
      </c>
      <c r="F5" s="241" t="s">
        <v>228</v>
      </c>
      <c r="G5" s="238" t="s">
        <v>226</v>
      </c>
      <c r="H5" s="239" t="s">
        <v>227</v>
      </c>
      <c r="I5" s="241" t="s">
        <v>228</v>
      </c>
      <c r="J5" s="238" t="s">
        <v>226</v>
      </c>
      <c r="K5" s="239" t="s">
        <v>227</v>
      </c>
      <c r="L5" s="241" t="s">
        <v>228</v>
      </c>
      <c r="M5" s="238" t="s">
        <v>226</v>
      </c>
      <c r="N5" s="239" t="s">
        <v>227</v>
      </c>
      <c r="O5" s="241" t="s">
        <v>228</v>
      </c>
      <c r="P5" s="238" t="s">
        <v>226</v>
      </c>
      <c r="Q5" s="239" t="s">
        <v>227</v>
      </c>
      <c r="R5" s="241" t="s">
        <v>228</v>
      </c>
      <c r="S5" s="238" t="s">
        <v>226</v>
      </c>
      <c r="T5" s="239" t="s">
        <v>227</v>
      </c>
      <c r="U5" s="241" t="s">
        <v>228</v>
      </c>
      <c r="V5" s="238" t="s">
        <v>226</v>
      </c>
      <c r="W5" s="239" t="s">
        <v>227</v>
      </c>
      <c r="X5" s="241" t="s">
        <v>228</v>
      </c>
      <c r="Y5" s="238" t="s">
        <v>226</v>
      </c>
      <c r="Z5" s="239" t="s">
        <v>227</v>
      </c>
      <c r="AA5" s="241" t="s">
        <v>228</v>
      </c>
      <c r="AB5" s="238" t="s">
        <v>226</v>
      </c>
      <c r="AC5" s="239" t="s">
        <v>227</v>
      </c>
      <c r="AD5" s="241" t="s">
        <v>228</v>
      </c>
      <c r="AE5" s="238" t="s">
        <v>226</v>
      </c>
      <c r="AF5" s="239" t="s">
        <v>227</v>
      </c>
      <c r="AG5" s="241" t="s">
        <v>228</v>
      </c>
      <c r="AH5" s="238" t="s">
        <v>226</v>
      </c>
      <c r="AI5" s="239" t="s">
        <v>227</v>
      </c>
      <c r="AJ5" s="241" t="s">
        <v>228</v>
      </c>
      <c r="AK5" s="238" t="s">
        <v>226</v>
      </c>
      <c r="AL5" s="239" t="s">
        <v>227</v>
      </c>
      <c r="AM5" s="241" t="s">
        <v>228</v>
      </c>
      <c r="AN5" s="238" t="s">
        <v>226</v>
      </c>
      <c r="AO5" s="239" t="s">
        <v>227</v>
      </c>
      <c r="AP5" s="241" t="s">
        <v>228</v>
      </c>
      <c r="AQ5" s="238" t="s">
        <v>226</v>
      </c>
      <c r="AR5" s="239" t="s">
        <v>227</v>
      </c>
      <c r="AS5" s="241" t="s">
        <v>228</v>
      </c>
      <c r="AT5" s="238" t="s">
        <v>226</v>
      </c>
      <c r="AU5" s="239" t="s">
        <v>227</v>
      </c>
      <c r="AV5" s="241" t="s">
        <v>228</v>
      </c>
      <c r="AW5" s="238" t="s">
        <v>226</v>
      </c>
      <c r="AX5" s="239" t="s">
        <v>227</v>
      </c>
      <c r="AY5" s="241" t="s">
        <v>228</v>
      </c>
      <c r="AZ5" s="238" t="s">
        <v>226</v>
      </c>
      <c r="BA5" s="239" t="s">
        <v>227</v>
      </c>
      <c r="BB5" s="241" t="s">
        <v>228</v>
      </c>
      <c r="BC5" s="238" t="s">
        <v>226</v>
      </c>
      <c r="BD5" s="239" t="s">
        <v>227</v>
      </c>
      <c r="BE5" s="241" t="s">
        <v>228</v>
      </c>
      <c r="BF5" s="238" t="s">
        <v>226</v>
      </c>
      <c r="BG5" s="239" t="s">
        <v>227</v>
      </c>
      <c r="BH5" s="241" t="s">
        <v>228</v>
      </c>
      <c r="BI5" s="238" t="s">
        <v>226</v>
      </c>
      <c r="BJ5" s="239" t="s">
        <v>227</v>
      </c>
      <c r="BK5" s="241" t="s">
        <v>228</v>
      </c>
      <c r="BL5" s="238" t="s">
        <v>226</v>
      </c>
      <c r="BM5" s="239" t="s">
        <v>227</v>
      </c>
      <c r="BN5" s="241" t="s">
        <v>228</v>
      </c>
      <c r="BO5" s="238" t="s">
        <v>226</v>
      </c>
      <c r="BP5" s="239" t="s">
        <v>227</v>
      </c>
      <c r="BQ5" s="241" t="s">
        <v>228</v>
      </c>
      <c r="BR5" s="238" t="s">
        <v>226</v>
      </c>
      <c r="BS5" s="239" t="s">
        <v>227</v>
      </c>
      <c r="BT5" s="241" t="s">
        <v>228</v>
      </c>
      <c r="BU5" s="238" t="s">
        <v>226</v>
      </c>
      <c r="BV5" s="239" t="s">
        <v>227</v>
      </c>
      <c r="BW5" s="241" t="s">
        <v>228</v>
      </c>
      <c r="BX5" s="238" t="s">
        <v>226</v>
      </c>
      <c r="BY5" s="239" t="s">
        <v>227</v>
      </c>
      <c r="BZ5" s="241" t="s">
        <v>228</v>
      </c>
      <c r="CA5" s="238" t="s">
        <v>226</v>
      </c>
      <c r="CB5" s="239" t="s">
        <v>227</v>
      </c>
      <c r="CC5" s="241" t="s">
        <v>228</v>
      </c>
      <c r="CD5" s="238" t="s">
        <v>226</v>
      </c>
      <c r="CE5" s="239" t="s">
        <v>227</v>
      </c>
      <c r="CF5" s="241" t="s">
        <v>228</v>
      </c>
      <c r="CG5" s="238" t="s">
        <v>226</v>
      </c>
      <c r="CH5" s="239" t="s">
        <v>227</v>
      </c>
      <c r="CI5" s="241" t="s">
        <v>228</v>
      </c>
      <c r="CJ5" s="238" t="s">
        <v>226</v>
      </c>
      <c r="CK5" s="239" t="s">
        <v>227</v>
      </c>
      <c r="CL5" s="241" t="s">
        <v>228</v>
      </c>
      <c r="CM5" s="238" t="s">
        <v>226</v>
      </c>
      <c r="CN5" s="239" t="s">
        <v>227</v>
      </c>
      <c r="CO5" s="241" t="s">
        <v>228</v>
      </c>
      <c r="CP5" s="238" t="s">
        <v>226</v>
      </c>
      <c r="CQ5" s="239" t="s">
        <v>227</v>
      </c>
      <c r="CR5" s="241" t="s">
        <v>228</v>
      </c>
      <c r="CS5" s="238" t="s">
        <v>226</v>
      </c>
      <c r="CT5" s="239" t="s">
        <v>227</v>
      </c>
      <c r="CU5" s="241" t="s">
        <v>228</v>
      </c>
      <c r="CW5" s="294" t="s">
        <v>207</v>
      </c>
      <c r="CX5" s="295"/>
      <c r="CY5" s="295"/>
      <c r="CZ5" s="295"/>
      <c r="DA5" s="295"/>
      <c r="DB5" s="296"/>
    </row>
    <row r="6" spans="2:106" s="15" customFormat="1" ht="13.5" customHeight="1">
      <c r="B6" s="16">
        <v>1</v>
      </c>
      <c r="C6" s="9" t="s">
        <v>144</v>
      </c>
      <c r="D6" s="61">
        <v>89</v>
      </c>
      <c r="E6" s="47">
        <v>0</v>
      </c>
      <c r="F6" s="17">
        <f>IFERROR(E6/D6,"-")</f>
        <v>0</v>
      </c>
      <c r="G6" s="61">
        <v>1</v>
      </c>
      <c r="H6" s="47">
        <v>0</v>
      </c>
      <c r="I6" s="17">
        <f>IFERROR(H6/G6,"-")</f>
        <v>0</v>
      </c>
      <c r="J6" s="61">
        <v>1</v>
      </c>
      <c r="K6" s="47">
        <v>0</v>
      </c>
      <c r="L6" s="17">
        <f t="shared" ref="L6:L14" si="0">IFERROR(K6/J6,"-")</f>
        <v>0</v>
      </c>
      <c r="M6" s="61">
        <f>SUM(D6,G6,J6)</f>
        <v>91</v>
      </c>
      <c r="N6" s="47">
        <f>SUM(E6,H6,K6)</f>
        <v>0</v>
      </c>
      <c r="O6" s="17">
        <f>IFERROR(N6/M6,"-")</f>
        <v>0</v>
      </c>
      <c r="P6" s="61">
        <v>232</v>
      </c>
      <c r="Q6" s="47">
        <v>1</v>
      </c>
      <c r="R6" s="17">
        <f>IFERROR(Q6/P6,"-")</f>
        <v>4.3103448275862068E-3</v>
      </c>
      <c r="S6" s="61">
        <v>4</v>
      </c>
      <c r="T6" s="38">
        <v>0</v>
      </c>
      <c r="U6" s="17">
        <f>IFERROR(T6/S6,"-")</f>
        <v>0</v>
      </c>
      <c r="V6" s="61">
        <v>11</v>
      </c>
      <c r="W6" s="38">
        <v>0</v>
      </c>
      <c r="X6" s="17">
        <f t="shared" ref="X6:X14" si="1">IFERROR(W6/V6,"-")</f>
        <v>0</v>
      </c>
      <c r="Y6" s="61">
        <f>SUM(P6,S6,V6)</f>
        <v>247</v>
      </c>
      <c r="Z6" s="47">
        <f>SUM(Q6,T6,W6)</f>
        <v>1</v>
      </c>
      <c r="AA6" s="17">
        <f>IFERROR(Z6/Y6,"-")</f>
        <v>4.048582995951417E-3</v>
      </c>
      <c r="AB6" s="61">
        <v>45363</v>
      </c>
      <c r="AC6" s="47">
        <v>371</v>
      </c>
      <c r="AD6" s="17">
        <f>IFERROR(AC6/AB6,"-")</f>
        <v>8.1784714414831466E-3</v>
      </c>
      <c r="AE6" s="61">
        <v>6200</v>
      </c>
      <c r="AF6" s="47">
        <v>165</v>
      </c>
      <c r="AG6" s="17">
        <f>IFERROR(AF6/AE6,"-")</f>
        <v>2.661290322580645E-2</v>
      </c>
      <c r="AH6" s="61">
        <v>418</v>
      </c>
      <c r="AI6" s="47">
        <v>3</v>
      </c>
      <c r="AJ6" s="17">
        <f>IFERROR(AI6/AH6,"-")</f>
        <v>7.1770334928229667E-3</v>
      </c>
      <c r="AK6" s="61">
        <f>SUM(AB6,AE6,AH6)</f>
        <v>51981</v>
      </c>
      <c r="AL6" s="47">
        <f>SUM(AC6,AF6,AI6)</f>
        <v>539</v>
      </c>
      <c r="AM6" s="17">
        <f>IFERROR(AL6/AK6,"-")</f>
        <v>1.036917335180162E-2</v>
      </c>
      <c r="AN6" s="61">
        <v>39374</v>
      </c>
      <c r="AO6" s="47">
        <v>201</v>
      </c>
      <c r="AP6" s="17">
        <f>IFERROR(AO6/AN6,"-")</f>
        <v>5.1048915528013406E-3</v>
      </c>
      <c r="AQ6" s="61">
        <v>4182</v>
      </c>
      <c r="AR6" s="38">
        <v>97</v>
      </c>
      <c r="AS6" s="17">
        <f>IFERROR(AR6/AQ6,"-")</f>
        <v>2.3194643711142993E-2</v>
      </c>
      <c r="AT6" s="61">
        <v>783</v>
      </c>
      <c r="AU6" s="38">
        <v>0</v>
      </c>
      <c r="AV6" s="17">
        <f>IFERROR(AU6/AT6,"-")</f>
        <v>0</v>
      </c>
      <c r="AW6" s="61">
        <f>SUM(AN6,AQ6,AT6)</f>
        <v>44339</v>
      </c>
      <c r="AX6" s="47">
        <f>SUM(AO6,AR6,AU6)</f>
        <v>298</v>
      </c>
      <c r="AY6" s="17">
        <f>IFERROR(AX6/AW6,"-")</f>
        <v>6.720945443063669E-3</v>
      </c>
      <c r="AZ6" s="61">
        <v>25548</v>
      </c>
      <c r="BA6" s="47">
        <v>57</v>
      </c>
      <c r="BB6" s="17">
        <f>IFERROR(BA6/AZ6,"-")</f>
        <v>2.2310944105213715E-3</v>
      </c>
      <c r="BC6" s="61">
        <v>2225</v>
      </c>
      <c r="BD6" s="38">
        <v>24</v>
      </c>
      <c r="BE6" s="17">
        <f>IFERROR(BD6/BC6,"-")</f>
        <v>1.0786516853932584E-2</v>
      </c>
      <c r="BF6" s="61">
        <v>916</v>
      </c>
      <c r="BG6" s="38">
        <v>0</v>
      </c>
      <c r="BH6" s="17">
        <f>IFERROR(BG6/BF6,"-")</f>
        <v>0</v>
      </c>
      <c r="BI6" s="61">
        <f>SUM(AZ6,BC6,BF6)</f>
        <v>28689</v>
      </c>
      <c r="BJ6" s="47">
        <f>SUM(BA6,BD6,BG6)</f>
        <v>81</v>
      </c>
      <c r="BK6" s="17">
        <f>IFERROR(BJ6/BI6,"-")</f>
        <v>2.8233817839590086E-3</v>
      </c>
      <c r="BL6" s="61">
        <v>11115</v>
      </c>
      <c r="BM6" s="47">
        <v>3</v>
      </c>
      <c r="BN6" s="17">
        <f>IFERROR(BM6/BL6,"-")</f>
        <v>2.6990553306342779E-4</v>
      </c>
      <c r="BO6" s="61">
        <v>942</v>
      </c>
      <c r="BP6" s="38">
        <v>3</v>
      </c>
      <c r="BQ6" s="17">
        <f>IFERROR(BP6/BO6,"-")</f>
        <v>3.1847133757961785E-3</v>
      </c>
      <c r="BR6" s="61">
        <v>865</v>
      </c>
      <c r="BS6" s="38">
        <v>0</v>
      </c>
      <c r="BT6" s="17">
        <f>IFERROR(BS6/BR6,"-")</f>
        <v>0</v>
      </c>
      <c r="BU6" s="61">
        <f>SUM(BL6,BO6,BR6)</f>
        <v>12922</v>
      </c>
      <c r="BV6" s="47">
        <f>SUM(BM6,BP6,BS6)</f>
        <v>6</v>
      </c>
      <c r="BW6" s="17">
        <f>IFERROR(BV6/BU6,"-")</f>
        <v>4.6432440798637982E-4</v>
      </c>
      <c r="BX6" s="61">
        <v>3573</v>
      </c>
      <c r="BY6" s="47">
        <v>1</v>
      </c>
      <c r="BZ6" s="17">
        <f>IFERROR(BY6/BX6,"-")</f>
        <v>2.7987685418415898E-4</v>
      </c>
      <c r="CA6" s="61">
        <v>234</v>
      </c>
      <c r="CB6" s="38">
        <v>1</v>
      </c>
      <c r="CC6" s="17">
        <f>IFERROR(CB6/CA6,"-")</f>
        <v>4.2735042735042739E-3</v>
      </c>
      <c r="CD6" s="61">
        <v>635</v>
      </c>
      <c r="CE6" s="38">
        <v>0</v>
      </c>
      <c r="CF6" s="17">
        <f>IFERROR(CE6/CD6,"-")</f>
        <v>0</v>
      </c>
      <c r="CG6" s="61">
        <f>SUM(BX6,CA6,CD6)</f>
        <v>4442</v>
      </c>
      <c r="CH6" s="47">
        <f>SUM(BY6,CB6,CE6)</f>
        <v>2</v>
      </c>
      <c r="CI6" s="17">
        <f>IFERROR(CH6/CG6,"-")</f>
        <v>4.5024763619990995E-4</v>
      </c>
      <c r="CJ6" s="61">
        <f>SUM(D6,P6,AB6,AN6,AZ6,BL6,BX6)</f>
        <v>125294</v>
      </c>
      <c r="CK6" s="47">
        <f>SUM(E6,Q6,AC6,AO6,BA6,BM6,BY6)</f>
        <v>634</v>
      </c>
      <c r="CL6" s="17">
        <f>IFERROR(CK6/CJ6,"-")</f>
        <v>5.0600986479799508E-3</v>
      </c>
      <c r="CM6" s="61">
        <f>SUM(G6,S6,AE6,AQ6,BC6,BO6,CA6)</f>
        <v>13788</v>
      </c>
      <c r="CN6" s="38">
        <f>SUM(H6,T6,AF6,AR6,BD6,BP6,CB6)</f>
        <v>290</v>
      </c>
      <c r="CO6" s="17">
        <f>IFERROR(CN6/CM6,"-")</f>
        <v>2.1032782129387872E-2</v>
      </c>
      <c r="CP6" s="61">
        <f>SUM(J6,V6,AH6,AT6,BF6,BR6,CD6)</f>
        <v>3629</v>
      </c>
      <c r="CQ6" s="38">
        <f>SUM(K6,W6,AI6,AU6,BG6,BS6,CE6)</f>
        <v>3</v>
      </c>
      <c r="CR6" s="17">
        <f>IFERROR(CQ6/CP6,"-")</f>
        <v>8.2667401488013229E-4</v>
      </c>
      <c r="CS6" s="38">
        <f>SUM(M6,Y6,AK6,AW6,BI6,BU6,CG6)</f>
        <v>142711</v>
      </c>
      <c r="CT6" s="38">
        <f>SUM(N6,Z6,AL6,AX6,BJ6,BV6,CH6)</f>
        <v>927</v>
      </c>
      <c r="CU6" s="17">
        <f>IFERROR(CT6/CS6,"-")</f>
        <v>6.4956450448809128E-3</v>
      </c>
      <c r="CW6" s="180" t="str">
        <f>INDEX($C$6:$C$13,MATCH(CX6,$CU$6:$CU$13,0))</f>
        <v>堺市医療圏</v>
      </c>
      <c r="CX6" s="179">
        <f>LARGE($CU$6:$CU$13,ROW(A1))</f>
        <v>1.1040174658044029E-2</v>
      </c>
      <c r="CY6" s="221">
        <f>ROUND(CX6,3)</f>
        <v>1.0999999999999999E-2</v>
      </c>
      <c r="CZ6" s="46">
        <f>$CU$14</f>
        <v>6.0169242942253792E-3</v>
      </c>
      <c r="DA6" s="46">
        <f>ROUND(CZ6,3)</f>
        <v>6.0000000000000001E-3</v>
      </c>
      <c r="DB6" s="39">
        <v>0</v>
      </c>
    </row>
    <row r="7" spans="2:106" s="15" customFormat="1" ht="13.5" customHeight="1">
      <c r="B7" s="16">
        <v>2</v>
      </c>
      <c r="C7" s="9" t="s">
        <v>7</v>
      </c>
      <c r="D7" s="61">
        <v>76</v>
      </c>
      <c r="E7" s="47">
        <v>1</v>
      </c>
      <c r="F7" s="17">
        <f t="shared" ref="F7:F14" si="2">IFERROR(E7/D7,"-")</f>
        <v>1.3157894736842105E-2</v>
      </c>
      <c r="G7" s="61">
        <v>1</v>
      </c>
      <c r="H7" s="47">
        <v>0</v>
      </c>
      <c r="I7" s="17">
        <f t="shared" ref="I7:I13" si="3">IFERROR(H7/G7,"-")</f>
        <v>0</v>
      </c>
      <c r="J7" s="61">
        <v>3</v>
      </c>
      <c r="K7" s="47">
        <v>0</v>
      </c>
      <c r="L7" s="17">
        <f t="shared" si="0"/>
        <v>0</v>
      </c>
      <c r="M7" s="61">
        <f t="shared" ref="M7:M13" si="4">SUM(D7,G7,J7)</f>
        <v>80</v>
      </c>
      <c r="N7" s="47">
        <f t="shared" ref="N7:N12" si="5">SUM(E7,H7,K7)</f>
        <v>1</v>
      </c>
      <c r="O7" s="17">
        <f t="shared" ref="O7:O13" si="6">IFERROR(N7/M7,"-")</f>
        <v>1.2500000000000001E-2</v>
      </c>
      <c r="P7" s="61">
        <v>387</v>
      </c>
      <c r="Q7" s="47">
        <v>2</v>
      </c>
      <c r="R7" s="17">
        <f t="shared" ref="R7:R13" si="7">IFERROR(Q7/P7,"-")</f>
        <v>5.1679586563307496E-3</v>
      </c>
      <c r="S7" s="61">
        <v>14</v>
      </c>
      <c r="T7" s="38">
        <v>0</v>
      </c>
      <c r="U7" s="17">
        <f t="shared" ref="U7:U13" si="8">IFERROR(T7/S7,"-")</f>
        <v>0</v>
      </c>
      <c r="V7" s="61">
        <v>15</v>
      </c>
      <c r="W7" s="38">
        <v>0</v>
      </c>
      <c r="X7" s="17">
        <f t="shared" si="1"/>
        <v>0</v>
      </c>
      <c r="Y7" s="61">
        <f t="shared" ref="Y7:Y13" si="9">SUM(P7,S7,V7)</f>
        <v>416</v>
      </c>
      <c r="Z7" s="47">
        <f t="shared" ref="Z7:Z13" si="10">SUM(Q7,T7,W7)</f>
        <v>2</v>
      </c>
      <c r="AA7" s="17">
        <f t="shared" ref="AA7:AA13" si="11">IFERROR(Z7/Y7,"-")</f>
        <v>4.807692307692308E-3</v>
      </c>
      <c r="AB7" s="61">
        <v>37296</v>
      </c>
      <c r="AC7" s="47">
        <v>272</v>
      </c>
      <c r="AD7" s="17">
        <f t="shared" ref="AD7:AD13" si="12">IFERROR(AC7/AB7,"-")</f>
        <v>7.2930072930072927E-3</v>
      </c>
      <c r="AE7" s="61">
        <v>3905</v>
      </c>
      <c r="AF7" s="47">
        <v>92</v>
      </c>
      <c r="AG7" s="17">
        <f t="shared" ref="AG7:AG13" si="13">IFERROR(AF7/AE7,"-")</f>
        <v>2.3559539052496799E-2</v>
      </c>
      <c r="AH7" s="61">
        <v>330</v>
      </c>
      <c r="AI7" s="47">
        <v>0</v>
      </c>
      <c r="AJ7" s="17">
        <f>IFERROR(AI7/AH7,"-")</f>
        <v>0</v>
      </c>
      <c r="AK7" s="61">
        <f t="shared" ref="AK7:AK12" si="14">SUM(AB7,AE7,AH7)</f>
        <v>41531</v>
      </c>
      <c r="AL7" s="47">
        <f t="shared" ref="AL7:AL12" si="15">SUM(AC7,AF7,AI7)</f>
        <v>364</v>
      </c>
      <c r="AM7" s="17">
        <f t="shared" ref="AM7:AM13" si="16">IFERROR(AL7/AK7,"-")</f>
        <v>8.7645373335580659E-3</v>
      </c>
      <c r="AN7" s="61">
        <v>30811</v>
      </c>
      <c r="AO7" s="47">
        <v>131</v>
      </c>
      <c r="AP7" s="17">
        <f t="shared" ref="AP7:AP13" si="17">IFERROR(AO7/AN7,"-")</f>
        <v>4.2517282788614458E-3</v>
      </c>
      <c r="AQ7" s="61">
        <v>2701</v>
      </c>
      <c r="AR7" s="38">
        <v>71</v>
      </c>
      <c r="AS7" s="17">
        <f t="shared" ref="AS7:AS13" si="18">IFERROR(AR7/AQ7,"-")</f>
        <v>2.6286560533135876E-2</v>
      </c>
      <c r="AT7" s="61">
        <v>541</v>
      </c>
      <c r="AU7" s="38">
        <v>1</v>
      </c>
      <c r="AV7" s="17">
        <f t="shared" ref="AV7:AV13" si="19">IFERROR(AU7/AT7,"-")</f>
        <v>1.8484288354898336E-3</v>
      </c>
      <c r="AW7" s="61">
        <f t="shared" ref="AW7:AW13" si="20">SUM(AN7,AQ7,AT7)</f>
        <v>34053</v>
      </c>
      <c r="AX7" s="47">
        <f t="shared" ref="AX7:AX13" si="21">SUM(AO7,AR7,AU7)</f>
        <v>203</v>
      </c>
      <c r="AY7" s="17">
        <f t="shared" ref="AY7:AY13" si="22">IFERROR(AX7/AW7,"-")</f>
        <v>5.9612956274043404E-3</v>
      </c>
      <c r="AZ7" s="61">
        <v>17903</v>
      </c>
      <c r="BA7" s="47">
        <v>31</v>
      </c>
      <c r="BB7" s="17">
        <f t="shared" ref="BB7:BB13" si="23">IFERROR(BA7/AZ7,"-")</f>
        <v>1.7315533709434173E-3</v>
      </c>
      <c r="BC7" s="61">
        <v>1440</v>
      </c>
      <c r="BD7" s="38">
        <v>20</v>
      </c>
      <c r="BE7" s="17">
        <f t="shared" ref="BE7:BE13" si="24">IFERROR(BD7/BC7,"-")</f>
        <v>1.3888888888888888E-2</v>
      </c>
      <c r="BF7" s="61">
        <v>610</v>
      </c>
      <c r="BG7" s="38">
        <v>0</v>
      </c>
      <c r="BH7" s="17">
        <f t="shared" ref="BH7:BH13" si="25">IFERROR(BG7/BF7,"-")</f>
        <v>0</v>
      </c>
      <c r="BI7" s="61">
        <f t="shared" ref="BI7:BI12" si="26">SUM(AZ7,BC7,BF7)</f>
        <v>19953</v>
      </c>
      <c r="BJ7" s="47">
        <f t="shared" ref="BJ7:BJ13" si="27">SUM(BA7,BD7,BG7)</f>
        <v>51</v>
      </c>
      <c r="BK7" s="17">
        <f t="shared" ref="BK7:BK13" si="28">IFERROR(BJ7/BI7,"-")</f>
        <v>2.5560066155465343E-3</v>
      </c>
      <c r="BL7" s="61">
        <v>7718</v>
      </c>
      <c r="BM7" s="47">
        <v>0</v>
      </c>
      <c r="BN7" s="17">
        <f t="shared" ref="BN7:BN13" si="29">IFERROR(BM7/BL7,"-")</f>
        <v>0</v>
      </c>
      <c r="BO7" s="61">
        <v>552</v>
      </c>
      <c r="BP7" s="38">
        <v>1</v>
      </c>
      <c r="BQ7" s="17">
        <f t="shared" ref="BQ7:BQ13" si="30">IFERROR(BP7/BO7,"-")</f>
        <v>1.8115942028985507E-3</v>
      </c>
      <c r="BR7" s="61">
        <v>525</v>
      </c>
      <c r="BS7" s="38">
        <v>0</v>
      </c>
      <c r="BT7" s="17">
        <f t="shared" ref="BT7:BT12" si="31">IFERROR(BS7/BR7,"-")</f>
        <v>0</v>
      </c>
      <c r="BU7" s="61">
        <f t="shared" ref="BU7:BU13" si="32">SUM(BL7,BO7,BR7)</f>
        <v>8795</v>
      </c>
      <c r="BV7" s="47">
        <f t="shared" ref="BV7:BV13" si="33">SUM(BM7,BP7,BS7)</f>
        <v>1</v>
      </c>
      <c r="BW7" s="17">
        <f t="shared" ref="BW7:BW13" si="34">IFERROR(BV7/BU7,"-")</f>
        <v>1.1370096645821489E-4</v>
      </c>
      <c r="BX7" s="61">
        <v>2387</v>
      </c>
      <c r="BY7" s="47">
        <v>0</v>
      </c>
      <c r="BZ7" s="17">
        <f t="shared" ref="BZ7:BZ13" si="35">IFERROR(BY7/BX7,"-")</f>
        <v>0</v>
      </c>
      <c r="CA7" s="61">
        <v>133</v>
      </c>
      <c r="CB7" s="38">
        <v>0</v>
      </c>
      <c r="CC7" s="17">
        <f t="shared" ref="CC7:CC13" si="36">IFERROR(CB7/CA7,"-")</f>
        <v>0</v>
      </c>
      <c r="CD7" s="61">
        <v>373</v>
      </c>
      <c r="CE7" s="38">
        <v>0</v>
      </c>
      <c r="CF7" s="17">
        <f t="shared" ref="CF7:CF13" si="37">IFERROR(CE7/CD7,"-")</f>
        <v>0</v>
      </c>
      <c r="CG7" s="61">
        <f t="shared" ref="CG7:CG13" si="38">SUM(BX7,CA7,CD7)</f>
        <v>2893</v>
      </c>
      <c r="CH7" s="47">
        <f>SUM(BY7,CB7,CE7)</f>
        <v>0</v>
      </c>
      <c r="CI7" s="17">
        <f t="shared" ref="CI7:CI13" si="39">IFERROR(CH7/CG7,"-")</f>
        <v>0</v>
      </c>
      <c r="CJ7" s="61">
        <f t="shared" ref="CJ7:CJ13" si="40">SUM(D7,P7,AB7,AN7,AZ7,BL7,BX7)</f>
        <v>96578</v>
      </c>
      <c r="CK7" s="47">
        <f t="shared" ref="CK7:CK13" si="41">SUM(E7,Q7,AC7,AO7,BA7,BM7,BY7)</f>
        <v>437</v>
      </c>
      <c r="CL7" s="17">
        <f t="shared" ref="CL7:CL13" si="42">IFERROR(CK7/CJ7,"-")</f>
        <v>4.5248400256787261E-3</v>
      </c>
      <c r="CM7" s="61">
        <f t="shared" ref="CM7:CM13" si="43">SUM(G7,S7,AE7,AQ7,BC7,BO7,CA7)</f>
        <v>8746</v>
      </c>
      <c r="CN7" s="38">
        <f t="shared" ref="CN7:CN13" si="44">SUM(H7,T7,AF7,AR7,BD7,BP7,CB7)</f>
        <v>184</v>
      </c>
      <c r="CO7" s="17">
        <f t="shared" ref="CO7:CO13" si="45">IFERROR(CN7/CM7,"-")</f>
        <v>2.1038188886348046E-2</v>
      </c>
      <c r="CP7" s="61">
        <f t="shared" ref="CP7:CP13" si="46">SUM(J7,V7,AH7,AT7,BF7,BR7,CD7)</f>
        <v>2397</v>
      </c>
      <c r="CQ7" s="38">
        <f t="shared" ref="CQ7:CQ13" si="47">SUM(K7,W7,AI7,AU7,BG7,BS7,CE7)</f>
        <v>1</v>
      </c>
      <c r="CR7" s="17">
        <f t="shared" ref="CR7:CR13" si="48">IFERROR(CQ7/CP7,"-")</f>
        <v>4.1718815185648727E-4</v>
      </c>
      <c r="CS7" s="61">
        <f t="shared" ref="CS7:CS13" si="49">SUM(M7,Y7,AK7,AW7,BI7,BU7,CG7)</f>
        <v>107721</v>
      </c>
      <c r="CT7" s="38">
        <f>SUM(N7,Z7,AL7,AX7,BJ7,BV7,CH7)</f>
        <v>622</v>
      </c>
      <c r="CU7" s="17">
        <f>IFERROR(CT7/CS7,"-")</f>
        <v>5.7741758802833248E-3</v>
      </c>
      <c r="CW7" s="180" t="str">
        <f t="shared" ref="CW7:CW13" si="50">INDEX($C$6:$C$13,MATCH(CX7,$CU$6:$CU$13,0))</f>
        <v>泉州医療圏</v>
      </c>
      <c r="CX7" s="179">
        <f>LARGE($CU$6:$CU$13,ROW(A2))</f>
        <v>9.3584177520501695E-3</v>
      </c>
      <c r="CY7" s="221">
        <f t="shared" ref="CY7:CY13" si="51">ROUND(CX7,3)</f>
        <v>8.9999999999999993E-3</v>
      </c>
      <c r="CZ7" s="46">
        <f t="shared" ref="CZ7:CZ13" si="52">$CU$14</f>
        <v>6.0169242942253792E-3</v>
      </c>
      <c r="DA7" s="46">
        <f t="shared" ref="DA7:DA13" si="53">ROUND(CZ7,3)</f>
        <v>6.0000000000000001E-3</v>
      </c>
      <c r="DB7" s="39">
        <v>0</v>
      </c>
    </row>
    <row r="8" spans="2:106" s="15" customFormat="1" ht="13.5" customHeight="1">
      <c r="B8" s="16">
        <v>3</v>
      </c>
      <c r="C8" s="9" t="s">
        <v>12</v>
      </c>
      <c r="D8" s="61">
        <v>182</v>
      </c>
      <c r="E8" s="47">
        <v>2</v>
      </c>
      <c r="F8" s="17">
        <f t="shared" si="2"/>
        <v>1.098901098901099E-2</v>
      </c>
      <c r="G8" s="61">
        <v>9</v>
      </c>
      <c r="H8" s="47">
        <v>0</v>
      </c>
      <c r="I8" s="17">
        <f t="shared" si="3"/>
        <v>0</v>
      </c>
      <c r="J8" s="61">
        <v>5</v>
      </c>
      <c r="K8" s="47">
        <v>0</v>
      </c>
      <c r="L8" s="17">
        <f t="shared" si="0"/>
        <v>0</v>
      </c>
      <c r="M8" s="61">
        <f t="shared" si="4"/>
        <v>196</v>
      </c>
      <c r="N8" s="47">
        <f t="shared" si="5"/>
        <v>2</v>
      </c>
      <c r="O8" s="17">
        <f t="shared" si="6"/>
        <v>1.020408163265306E-2</v>
      </c>
      <c r="P8" s="61">
        <v>840</v>
      </c>
      <c r="Q8" s="47">
        <v>4</v>
      </c>
      <c r="R8" s="17">
        <f t="shared" si="7"/>
        <v>4.7619047619047623E-3</v>
      </c>
      <c r="S8" s="61">
        <v>12</v>
      </c>
      <c r="T8" s="38">
        <v>1</v>
      </c>
      <c r="U8" s="17">
        <f>IFERROR(T8/S8,"-")</f>
        <v>8.3333333333333329E-2</v>
      </c>
      <c r="V8" s="61">
        <v>26</v>
      </c>
      <c r="W8" s="38">
        <v>0</v>
      </c>
      <c r="X8" s="17">
        <f t="shared" si="1"/>
        <v>0</v>
      </c>
      <c r="Y8" s="61">
        <f t="shared" si="9"/>
        <v>878</v>
      </c>
      <c r="Z8" s="47">
        <f t="shared" si="10"/>
        <v>5</v>
      </c>
      <c r="AA8" s="17">
        <f t="shared" si="11"/>
        <v>5.6947608200455585E-3</v>
      </c>
      <c r="AB8" s="61">
        <v>60773</v>
      </c>
      <c r="AC8" s="47">
        <v>444</v>
      </c>
      <c r="AD8" s="17">
        <f t="shared" si="12"/>
        <v>7.3058759646553572E-3</v>
      </c>
      <c r="AE8" s="61">
        <v>5359</v>
      </c>
      <c r="AF8" s="47">
        <v>154</v>
      </c>
      <c r="AG8" s="17">
        <f t="shared" si="13"/>
        <v>2.8736704609068856E-2</v>
      </c>
      <c r="AH8" s="61">
        <v>733</v>
      </c>
      <c r="AI8" s="47">
        <v>0</v>
      </c>
      <c r="AJ8" s="17">
        <f t="shared" ref="AJ8:AJ13" si="54">IFERROR(AI8/AH8,"-")</f>
        <v>0</v>
      </c>
      <c r="AK8" s="61">
        <f t="shared" si="14"/>
        <v>66865</v>
      </c>
      <c r="AL8" s="47">
        <f t="shared" si="15"/>
        <v>598</v>
      </c>
      <c r="AM8" s="17">
        <f t="shared" si="16"/>
        <v>8.9433934046212523E-3</v>
      </c>
      <c r="AN8" s="61">
        <v>51029</v>
      </c>
      <c r="AO8" s="47">
        <v>232</v>
      </c>
      <c r="AP8" s="17">
        <f t="shared" si="17"/>
        <v>4.5464343804503321E-3</v>
      </c>
      <c r="AQ8" s="61">
        <v>3767</v>
      </c>
      <c r="AR8" s="38">
        <v>132</v>
      </c>
      <c r="AS8" s="17">
        <f t="shared" si="18"/>
        <v>3.5041146801168037E-2</v>
      </c>
      <c r="AT8" s="61">
        <v>1146</v>
      </c>
      <c r="AU8" s="38">
        <v>1</v>
      </c>
      <c r="AV8" s="17">
        <f t="shared" si="19"/>
        <v>8.7260034904013963E-4</v>
      </c>
      <c r="AW8" s="61">
        <f t="shared" si="20"/>
        <v>55942</v>
      </c>
      <c r="AX8" s="47">
        <f t="shared" si="21"/>
        <v>365</v>
      </c>
      <c r="AY8" s="17">
        <f t="shared" si="22"/>
        <v>6.5246147795931502E-3</v>
      </c>
      <c r="AZ8" s="61">
        <v>28026</v>
      </c>
      <c r="BA8" s="47">
        <v>50</v>
      </c>
      <c r="BB8" s="17">
        <f t="shared" si="23"/>
        <v>1.7840576607435952E-3</v>
      </c>
      <c r="BC8" s="61">
        <v>1970</v>
      </c>
      <c r="BD8" s="38">
        <v>34</v>
      </c>
      <c r="BE8" s="17">
        <f t="shared" si="24"/>
        <v>1.7258883248730966E-2</v>
      </c>
      <c r="BF8" s="61">
        <v>1125</v>
      </c>
      <c r="BG8" s="38">
        <v>0</v>
      </c>
      <c r="BH8" s="17">
        <f t="shared" si="25"/>
        <v>0</v>
      </c>
      <c r="BI8" s="61">
        <f t="shared" si="26"/>
        <v>31121</v>
      </c>
      <c r="BJ8" s="47">
        <f t="shared" si="27"/>
        <v>84</v>
      </c>
      <c r="BK8" s="17">
        <f t="shared" si="28"/>
        <v>2.699142058417146E-3</v>
      </c>
      <c r="BL8" s="61">
        <v>10814</v>
      </c>
      <c r="BM8" s="47">
        <v>7</v>
      </c>
      <c r="BN8" s="17">
        <f t="shared" si="29"/>
        <v>6.4730904383206958E-4</v>
      </c>
      <c r="BO8" s="61">
        <v>743</v>
      </c>
      <c r="BP8" s="38">
        <v>5</v>
      </c>
      <c r="BQ8" s="17">
        <f t="shared" si="30"/>
        <v>6.7294751009421266E-3</v>
      </c>
      <c r="BR8" s="61">
        <v>947</v>
      </c>
      <c r="BS8" s="38">
        <v>0</v>
      </c>
      <c r="BT8" s="17">
        <f t="shared" si="31"/>
        <v>0</v>
      </c>
      <c r="BU8" s="61">
        <f t="shared" si="32"/>
        <v>12504</v>
      </c>
      <c r="BV8" s="47">
        <f t="shared" si="33"/>
        <v>12</v>
      </c>
      <c r="BW8" s="17">
        <f t="shared" si="34"/>
        <v>9.5969289827255275E-4</v>
      </c>
      <c r="BX8" s="61">
        <v>3260</v>
      </c>
      <c r="BY8" s="47">
        <v>0</v>
      </c>
      <c r="BZ8" s="17">
        <f t="shared" si="35"/>
        <v>0</v>
      </c>
      <c r="CA8" s="61">
        <v>188</v>
      </c>
      <c r="CB8" s="38">
        <v>1</v>
      </c>
      <c r="CC8" s="17">
        <f t="shared" si="36"/>
        <v>5.3191489361702126E-3</v>
      </c>
      <c r="CD8" s="61">
        <v>607</v>
      </c>
      <c r="CE8" s="38">
        <v>0</v>
      </c>
      <c r="CF8" s="17">
        <f t="shared" si="37"/>
        <v>0</v>
      </c>
      <c r="CG8" s="61">
        <f t="shared" si="38"/>
        <v>4055</v>
      </c>
      <c r="CH8" s="47">
        <f t="shared" ref="CH8:CH13" si="55">SUM(BY8,CB8,CE8)</f>
        <v>1</v>
      </c>
      <c r="CI8" s="17">
        <f t="shared" si="39"/>
        <v>2.4660912453760788E-4</v>
      </c>
      <c r="CJ8" s="61">
        <f t="shared" si="40"/>
        <v>154924</v>
      </c>
      <c r="CK8" s="47">
        <f t="shared" si="41"/>
        <v>739</v>
      </c>
      <c r="CL8" s="17">
        <f t="shared" si="42"/>
        <v>4.770080813818388E-3</v>
      </c>
      <c r="CM8" s="61">
        <f t="shared" si="43"/>
        <v>12048</v>
      </c>
      <c r="CN8" s="38">
        <f t="shared" si="44"/>
        <v>327</v>
      </c>
      <c r="CO8" s="17">
        <f t="shared" si="45"/>
        <v>2.7141434262948207E-2</v>
      </c>
      <c r="CP8" s="61">
        <f t="shared" si="46"/>
        <v>4589</v>
      </c>
      <c r="CQ8" s="38">
        <f t="shared" si="47"/>
        <v>1</v>
      </c>
      <c r="CR8" s="17">
        <f t="shared" si="48"/>
        <v>2.1791239921551536E-4</v>
      </c>
      <c r="CS8" s="61">
        <f>SUM(M8,Y8,AK8,AW8,BI8,BU8,CG8)</f>
        <v>171561</v>
      </c>
      <c r="CT8" s="38">
        <f t="shared" ref="CT8:CT13" si="56">SUM(N8,Z8,AL8,AX8,BJ8,BV8,CH8)</f>
        <v>1067</v>
      </c>
      <c r="CU8" s="17">
        <f t="shared" ref="CU8:CU13" si="57">IFERROR(CT8/CS8,"-")</f>
        <v>6.2193622093599365E-3</v>
      </c>
      <c r="CW8" s="180" t="str">
        <f t="shared" si="50"/>
        <v>南河内医療圏</v>
      </c>
      <c r="CX8" s="179">
        <f t="shared" ref="CX8:CX13" si="58">LARGE($CU$6:$CU$13,ROW(A3))</f>
        <v>7.6993358039646447E-3</v>
      </c>
      <c r="CY8" s="221">
        <f t="shared" si="51"/>
        <v>8.0000000000000002E-3</v>
      </c>
      <c r="CZ8" s="46">
        <f t="shared" si="52"/>
        <v>6.0169242942253792E-3</v>
      </c>
      <c r="DA8" s="46">
        <f t="shared" si="53"/>
        <v>6.0000000000000001E-3</v>
      </c>
      <c r="DB8" s="39">
        <v>0</v>
      </c>
    </row>
    <row r="9" spans="2:106" s="15" customFormat="1" ht="13.5" customHeight="1">
      <c r="B9" s="16">
        <v>4</v>
      </c>
      <c r="C9" s="9" t="s">
        <v>20</v>
      </c>
      <c r="D9" s="61">
        <v>92</v>
      </c>
      <c r="E9" s="47">
        <v>0</v>
      </c>
      <c r="F9" s="17">
        <f t="shared" si="2"/>
        <v>0</v>
      </c>
      <c r="G9" s="61">
        <v>1</v>
      </c>
      <c r="H9" s="47">
        <v>0</v>
      </c>
      <c r="I9" s="17">
        <f t="shared" si="3"/>
        <v>0</v>
      </c>
      <c r="J9" s="61">
        <v>2</v>
      </c>
      <c r="K9" s="47">
        <v>0</v>
      </c>
      <c r="L9" s="17">
        <f t="shared" si="0"/>
        <v>0</v>
      </c>
      <c r="M9" s="61">
        <f t="shared" si="4"/>
        <v>95</v>
      </c>
      <c r="N9" s="47">
        <f t="shared" si="5"/>
        <v>0</v>
      </c>
      <c r="O9" s="17">
        <f t="shared" si="6"/>
        <v>0</v>
      </c>
      <c r="P9" s="61">
        <v>286</v>
      </c>
      <c r="Q9" s="47">
        <v>1</v>
      </c>
      <c r="R9" s="17">
        <f t="shared" si="7"/>
        <v>3.4965034965034965E-3</v>
      </c>
      <c r="S9" s="61">
        <v>4</v>
      </c>
      <c r="T9" s="38">
        <v>0</v>
      </c>
      <c r="U9" s="17">
        <f t="shared" si="8"/>
        <v>0</v>
      </c>
      <c r="V9" s="61">
        <v>13</v>
      </c>
      <c r="W9" s="38">
        <v>0</v>
      </c>
      <c r="X9" s="17">
        <f t="shared" si="1"/>
        <v>0</v>
      </c>
      <c r="Y9" s="61">
        <f t="shared" si="9"/>
        <v>303</v>
      </c>
      <c r="Z9" s="47">
        <f t="shared" si="10"/>
        <v>1</v>
      </c>
      <c r="AA9" s="17">
        <f t="shared" si="11"/>
        <v>3.3003300330033004E-3</v>
      </c>
      <c r="AB9" s="61">
        <v>40940</v>
      </c>
      <c r="AC9" s="47">
        <v>112</v>
      </c>
      <c r="AD9" s="17">
        <f t="shared" si="12"/>
        <v>2.7357107962872498E-3</v>
      </c>
      <c r="AE9" s="61">
        <v>3903</v>
      </c>
      <c r="AF9" s="47">
        <v>45</v>
      </c>
      <c r="AG9" s="17">
        <f t="shared" si="13"/>
        <v>1.1529592621060722E-2</v>
      </c>
      <c r="AH9" s="61">
        <v>437</v>
      </c>
      <c r="AI9" s="47">
        <v>0</v>
      </c>
      <c r="AJ9" s="17">
        <f t="shared" si="54"/>
        <v>0</v>
      </c>
      <c r="AK9" s="61">
        <f t="shared" si="14"/>
        <v>45280</v>
      </c>
      <c r="AL9" s="47">
        <f t="shared" si="15"/>
        <v>157</v>
      </c>
      <c r="AM9" s="17">
        <f t="shared" si="16"/>
        <v>3.467314487632509E-3</v>
      </c>
      <c r="AN9" s="61">
        <v>35841</v>
      </c>
      <c r="AO9" s="47">
        <v>52</v>
      </c>
      <c r="AP9" s="17">
        <f t="shared" si="17"/>
        <v>1.4508523757707653E-3</v>
      </c>
      <c r="AQ9" s="61">
        <v>2510</v>
      </c>
      <c r="AR9" s="38">
        <v>29</v>
      </c>
      <c r="AS9" s="17">
        <f t="shared" si="18"/>
        <v>1.1553784860557768E-2</v>
      </c>
      <c r="AT9" s="61">
        <v>858</v>
      </c>
      <c r="AU9" s="38">
        <v>0</v>
      </c>
      <c r="AV9" s="17">
        <f>IFERROR(AU9/AT9,"-")</f>
        <v>0</v>
      </c>
      <c r="AW9" s="61">
        <f t="shared" si="20"/>
        <v>39209</v>
      </c>
      <c r="AX9" s="47">
        <f t="shared" si="21"/>
        <v>81</v>
      </c>
      <c r="AY9" s="17">
        <f t="shared" si="22"/>
        <v>2.0658522278048409E-3</v>
      </c>
      <c r="AZ9" s="61">
        <v>21168</v>
      </c>
      <c r="BA9" s="47">
        <v>15</v>
      </c>
      <c r="BB9" s="17">
        <f t="shared" si="23"/>
        <v>7.0861678004535147E-4</v>
      </c>
      <c r="BC9" s="61">
        <v>1216</v>
      </c>
      <c r="BD9" s="38">
        <v>10</v>
      </c>
      <c r="BE9" s="17">
        <f t="shared" si="24"/>
        <v>8.2236842105263153E-3</v>
      </c>
      <c r="BF9" s="61">
        <v>835</v>
      </c>
      <c r="BG9" s="38">
        <v>0</v>
      </c>
      <c r="BH9" s="17">
        <f t="shared" si="25"/>
        <v>0</v>
      </c>
      <c r="BI9" s="61">
        <f t="shared" si="26"/>
        <v>23219</v>
      </c>
      <c r="BJ9" s="47">
        <f t="shared" si="27"/>
        <v>25</v>
      </c>
      <c r="BK9" s="17">
        <f t="shared" si="28"/>
        <v>1.0767044231017701E-3</v>
      </c>
      <c r="BL9" s="61">
        <v>7924</v>
      </c>
      <c r="BM9" s="47">
        <v>0</v>
      </c>
      <c r="BN9" s="17">
        <f t="shared" si="29"/>
        <v>0</v>
      </c>
      <c r="BO9" s="61">
        <v>473</v>
      </c>
      <c r="BP9" s="38">
        <v>2</v>
      </c>
      <c r="BQ9" s="17">
        <f t="shared" si="30"/>
        <v>4.2283298097251587E-3</v>
      </c>
      <c r="BR9" s="61">
        <v>683</v>
      </c>
      <c r="BS9" s="38">
        <v>0</v>
      </c>
      <c r="BT9" s="17">
        <f>IFERROR(BS9/BR9,"-")</f>
        <v>0</v>
      </c>
      <c r="BU9" s="61">
        <f>SUM(BL9,BO9,BR9)</f>
        <v>9080</v>
      </c>
      <c r="BV9" s="47">
        <f t="shared" si="33"/>
        <v>2</v>
      </c>
      <c r="BW9" s="17">
        <f t="shared" si="34"/>
        <v>2.2026431718061675E-4</v>
      </c>
      <c r="BX9" s="61">
        <v>2371</v>
      </c>
      <c r="BY9" s="47">
        <v>0</v>
      </c>
      <c r="BZ9" s="17">
        <f t="shared" si="35"/>
        <v>0</v>
      </c>
      <c r="CA9" s="61">
        <v>126</v>
      </c>
      <c r="CB9" s="38">
        <v>0</v>
      </c>
      <c r="CC9" s="17">
        <f t="shared" si="36"/>
        <v>0</v>
      </c>
      <c r="CD9" s="61">
        <v>481</v>
      </c>
      <c r="CE9" s="38">
        <v>0</v>
      </c>
      <c r="CF9" s="17">
        <f t="shared" si="37"/>
        <v>0</v>
      </c>
      <c r="CG9" s="61">
        <f t="shared" si="38"/>
        <v>2978</v>
      </c>
      <c r="CH9" s="47">
        <f t="shared" si="55"/>
        <v>0</v>
      </c>
      <c r="CI9" s="17">
        <f t="shared" si="39"/>
        <v>0</v>
      </c>
      <c r="CJ9" s="61">
        <f t="shared" si="40"/>
        <v>108622</v>
      </c>
      <c r="CK9" s="47">
        <f t="shared" si="41"/>
        <v>180</v>
      </c>
      <c r="CL9" s="17">
        <f t="shared" si="42"/>
        <v>1.6571228664543094E-3</v>
      </c>
      <c r="CM9" s="61">
        <f t="shared" si="43"/>
        <v>8233</v>
      </c>
      <c r="CN9" s="38">
        <f t="shared" si="44"/>
        <v>86</v>
      </c>
      <c r="CO9" s="17">
        <f t="shared" si="45"/>
        <v>1.0445767035102636E-2</v>
      </c>
      <c r="CP9" s="61">
        <f t="shared" si="46"/>
        <v>3309</v>
      </c>
      <c r="CQ9" s="38">
        <f t="shared" si="47"/>
        <v>0</v>
      </c>
      <c r="CR9" s="17">
        <f t="shared" si="48"/>
        <v>0</v>
      </c>
      <c r="CS9" s="61">
        <f t="shared" si="49"/>
        <v>120164</v>
      </c>
      <c r="CT9" s="38">
        <f t="shared" si="56"/>
        <v>266</v>
      </c>
      <c r="CU9" s="17">
        <f t="shared" si="57"/>
        <v>2.2136413568123563E-3</v>
      </c>
      <c r="CW9" s="180" t="str">
        <f t="shared" si="50"/>
        <v>豊能医療圏</v>
      </c>
      <c r="CX9" s="179">
        <f t="shared" si="58"/>
        <v>6.4956450448809128E-3</v>
      </c>
      <c r="CY9" s="221">
        <f t="shared" si="51"/>
        <v>6.0000000000000001E-3</v>
      </c>
      <c r="CZ9" s="46">
        <f t="shared" si="52"/>
        <v>6.0169242942253792E-3</v>
      </c>
      <c r="DA9" s="46">
        <f t="shared" si="53"/>
        <v>6.0000000000000001E-3</v>
      </c>
      <c r="DB9" s="39">
        <v>0</v>
      </c>
    </row>
    <row r="10" spans="2:106" s="15" customFormat="1" ht="13.5" customHeight="1">
      <c r="B10" s="16">
        <v>5</v>
      </c>
      <c r="C10" s="9" t="s">
        <v>24</v>
      </c>
      <c r="D10" s="61">
        <v>110</v>
      </c>
      <c r="E10" s="47">
        <v>0</v>
      </c>
      <c r="F10" s="17">
        <f t="shared" si="2"/>
        <v>0</v>
      </c>
      <c r="G10" s="61">
        <v>0</v>
      </c>
      <c r="H10" s="47">
        <v>0</v>
      </c>
      <c r="I10" s="17" t="str">
        <f t="shared" si="3"/>
        <v>-</v>
      </c>
      <c r="J10" s="61">
        <v>0</v>
      </c>
      <c r="K10" s="47">
        <v>0</v>
      </c>
      <c r="L10" s="17" t="str">
        <f t="shared" si="0"/>
        <v>-</v>
      </c>
      <c r="M10" s="61">
        <f t="shared" si="4"/>
        <v>110</v>
      </c>
      <c r="N10" s="47">
        <f t="shared" si="5"/>
        <v>0</v>
      </c>
      <c r="O10" s="17">
        <f t="shared" si="6"/>
        <v>0</v>
      </c>
      <c r="P10" s="61">
        <v>427</v>
      </c>
      <c r="Q10" s="47">
        <v>2</v>
      </c>
      <c r="R10" s="17">
        <f t="shared" si="7"/>
        <v>4.6838407494145199E-3</v>
      </c>
      <c r="S10" s="61">
        <v>11</v>
      </c>
      <c r="T10" s="38">
        <v>0</v>
      </c>
      <c r="U10" s="17">
        <f t="shared" si="8"/>
        <v>0</v>
      </c>
      <c r="V10" s="61">
        <v>19</v>
      </c>
      <c r="W10" s="38">
        <v>0</v>
      </c>
      <c r="X10" s="17">
        <f t="shared" si="1"/>
        <v>0</v>
      </c>
      <c r="Y10" s="61">
        <f t="shared" si="9"/>
        <v>457</v>
      </c>
      <c r="Z10" s="47">
        <f t="shared" si="10"/>
        <v>2</v>
      </c>
      <c r="AA10" s="17">
        <f t="shared" si="11"/>
        <v>4.3763676148796497E-3</v>
      </c>
      <c r="AB10" s="61">
        <v>33196</v>
      </c>
      <c r="AC10" s="47">
        <v>301</v>
      </c>
      <c r="AD10" s="17">
        <f t="shared" si="12"/>
        <v>9.0673575129533671E-3</v>
      </c>
      <c r="AE10" s="61">
        <v>3262</v>
      </c>
      <c r="AF10" s="47">
        <v>102</v>
      </c>
      <c r="AG10" s="17">
        <f t="shared" si="13"/>
        <v>3.1269160024524831E-2</v>
      </c>
      <c r="AH10" s="61">
        <v>306</v>
      </c>
      <c r="AI10" s="47">
        <v>1</v>
      </c>
      <c r="AJ10" s="17">
        <f t="shared" si="54"/>
        <v>3.2679738562091504E-3</v>
      </c>
      <c r="AK10" s="61">
        <f t="shared" si="14"/>
        <v>36764</v>
      </c>
      <c r="AL10" s="47">
        <f t="shared" si="15"/>
        <v>404</v>
      </c>
      <c r="AM10" s="17">
        <f t="shared" si="16"/>
        <v>1.098901098901099E-2</v>
      </c>
      <c r="AN10" s="61">
        <v>28026</v>
      </c>
      <c r="AO10" s="47">
        <v>196</v>
      </c>
      <c r="AP10" s="17">
        <f t="shared" si="17"/>
        <v>6.9935060301148932E-3</v>
      </c>
      <c r="AQ10" s="61">
        <v>2049</v>
      </c>
      <c r="AR10" s="38">
        <v>81</v>
      </c>
      <c r="AS10" s="17">
        <f t="shared" si="18"/>
        <v>3.9531478770131773E-2</v>
      </c>
      <c r="AT10" s="61">
        <v>552</v>
      </c>
      <c r="AU10" s="38">
        <v>0</v>
      </c>
      <c r="AV10" s="17">
        <f t="shared" si="19"/>
        <v>0</v>
      </c>
      <c r="AW10" s="61">
        <f t="shared" si="20"/>
        <v>30627</v>
      </c>
      <c r="AX10" s="47">
        <f t="shared" si="21"/>
        <v>277</v>
      </c>
      <c r="AY10" s="17">
        <f t="shared" si="22"/>
        <v>9.0443073105429851E-3</v>
      </c>
      <c r="AZ10" s="61">
        <v>16803</v>
      </c>
      <c r="BA10" s="47">
        <v>42</v>
      </c>
      <c r="BB10" s="17">
        <f t="shared" si="23"/>
        <v>2.4995536511337262E-3</v>
      </c>
      <c r="BC10" s="61">
        <v>951</v>
      </c>
      <c r="BD10" s="38">
        <v>17</v>
      </c>
      <c r="BE10" s="17">
        <f t="shared" si="24"/>
        <v>1.7875920084121977E-2</v>
      </c>
      <c r="BF10" s="61">
        <v>680</v>
      </c>
      <c r="BG10" s="38">
        <v>0</v>
      </c>
      <c r="BH10" s="17">
        <f>IFERROR(BG10/BF10,"-")</f>
        <v>0</v>
      </c>
      <c r="BI10" s="61">
        <f t="shared" si="26"/>
        <v>18434</v>
      </c>
      <c r="BJ10" s="47">
        <f t="shared" si="27"/>
        <v>59</v>
      </c>
      <c r="BK10" s="17">
        <f t="shared" si="28"/>
        <v>3.2006075729630033E-3</v>
      </c>
      <c r="BL10" s="61">
        <v>7225</v>
      </c>
      <c r="BM10" s="47">
        <v>7</v>
      </c>
      <c r="BN10" s="17">
        <f t="shared" si="29"/>
        <v>9.6885813148788922E-4</v>
      </c>
      <c r="BO10" s="61">
        <v>388</v>
      </c>
      <c r="BP10" s="38">
        <v>1</v>
      </c>
      <c r="BQ10" s="17">
        <f t="shared" si="30"/>
        <v>2.5773195876288659E-3</v>
      </c>
      <c r="BR10" s="61">
        <v>636</v>
      </c>
      <c r="BS10" s="38">
        <v>0</v>
      </c>
      <c r="BT10" s="17">
        <f t="shared" si="31"/>
        <v>0</v>
      </c>
      <c r="BU10" s="61">
        <f t="shared" si="32"/>
        <v>8249</v>
      </c>
      <c r="BV10" s="47">
        <f>SUM(BM10,BP10,BS10)</f>
        <v>8</v>
      </c>
      <c r="BW10" s="17">
        <f t="shared" si="34"/>
        <v>9.6981452297248156E-4</v>
      </c>
      <c r="BX10" s="61">
        <v>2254</v>
      </c>
      <c r="BY10" s="47">
        <v>0</v>
      </c>
      <c r="BZ10" s="17">
        <f t="shared" si="35"/>
        <v>0</v>
      </c>
      <c r="CA10" s="61">
        <v>88</v>
      </c>
      <c r="CB10" s="38">
        <v>0</v>
      </c>
      <c r="CC10" s="17">
        <f t="shared" si="36"/>
        <v>0</v>
      </c>
      <c r="CD10" s="61">
        <v>428</v>
      </c>
      <c r="CE10" s="38">
        <v>0</v>
      </c>
      <c r="CF10" s="17">
        <f t="shared" si="37"/>
        <v>0</v>
      </c>
      <c r="CG10" s="61">
        <f>SUM(BX10,CA10,CD10)</f>
        <v>2770</v>
      </c>
      <c r="CH10" s="47">
        <f t="shared" si="55"/>
        <v>0</v>
      </c>
      <c r="CI10" s="17">
        <f t="shared" si="39"/>
        <v>0</v>
      </c>
      <c r="CJ10" s="61">
        <f t="shared" si="40"/>
        <v>88041</v>
      </c>
      <c r="CK10" s="47">
        <f t="shared" si="41"/>
        <v>548</v>
      </c>
      <c r="CL10" s="17">
        <f t="shared" si="42"/>
        <v>6.2243727354300837E-3</v>
      </c>
      <c r="CM10" s="61">
        <f t="shared" si="43"/>
        <v>6749</v>
      </c>
      <c r="CN10" s="38">
        <f t="shared" si="44"/>
        <v>201</v>
      </c>
      <c r="CO10" s="17">
        <f t="shared" si="45"/>
        <v>2.978218995406727E-2</v>
      </c>
      <c r="CP10" s="61">
        <f t="shared" si="46"/>
        <v>2621</v>
      </c>
      <c r="CQ10" s="38">
        <f t="shared" si="47"/>
        <v>1</v>
      </c>
      <c r="CR10" s="17">
        <f t="shared" si="48"/>
        <v>3.8153376573826786E-4</v>
      </c>
      <c r="CS10" s="61">
        <f t="shared" si="49"/>
        <v>97411</v>
      </c>
      <c r="CT10" s="38">
        <f t="shared" si="56"/>
        <v>750</v>
      </c>
      <c r="CU10" s="17">
        <f t="shared" si="57"/>
        <v>7.6993358039646447E-3</v>
      </c>
      <c r="CW10" s="180" t="str">
        <f t="shared" si="50"/>
        <v>北河内医療圏</v>
      </c>
      <c r="CX10" s="179">
        <f t="shared" si="58"/>
        <v>6.2193622093599365E-3</v>
      </c>
      <c r="CY10" s="221">
        <f t="shared" si="51"/>
        <v>6.0000000000000001E-3</v>
      </c>
      <c r="CZ10" s="46">
        <f t="shared" si="52"/>
        <v>6.0169242942253792E-3</v>
      </c>
      <c r="DA10" s="46">
        <f t="shared" si="53"/>
        <v>6.0000000000000001E-3</v>
      </c>
      <c r="DB10" s="39">
        <v>0</v>
      </c>
    </row>
    <row r="11" spans="2:106" s="15" customFormat="1" ht="13.5" customHeight="1">
      <c r="B11" s="16">
        <v>6</v>
      </c>
      <c r="C11" s="9" t="s">
        <v>34</v>
      </c>
      <c r="D11" s="61">
        <v>347</v>
      </c>
      <c r="E11" s="47">
        <v>6</v>
      </c>
      <c r="F11" s="17">
        <f t="shared" si="2"/>
        <v>1.7291066282420751E-2</v>
      </c>
      <c r="G11" s="61">
        <v>5</v>
      </c>
      <c r="H11" s="47">
        <v>0</v>
      </c>
      <c r="I11" s="17">
        <f t="shared" si="3"/>
        <v>0</v>
      </c>
      <c r="J11" s="61">
        <v>7</v>
      </c>
      <c r="K11" s="47">
        <v>0</v>
      </c>
      <c r="L11" s="17">
        <f t="shared" si="0"/>
        <v>0</v>
      </c>
      <c r="M11" s="61">
        <f t="shared" si="4"/>
        <v>359</v>
      </c>
      <c r="N11" s="47">
        <f t="shared" si="5"/>
        <v>6</v>
      </c>
      <c r="O11" s="17">
        <f t="shared" si="6"/>
        <v>1.6713091922005572E-2</v>
      </c>
      <c r="P11" s="61">
        <v>939</v>
      </c>
      <c r="Q11" s="47">
        <v>9</v>
      </c>
      <c r="R11" s="17">
        <f t="shared" si="7"/>
        <v>9.5846645367412137E-3</v>
      </c>
      <c r="S11" s="61">
        <v>20</v>
      </c>
      <c r="T11" s="38">
        <v>1</v>
      </c>
      <c r="U11" s="17">
        <f t="shared" si="8"/>
        <v>0.05</v>
      </c>
      <c r="V11" s="61">
        <v>50</v>
      </c>
      <c r="W11" s="38">
        <v>0</v>
      </c>
      <c r="X11" s="17">
        <f t="shared" si="1"/>
        <v>0</v>
      </c>
      <c r="Y11" s="61">
        <f t="shared" si="9"/>
        <v>1009</v>
      </c>
      <c r="Z11" s="47">
        <f t="shared" si="10"/>
        <v>10</v>
      </c>
      <c r="AA11" s="17">
        <f t="shared" si="11"/>
        <v>9.9108027750247768E-3</v>
      </c>
      <c r="AB11" s="61">
        <v>41468</v>
      </c>
      <c r="AC11" s="47">
        <v>599</v>
      </c>
      <c r="AD11" s="17">
        <f t="shared" si="12"/>
        <v>1.4444873155204013E-2</v>
      </c>
      <c r="AE11" s="61">
        <v>3823</v>
      </c>
      <c r="AF11" s="47">
        <v>183</v>
      </c>
      <c r="AG11" s="17">
        <f t="shared" si="13"/>
        <v>4.7868166361496205E-2</v>
      </c>
      <c r="AH11" s="61">
        <v>405</v>
      </c>
      <c r="AI11" s="47">
        <v>2</v>
      </c>
      <c r="AJ11" s="17">
        <f t="shared" si="54"/>
        <v>4.9382716049382715E-3</v>
      </c>
      <c r="AK11" s="61">
        <f t="shared" si="14"/>
        <v>45696</v>
      </c>
      <c r="AL11" s="47">
        <f t="shared" si="15"/>
        <v>784</v>
      </c>
      <c r="AM11" s="17">
        <f t="shared" si="16"/>
        <v>1.7156862745098041E-2</v>
      </c>
      <c r="AN11" s="61">
        <v>34892</v>
      </c>
      <c r="AO11" s="47">
        <v>344</v>
      </c>
      <c r="AP11" s="17">
        <f t="shared" si="17"/>
        <v>9.8589934655508426E-3</v>
      </c>
      <c r="AQ11" s="61">
        <v>2193</v>
      </c>
      <c r="AR11" s="38">
        <v>87</v>
      </c>
      <c r="AS11" s="17">
        <f t="shared" si="18"/>
        <v>3.9671682626538987E-2</v>
      </c>
      <c r="AT11" s="61">
        <v>909</v>
      </c>
      <c r="AU11" s="38">
        <v>1</v>
      </c>
      <c r="AV11" s="17">
        <f>IFERROR(AU11/AT11,"-")</f>
        <v>1.1001100110011001E-3</v>
      </c>
      <c r="AW11" s="61">
        <f>SUM(AN11,AQ11,AT11)</f>
        <v>37994</v>
      </c>
      <c r="AX11" s="47">
        <f t="shared" si="21"/>
        <v>432</v>
      </c>
      <c r="AY11" s="17">
        <f t="shared" si="22"/>
        <v>1.1370216349949992E-2</v>
      </c>
      <c r="AZ11" s="61">
        <v>20397</v>
      </c>
      <c r="BA11" s="47">
        <v>67</v>
      </c>
      <c r="BB11" s="17">
        <f t="shared" si="23"/>
        <v>3.2847967838407609E-3</v>
      </c>
      <c r="BC11" s="61">
        <v>1192</v>
      </c>
      <c r="BD11" s="38">
        <v>25</v>
      </c>
      <c r="BE11" s="17">
        <f t="shared" si="24"/>
        <v>2.0973154362416108E-2</v>
      </c>
      <c r="BF11" s="61">
        <v>991</v>
      </c>
      <c r="BG11" s="38">
        <v>0</v>
      </c>
      <c r="BH11" s="17">
        <f t="shared" si="25"/>
        <v>0</v>
      </c>
      <c r="BI11" s="61">
        <f t="shared" si="26"/>
        <v>22580</v>
      </c>
      <c r="BJ11" s="47">
        <f t="shared" si="27"/>
        <v>92</v>
      </c>
      <c r="BK11" s="17">
        <f t="shared" si="28"/>
        <v>4.0744021257750219E-3</v>
      </c>
      <c r="BL11" s="61">
        <v>8326</v>
      </c>
      <c r="BM11" s="47">
        <v>8</v>
      </c>
      <c r="BN11" s="17">
        <f t="shared" si="29"/>
        <v>9.6084554407878929E-4</v>
      </c>
      <c r="BO11" s="61">
        <v>473</v>
      </c>
      <c r="BP11" s="38">
        <v>3</v>
      </c>
      <c r="BQ11" s="17">
        <f t="shared" si="30"/>
        <v>6.3424947145877377E-3</v>
      </c>
      <c r="BR11" s="61">
        <v>981</v>
      </c>
      <c r="BS11" s="38">
        <v>0</v>
      </c>
      <c r="BT11" s="17">
        <f t="shared" si="31"/>
        <v>0</v>
      </c>
      <c r="BU11" s="61">
        <f t="shared" si="32"/>
        <v>9780</v>
      </c>
      <c r="BV11" s="47">
        <f t="shared" si="33"/>
        <v>11</v>
      </c>
      <c r="BW11" s="17">
        <f t="shared" si="34"/>
        <v>1.1247443762781187E-3</v>
      </c>
      <c r="BX11" s="61">
        <v>2695</v>
      </c>
      <c r="BY11" s="47">
        <v>0</v>
      </c>
      <c r="BZ11" s="17">
        <f t="shared" si="35"/>
        <v>0</v>
      </c>
      <c r="CA11" s="61">
        <v>118</v>
      </c>
      <c r="CB11" s="38">
        <v>0</v>
      </c>
      <c r="CC11" s="17">
        <f t="shared" si="36"/>
        <v>0</v>
      </c>
      <c r="CD11" s="61">
        <v>691</v>
      </c>
      <c r="CE11" s="38">
        <v>0</v>
      </c>
      <c r="CF11" s="17">
        <f>IFERROR(CE11/CD11,"-")</f>
        <v>0</v>
      </c>
      <c r="CG11" s="61">
        <f t="shared" si="38"/>
        <v>3504</v>
      </c>
      <c r="CH11" s="47">
        <f>SUM(BY11,CB11,CE11)</f>
        <v>0</v>
      </c>
      <c r="CI11" s="17">
        <f t="shared" si="39"/>
        <v>0</v>
      </c>
      <c r="CJ11" s="61">
        <f t="shared" si="40"/>
        <v>109064</v>
      </c>
      <c r="CK11" s="47">
        <f t="shared" si="41"/>
        <v>1033</v>
      </c>
      <c r="CL11" s="17">
        <f t="shared" si="42"/>
        <v>9.4715029707327803E-3</v>
      </c>
      <c r="CM11" s="61">
        <f t="shared" si="43"/>
        <v>7824</v>
      </c>
      <c r="CN11" s="38">
        <f t="shared" si="44"/>
        <v>299</v>
      </c>
      <c r="CO11" s="17">
        <f t="shared" si="45"/>
        <v>3.821574642126789E-2</v>
      </c>
      <c r="CP11" s="61">
        <f>SUM(J11,V11,AH11,AT11,BF11,BR11,CD11)</f>
        <v>4034</v>
      </c>
      <c r="CQ11" s="38">
        <f t="shared" si="47"/>
        <v>3</v>
      </c>
      <c r="CR11" s="17">
        <f t="shared" si="48"/>
        <v>7.4367873078829945E-4</v>
      </c>
      <c r="CS11" s="61">
        <f t="shared" si="49"/>
        <v>120922</v>
      </c>
      <c r="CT11" s="38">
        <f>SUM(N11,Z11,AL11,AX11,BJ11,BV11,CH11)</f>
        <v>1335</v>
      </c>
      <c r="CU11" s="17">
        <f t="shared" si="57"/>
        <v>1.1040174658044029E-2</v>
      </c>
      <c r="CW11" s="180" t="str">
        <f t="shared" si="50"/>
        <v>三島医療圏</v>
      </c>
      <c r="CX11" s="179">
        <f t="shared" si="58"/>
        <v>5.7741758802833248E-3</v>
      </c>
      <c r="CY11" s="221">
        <f t="shared" si="51"/>
        <v>6.0000000000000001E-3</v>
      </c>
      <c r="CZ11" s="46">
        <f t="shared" si="52"/>
        <v>6.0169242942253792E-3</v>
      </c>
      <c r="DA11" s="46">
        <f t="shared" si="53"/>
        <v>6.0000000000000001E-3</v>
      </c>
      <c r="DB11" s="39">
        <v>0</v>
      </c>
    </row>
    <row r="12" spans="2:106" s="15" customFormat="1" ht="13.5" customHeight="1">
      <c r="B12" s="16">
        <v>7</v>
      </c>
      <c r="C12" s="9" t="s">
        <v>43</v>
      </c>
      <c r="D12" s="61">
        <v>396</v>
      </c>
      <c r="E12" s="47">
        <v>5</v>
      </c>
      <c r="F12" s="17">
        <f t="shared" si="2"/>
        <v>1.2626262626262626E-2</v>
      </c>
      <c r="G12" s="61">
        <v>8</v>
      </c>
      <c r="H12" s="47">
        <v>1</v>
      </c>
      <c r="I12" s="17">
        <f t="shared" si="3"/>
        <v>0.125</v>
      </c>
      <c r="J12" s="61">
        <v>8</v>
      </c>
      <c r="K12" s="47">
        <v>0</v>
      </c>
      <c r="L12" s="17">
        <f t="shared" si="0"/>
        <v>0</v>
      </c>
      <c r="M12" s="61">
        <f t="shared" si="4"/>
        <v>412</v>
      </c>
      <c r="N12" s="47">
        <f t="shared" si="5"/>
        <v>6</v>
      </c>
      <c r="O12" s="17">
        <f t="shared" si="6"/>
        <v>1.4563106796116505E-2</v>
      </c>
      <c r="P12" s="61">
        <v>960</v>
      </c>
      <c r="Q12" s="47">
        <v>9</v>
      </c>
      <c r="R12" s="17">
        <f t="shared" si="7"/>
        <v>9.3749999999999997E-3</v>
      </c>
      <c r="S12" s="61">
        <v>16</v>
      </c>
      <c r="T12" s="38">
        <v>1</v>
      </c>
      <c r="U12" s="17">
        <f t="shared" si="8"/>
        <v>6.25E-2</v>
      </c>
      <c r="V12" s="61">
        <v>32</v>
      </c>
      <c r="W12" s="38">
        <v>0</v>
      </c>
      <c r="X12" s="17">
        <f t="shared" si="1"/>
        <v>0</v>
      </c>
      <c r="Y12" s="61">
        <f t="shared" si="9"/>
        <v>1008</v>
      </c>
      <c r="Z12" s="47">
        <f t="shared" si="10"/>
        <v>10</v>
      </c>
      <c r="AA12" s="17">
        <f t="shared" si="11"/>
        <v>9.9206349206349201E-3</v>
      </c>
      <c r="AB12" s="61">
        <v>43530</v>
      </c>
      <c r="AC12" s="47">
        <v>611</v>
      </c>
      <c r="AD12" s="17">
        <f t="shared" si="12"/>
        <v>1.4036296806799908E-2</v>
      </c>
      <c r="AE12" s="61">
        <v>3323</v>
      </c>
      <c r="AF12" s="47">
        <v>135</v>
      </c>
      <c r="AG12" s="17">
        <f t="shared" si="13"/>
        <v>4.0625940415287394E-2</v>
      </c>
      <c r="AH12" s="61">
        <v>407</v>
      </c>
      <c r="AI12" s="47">
        <v>1</v>
      </c>
      <c r="AJ12" s="17">
        <f t="shared" si="54"/>
        <v>2.4570024570024569E-3</v>
      </c>
      <c r="AK12" s="61">
        <f t="shared" si="14"/>
        <v>47260</v>
      </c>
      <c r="AL12" s="47">
        <f t="shared" si="15"/>
        <v>747</v>
      </c>
      <c r="AM12" s="17">
        <f t="shared" si="16"/>
        <v>1.580617858654253E-2</v>
      </c>
      <c r="AN12" s="61">
        <v>35760</v>
      </c>
      <c r="AO12" s="47">
        <v>270</v>
      </c>
      <c r="AP12" s="17">
        <f t="shared" si="17"/>
        <v>7.550335570469799E-3</v>
      </c>
      <c r="AQ12" s="61">
        <v>1959</v>
      </c>
      <c r="AR12" s="38">
        <v>57</v>
      </c>
      <c r="AS12" s="17">
        <f t="shared" si="18"/>
        <v>2.9096477794793262E-2</v>
      </c>
      <c r="AT12" s="61">
        <v>775</v>
      </c>
      <c r="AU12" s="38">
        <v>1</v>
      </c>
      <c r="AV12" s="17">
        <f t="shared" si="19"/>
        <v>1.2903225806451613E-3</v>
      </c>
      <c r="AW12" s="61">
        <f t="shared" si="20"/>
        <v>38494</v>
      </c>
      <c r="AX12" s="47">
        <f>SUM(AO12,AR12,AU12)</f>
        <v>328</v>
      </c>
      <c r="AY12" s="17">
        <f t="shared" si="22"/>
        <v>8.5208084376785995E-3</v>
      </c>
      <c r="AZ12" s="61">
        <v>21749</v>
      </c>
      <c r="BA12" s="47">
        <v>55</v>
      </c>
      <c r="BB12" s="17">
        <f t="shared" si="23"/>
        <v>2.5288519012368386E-3</v>
      </c>
      <c r="BC12" s="61">
        <v>893</v>
      </c>
      <c r="BD12" s="38">
        <v>15</v>
      </c>
      <c r="BE12" s="17">
        <f t="shared" si="24"/>
        <v>1.6797312430011199E-2</v>
      </c>
      <c r="BF12" s="61">
        <v>802</v>
      </c>
      <c r="BG12" s="38">
        <v>0</v>
      </c>
      <c r="BH12" s="17">
        <f t="shared" si="25"/>
        <v>0</v>
      </c>
      <c r="BI12" s="61">
        <f t="shared" si="26"/>
        <v>23444</v>
      </c>
      <c r="BJ12" s="47">
        <f>SUM(BA12,BD12,BG12)</f>
        <v>70</v>
      </c>
      <c r="BK12" s="17">
        <f t="shared" si="28"/>
        <v>2.9858385940965708E-3</v>
      </c>
      <c r="BL12" s="61">
        <v>9335</v>
      </c>
      <c r="BM12" s="47">
        <v>3</v>
      </c>
      <c r="BN12" s="17">
        <f t="shared" si="29"/>
        <v>3.2137118371719335E-4</v>
      </c>
      <c r="BO12" s="61">
        <v>334</v>
      </c>
      <c r="BP12" s="38">
        <v>0</v>
      </c>
      <c r="BQ12" s="17">
        <f t="shared" si="30"/>
        <v>0</v>
      </c>
      <c r="BR12" s="61">
        <v>720</v>
      </c>
      <c r="BS12" s="38">
        <v>0</v>
      </c>
      <c r="BT12" s="17">
        <f t="shared" si="31"/>
        <v>0</v>
      </c>
      <c r="BU12" s="61">
        <f t="shared" si="32"/>
        <v>10389</v>
      </c>
      <c r="BV12" s="47">
        <f t="shared" si="33"/>
        <v>3</v>
      </c>
      <c r="BW12" s="17">
        <f t="shared" si="34"/>
        <v>2.8876696505919725E-4</v>
      </c>
      <c r="BX12" s="61">
        <v>2798</v>
      </c>
      <c r="BY12" s="47">
        <v>0</v>
      </c>
      <c r="BZ12" s="17">
        <f t="shared" si="35"/>
        <v>0</v>
      </c>
      <c r="CA12" s="61">
        <v>88</v>
      </c>
      <c r="CB12" s="38">
        <v>0</v>
      </c>
      <c r="CC12" s="17">
        <f t="shared" si="36"/>
        <v>0</v>
      </c>
      <c r="CD12" s="61">
        <v>487</v>
      </c>
      <c r="CE12" s="38">
        <v>0</v>
      </c>
      <c r="CF12" s="17">
        <f t="shared" si="37"/>
        <v>0</v>
      </c>
      <c r="CG12" s="61">
        <f t="shared" si="38"/>
        <v>3373</v>
      </c>
      <c r="CH12" s="47">
        <f t="shared" si="55"/>
        <v>0</v>
      </c>
      <c r="CI12" s="17">
        <f t="shared" si="39"/>
        <v>0</v>
      </c>
      <c r="CJ12" s="61">
        <f t="shared" si="40"/>
        <v>114528</v>
      </c>
      <c r="CK12" s="47">
        <f t="shared" si="41"/>
        <v>953</v>
      </c>
      <c r="CL12" s="17">
        <f t="shared" si="42"/>
        <v>8.3211092483934067E-3</v>
      </c>
      <c r="CM12" s="61">
        <f t="shared" si="43"/>
        <v>6621</v>
      </c>
      <c r="CN12" s="38">
        <f t="shared" si="44"/>
        <v>209</v>
      </c>
      <c r="CO12" s="17">
        <f t="shared" si="45"/>
        <v>3.1566228666364597E-2</v>
      </c>
      <c r="CP12" s="61">
        <f t="shared" si="46"/>
        <v>3231</v>
      </c>
      <c r="CQ12" s="38">
        <f t="shared" si="47"/>
        <v>2</v>
      </c>
      <c r="CR12" s="17">
        <f t="shared" si="48"/>
        <v>6.1900340451872485E-4</v>
      </c>
      <c r="CS12" s="61">
        <f t="shared" si="49"/>
        <v>124380</v>
      </c>
      <c r="CT12" s="38">
        <f t="shared" si="56"/>
        <v>1164</v>
      </c>
      <c r="CU12" s="17">
        <f t="shared" si="57"/>
        <v>9.3584177520501695E-3</v>
      </c>
      <c r="CW12" s="180" t="str">
        <f t="shared" si="50"/>
        <v>大阪市医療圏</v>
      </c>
      <c r="CX12" s="179">
        <f t="shared" si="58"/>
        <v>3.588232283855664E-3</v>
      </c>
      <c r="CY12" s="221">
        <f t="shared" si="51"/>
        <v>4.0000000000000001E-3</v>
      </c>
      <c r="CZ12" s="46">
        <f t="shared" si="52"/>
        <v>6.0169242942253792E-3</v>
      </c>
      <c r="DA12" s="46">
        <f t="shared" si="53"/>
        <v>6.0000000000000001E-3</v>
      </c>
      <c r="DB12" s="39">
        <v>0</v>
      </c>
    </row>
    <row r="13" spans="2:106" s="15" customFormat="1" ht="13.5" customHeight="1" thickBot="1">
      <c r="B13" s="16">
        <v>8</v>
      </c>
      <c r="C13" s="9" t="s">
        <v>56</v>
      </c>
      <c r="D13" s="61">
        <v>765</v>
      </c>
      <c r="E13" s="47">
        <v>8</v>
      </c>
      <c r="F13" s="17">
        <f t="shared" si="2"/>
        <v>1.045751633986928E-2</v>
      </c>
      <c r="G13" s="61">
        <v>9</v>
      </c>
      <c r="H13" s="47">
        <v>0</v>
      </c>
      <c r="I13" s="17">
        <f t="shared" si="3"/>
        <v>0</v>
      </c>
      <c r="J13" s="61">
        <v>28</v>
      </c>
      <c r="K13" s="47">
        <v>0</v>
      </c>
      <c r="L13" s="17">
        <f t="shared" si="0"/>
        <v>0</v>
      </c>
      <c r="M13" s="61">
        <f t="shared" si="4"/>
        <v>802</v>
      </c>
      <c r="N13" s="47">
        <f>SUM(E13,H13,K13)</f>
        <v>8</v>
      </c>
      <c r="O13" s="17">
        <f t="shared" si="6"/>
        <v>9.9750623441396506E-3</v>
      </c>
      <c r="P13" s="61">
        <v>2503</v>
      </c>
      <c r="Q13" s="47">
        <v>10</v>
      </c>
      <c r="R13" s="17">
        <f t="shared" si="7"/>
        <v>3.9952057530962841E-3</v>
      </c>
      <c r="S13" s="61">
        <v>42</v>
      </c>
      <c r="T13" s="38">
        <v>1</v>
      </c>
      <c r="U13" s="17">
        <f t="shared" si="8"/>
        <v>2.3809523809523808E-2</v>
      </c>
      <c r="V13" s="61">
        <v>133</v>
      </c>
      <c r="W13" s="38">
        <v>0</v>
      </c>
      <c r="X13" s="17">
        <f t="shared" si="1"/>
        <v>0</v>
      </c>
      <c r="Y13" s="61">
        <f t="shared" si="9"/>
        <v>2678</v>
      </c>
      <c r="Z13" s="47">
        <f t="shared" si="10"/>
        <v>11</v>
      </c>
      <c r="AA13" s="17">
        <f t="shared" si="11"/>
        <v>4.107542942494399E-3</v>
      </c>
      <c r="AB13" s="61">
        <v>103362</v>
      </c>
      <c r="AC13" s="47">
        <v>494</v>
      </c>
      <c r="AD13" s="17">
        <f t="shared" si="12"/>
        <v>4.7793192856175381E-3</v>
      </c>
      <c r="AE13" s="61">
        <v>9635</v>
      </c>
      <c r="AF13" s="47">
        <v>169</v>
      </c>
      <c r="AG13" s="17">
        <f t="shared" si="13"/>
        <v>1.7540217955371043E-2</v>
      </c>
      <c r="AH13" s="61">
        <v>1657</v>
      </c>
      <c r="AI13" s="47">
        <v>0</v>
      </c>
      <c r="AJ13" s="17">
        <f t="shared" si="54"/>
        <v>0</v>
      </c>
      <c r="AK13" s="61">
        <f>SUM(AB13,AE13,AH13)</f>
        <v>114654</v>
      </c>
      <c r="AL13" s="47">
        <f>SUM(AC13,AF13,AI13)</f>
        <v>663</v>
      </c>
      <c r="AM13" s="17">
        <f t="shared" si="16"/>
        <v>5.7826155214820239E-3</v>
      </c>
      <c r="AN13" s="61">
        <v>92328</v>
      </c>
      <c r="AO13" s="47">
        <v>274</v>
      </c>
      <c r="AP13" s="17">
        <f t="shared" si="17"/>
        <v>2.9676804436357335E-3</v>
      </c>
      <c r="AQ13" s="61">
        <v>6186</v>
      </c>
      <c r="AR13" s="38">
        <v>104</v>
      </c>
      <c r="AS13" s="17">
        <f t="shared" si="18"/>
        <v>1.6812156482379565E-2</v>
      </c>
      <c r="AT13" s="61">
        <v>3287</v>
      </c>
      <c r="AU13" s="38">
        <v>2</v>
      </c>
      <c r="AV13" s="17">
        <f t="shared" si="19"/>
        <v>6.0845756008518403E-4</v>
      </c>
      <c r="AW13" s="61">
        <f t="shared" si="20"/>
        <v>101801</v>
      </c>
      <c r="AX13" s="47">
        <f t="shared" si="21"/>
        <v>380</v>
      </c>
      <c r="AY13" s="17">
        <f t="shared" si="22"/>
        <v>3.7327727625465369E-3</v>
      </c>
      <c r="AZ13" s="61">
        <v>62466</v>
      </c>
      <c r="BA13" s="47">
        <v>84</v>
      </c>
      <c r="BB13" s="17">
        <f t="shared" si="23"/>
        <v>1.3447315339544712E-3</v>
      </c>
      <c r="BC13" s="61">
        <v>3281</v>
      </c>
      <c r="BD13" s="38">
        <v>27</v>
      </c>
      <c r="BE13" s="17">
        <f t="shared" si="24"/>
        <v>8.2291984151173416E-3</v>
      </c>
      <c r="BF13" s="61">
        <v>3672</v>
      </c>
      <c r="BG13" s="38">
        <v>0</v>
      </c>
      <c r="BH13" s="17">
        <f t="shared" si="25"/>
        <v>0</v>
      </c>
      <c r="BI13" s="61">
        <f>SUM(AZ13,BC13,BF13)</f>
        <v>69419</v>
      </c>
      <c r="BJ13" s="47">
        <f t="shared" si="27"/>
        <v>111</v>
      </c>
      <c r="BK13" s="17">
        <f t="shared" si="28"/>
        <v>1.5989858684221899E-3</v>
      </c>
      <c r="BL13" s="61">
        <v>27066</v>
      </c>
      <c r="BM13" s="47">
        <v>10</v>
      </c>
      <c r="BN13" s="17">
        <f t="shared" si="29"/>
        <v>3.6946722825685364E-4</v>
      </c>
      <c r="BO13" s="61">
        <v>1445</v>
      </c>
      <c r="BP13" s="38">
        <v>6</v>
      </c>
      <c r="BQ13" s="17">
        <f t="shared" si="30"/>
        <v>4.1522491349480972E-3</v>
      </c>
      <c r="BR13" s="61">
        <v>3315</v>
      </c>
      <c r="BS13" s="38">
        <v>0</v>
      </c>
      <c r="BT13" s="17">
        <f>IFERROR(BS13/BR13,"-")</f>
        <v>0</v>
      </c>
      <c r="BU13" s="61">
        <f t="shared" si="32"/>
        <v>31826</v>
      </c>
      <c r="BV13" s="47">
        <f t="shared" si="33"/>
        <v>16</v>
      </c>
      <c r="BW13" s="17">
        <f t="shared" si="34"/>
        <v>5.0273361402626787E-4</v>
      </c>
      <c r="BX13" s="61">
        <v>8080</v>
      </c>
      <c r="BY13" s="47">
        <v>1</v>
      </c>
      <c r="BZ13" s="17">
        <f t="shared" si="35"/>
        <v>1.2376237623762376E-4</v>
      </c>
      <c r="CA13" s="61">
        <v>386</v>
      </c>
      <c r="CB13" s="38">
        <v>2</v>
      </c>
      <c r="CC13" s="17">
        <f t="shared" si="36"/>
        <v>5.1813471502590676E-3</v>
      </c>
      <c r="CD13" s="61">
        <v>2551</v>
      </c>
      <c r="CE13" s="38">
        <v>0</v>
      </c>
      <c r="CF13" s="17">
        <f t="shared" si="37"/>
        <v>0</v>
      </c>
      <c r="CG13" s="61">
        <f t="shared" si="38"/>
        <v>11017</v>
      </c>
      <c r="CH13" s="47">
        <f t="shared" si="55"/>
        <v>3</v>
      </c>
      <c r="CI13" s="17">
        <f t="shared" si="39"/>
        <v>2.723064355087592E-4</v>
      </c>
      <c r="CJ13" s="61">
        <f t="shared" si="40"/>
        <v>296570</v>
      </c>
      <c r="CK13" s="47">
        <f t="shared" si="41"/>
        <v>881</v>
      </c>
      <c r="CL13" s="17">
        <f t="shared" si="42"/>
        <v>2.9706308797248543E-3</v>
      </c>
      <c r="CM13" s="61">
        <f t="shared" si="43"/>
        <v>20984</v>
      </c>
      <c r="CN13" s="38">
        <f t="shared" si="44"/>
        <v>309</v>
      </c>
      <c r="CO13" s="17">
        <f t="shared" si="45"/>
        <v>1.4725505146778497E-2</v>
      </c>
      <c r="CP13" s="61">
        <f t="shared" si="46"/>
        <v>14643</v>
      </c>
      <c r="CQ13" s="38">
        <f t="shared" si="47"/>
        <v>2</v>
      </c>
      <c r="CR13" s="17">
        <f t="shared" si="48"/>
        <v>1.3658403332650413E-4</v>
      </c>
      <c r="CS13" s="61">
        <f t="shared" si="49"/>
        <v>332197</v>
      </c>
      <c r="CT13" s="38">
        <f t="shared" si="56"/>
        <v>1192</v>
      </c>
      <c r="CU13" s="17">
        <f t="shared" si="57"/>
        <v>3.588232283855664E-3</v>
      </c>
      <c r="CW13" s="180" t="str">
        <f t="shared" si="50"/>
        <v>中河内医療圏</v>
      </c>
      <c r="CX13" s="179">
        <f t="shared" si="58"/>
        <v>2.2136413568123563E-3</v>
      </c>
      <c r="CY13" s="221">
        <f t="shared" si="51"/>
        <v>2E-3</v>
      </c>
      <c r="CZ13" s="46">
        <f t="shared" si="52"/>
        <v>6.0169242942253792E-3</v>
      </c>
      <c r="DA13" s="46">
        <f t="shared" si="53"/>
        <v>6.0000000000000001E-3</v>
      </c>
      <c r="DB13" s="39">
        <v>999</v>
      </c>
    </row>
    <row r="14" spans="2:106" s="15" customFormat="1" ht="13.5" customHeight="1" thickTop="1">
      <c r="B14" s="287" t="s">
        <v>0</v>
      </c>
      <c r="C14" s="288"/>
      <c r="D14" s="69">
        <f>SUM(D6:D13)</f>
        <v>2057</v>
      </c>
      <c r="E14" s="48">
        <f>SUM(E6:E13)</f>
        <v>22</v>
      </c>
      <c r="F14" s="45">
        <f t="shared" si="2"/>
        <v>1.06951871657754E-2</v>
      </c>
      <c r="G14" s="69">
        <f>SUM(G6:G13)</f>
        <v>34</v>
      </c>
      <c r="H14" s="48">
        <f>SUM(H6:H13)</f>
        <v>1</v>
      </c>
      <c r="I14" s="45">
        <f>IFERROR(H14/G14,"-")</f>
        <v>2.9411764705882353E-2</v>
      </c>
      <c r="J14" s="69">
        <f>SUM(J6:J13)</f>
        <v>54</v>
      </c>
      <c r="K14" s="48">
        <f>SUM(K6:K13)</f>
        <v>0</v>
      </c>
      <c r="L14" s="45">
        <f t="shared" si="0"/>
        <v>0</v>
      </c>
      <c r="M14" s="69">
        <f>SUM(M6:M13)</f>
        <v>2145</v>
      </c>
      <c r="N14" s="48">
        <f>SUM(N6:N13)</f>
        <v>23</v>
      </c>
      <c r="O14" s="45">
        <f>IFERROR(N14/M14,"-")</f>
        <v>1.0722610722610723E-2</v>
      </c>
      <c r="P14" s="69">
        <f>SUM(P6:P13)</f>
        <v>6574</v>
      </c>
      <c r="Q14" s="48">
        <f>SUM(Q6:Q13)</f>
        <v>38</v>
      </c>
      <c r="R14" s="45">
        <f>IFERROR(Q14/P14,"-")</f>
        <v>5.7803468208092483E-3</v>
      </c>
      <c r="S14" s="69">
        <f>SUM(S6:S13)</f>
        <v>123</v>
      </c>
      <c r="T14" s="44">
        <f>SUM(T6:T13)</f>
        <v>4</v>
      </c>
      <c r="U14" s="45">
        <f>IFERROR(T14/S14,"-")</f>
        <v>3.2520325203252036E-2</v>
      </c>
      <c r="V14" s="69">
        <f>SUM(V6:V13)</f>
        <v>299</v>
      </c>
      <c r="W14" s="44">
        <f>SUM(W6:W13)</f>
        <v>0</v>
      </c>
      <c r="X14" s="45">
        <f t="shared" si="1"/>
        <v>0</v>
      </c>
      <c r="Y14" s="69">
        <f>SUM(Y6:Y13)</f>
        <v>6996</v>
      </c>
      <c r="Z14" s="44">
        <f>SUM(Z6:Z13)</f>
        <v>42</v>
      </c>
      <c r="AA14" s="45">
        <f>IFERROR(Z14/Y14,"-")</f>
        <v>6.0034305317324182E-3</v>
      </c>
      <c r="AB14" s="69">
        <f>SUM(AB6:AB13)</f>
        <v>405928</v>
      </c>
      <c r="AC14" s="48">
        <f>SUM(AC6:AC13)</f>
        <v>3204</v>
      </c>
      <c r="AD14" s="45">
        <f>IFERROR(AC14/AB14,"-")</f>
        <v>7.8930253641039793E-3</v>
      </c>
      <c r="AE14" s="69">
        <f>SUM(AE6:AE13)</f>
        <v>39410</v>
      </c>
      <c r="AF14" s="48">
        <f>SUM(AF6:AF13)</f>
        <v>1045</v>
      </c>
      <c r="AG14" s="45">
        <f>IFERROR(AF14/AE14,"-")</f>
        <v>2.6516112661760974E-2</v>
      </c>
      <c r="AH14" s="69">
        <f>SUM(AH6:AH13)</f>
        <v>4693</v>
      </c>
      <c r="AI14" s="48">
        <f>SUM(AI6:AI13)</f>
        <v>7</v>
      </c>
      <c r="AJ14" s="45">
        <f>IFERROR(AI14/AH14,"-")</f>
        <v>1.4915832090347326E-3</v>
      </c>
      <c r="AK14" s="69">
        <f>SUM(AK6:AK13)</f>
        <v>450031</v>
      </c>
      <c r="AL14" s="44">
        <f>SUM(AL6:AL13)</f>
        <v>4256</v>
      </c>
      <c r="AM14" s="45">
        <f>IFERROR(AL14/AK14,"-")</f>
        <v>9.4571262868557941E-3</v>
      </c>
      <c r="AN14" s="69">
        <f>SUM(AN6:AN13)</f>
        <v>348061</v>
      </c>
      <c r="AO14" s="48">
        <f>SUM(AO6:AO13)</f>
        <v>1700</v>
      </c>
      <c r="AP14" s="45">
        <f>IFERROR(AO14/AN14,"-")</f>
        <v>4.884201332525046E-3</v>
      </c>
      <c r="AQ14" s="69">
        <f>SUM(AQ6:AQ13)</f>
        <v>25547</v>
      </c>
      <c r="AR14" s="44">
        <f>SUM(AR6:AR13)</f>
        <v>658</v>
      </c>
      <c r="AS14" s="45">
        <f>IFERROR(AR14/AQ14,"-")</f>
        <v>2.5756448898109366E-2</v>
      </c>
      <c r="AT14" s="69">
        <f>SUM(AT6:AT13)</f>
        <v>8851</v>
      </c>
      <c r="AU14" s="44">
        <f>SUM(AU6:AU13)</f>
        <v>6</v>
      </c>
      <c r="AV14" s="45">
        <f>IFERROR(AU14/AT14,"-")</f>
        <v>6.7788950401084628E-4</v>
      </c>
      <c r="AW14" s="69">
        <f>SUM(AW6:AW13)</f>
        <v>382459</v>
      </c>
      <c r="AX14" s="44">
        <f>SUM(AX6:AX13)</f>
        <v>2364</v>
      </c>
      <c r="AY14" s="45">
        <f>IFERROR(AX14/AW14,"-")</f>
        <v>6.1810547012882428E-3</v>
      </c>
      <c r="AZ14" s="69">
        <f>SUM(AZ6:AZ13)</f>
        <v>214060</v>
      </c>
      <c r="BA14" s="48">
        <f>SUM(BA6:BA13)</f>
        <v>401</v>
      </c>
      <c r="BB14" s="45">
        <f>IFERROR(BA14/AZ14,"-")</f>
        <v>1.8733065495655423E-3</v>
      </c>
      <c r="BC14" s="69">
        <f>SUM(BC6:BC13)</f>
        <v>13168</v>
      </c>
      <c r="BD14" s="44">
        <f>SUM(BD6:BD13)</f>
        <v>172</v>
      </c>
      <c r="BE14" s="45">
        <f>IFERROR(BD14/BC14,"-")</f>
        <v>1.3061968408262455E-2</v>
      </c>
      <c r="BF14" s="69">
        <f>SUM(BF6:BF13)</f>
        <v>9631</v>
      </c>
      <c r="BG14" s="44">
        <f>SUM(BG6:BG13)</f>
        <v>0</v>
      </c>
      <c r="BH14" s="45">
        <f>IFERROR(BG14/BF14,"-")</f>
        <v>0</v>
      </c>
      <c r="BI14" s="69">
        <f>SUM(BI6:BI13)</f>
        <v>236859</v>
      </c>
      <c r="BJ14" s="44">
        <f>SUM(BJ6:BJ13)</f>
        <v>573</v>
      </c>
      <c r="BK14" s="45">
        <f>IFERROR(BJ14/BI14,"-")</f>
        <v>2.4191607665319872E-3</v>
      </c>
      <c r="BL14" s="69">
        <f>SUM(BL6:BL13)</f>
        <v>89523</v>
      </c>
      <c r="BM14" s="48">
        <f>SUM(BM6:BM13)</f>
        <v>38</v>
      </c>
      <c r="BN14" s="45">
        <f>IFERROR(BM14/BL14,"-")</f>
        <v>4.2447192341632875E-4</v>
      </c>
      <c r="BO14" s="69">
        <f>SUM(BO6:BO13)</f>
        <v>5350</v>
      </c>
      <c r="BP14" s="44">
        <f>SUM(BP6:BP13)</f>
        <v>21</v>
      </c>
      <c r="BQ14" s="45">
        <f>IFERROR(BP14/BO14,"-")</f>
        <v>3.9252336448598133E-3</v>
      </c>
      <c r="BR14" s="69">
        <f>SUM(BR6:BR13)</f>
        <v>8672</v>
      </c>
      <c r="BS14" s="44">
        <f>SUM(BS6:BS13)</f>
        <v>0</v>
      </c>
      <c r="BT14" s="45">
        <f>IFERROR(BS14/BR14,"-")</f>
        <v>0</v>
      </c>
      <c r="BU14" s="69">
        <f>SUM(BU6:BU13)</f>
        <v>103545</v>
      </c>
      <c r="BV14" s="44">
        <f>SUM(BV6:BV13)</f>
        <v>59</v>
      </c>
      <c r="BW14" s="45">
        <f>IFERROR(BV14/BU14,"-")</f>
        <v>5.6980056980056976E-4</v>
      </c>
      <c r="BX14" s="69">
        <f>SUM(BX6:BX13)</f>
        <v>27418</v>
      </c>
      <c r="BY14" s="48">
        <f>SUM(BY6:BY13)</f>
        <v>2</v>
      </c>
      <c r="BZ14" s="45">
        <f>IFERROR(BY14/BX14,"-")</f>
        <v>7.2944780800933699E-5</v>
      </c>
      <c r="CA14" s="69">
        <f>SUM(CA6:CA13)</f>
        <v>1361</v>
      </c>
      <c r="CB14" s="44">
        <f>SUM(CB6:CB13)</f>
        <v>4</v>
      </c>
      <c r="CC14" s="45">
        <f>IFERROR(CB14/CA14,"-")</f>
        <v>2.9390154298310064E-3</v>
      </c>
      <c r="CD14" s="69">
        <f>SUM(CD6:CD13)</f>
        <v>6253</v>
      </c>
      <c r="CE14" s="44">
        <f>SUM(CE6:CE13)</f>
        <v>0</v>
      </c>
      <c r="CF14" s="45">
        <f>IFERROR(CE14/CD14,"-")</f>
        <v>0</v>
      </c>
      <c r="CG14" s="69">
        <f>SUM(CG6:CG13)</f>
        <v>35032</v>
      </c>
      <c r="CH14" s="44">
        <f>SUM(CH6:CH13)</f>
        <v>6</v>
      </c>
      <c r="CI14" s="45">
        <f>IFERROR(CH14/CG14,"-")</f>
        <v>1.7127197990408769E-4</v>
      </c>
      <c r="CJ14" s="69">
        <f>SUM(D14,P14,AB14,AN14,AZ14,BL14,BX14)</f>
        <v>1093621</v>
      </c>
      <c r="CK14" s="44">
        <f>SUM(E14,Q14,AC14,AO14,BA14,BM14,BY14)</f>
        <v>5405</v>
      </c>
      <c r="CL14" s="45">
        <f>IFERROR(CK14/CJ14,"-")</f>
        <v>4.9422971943662384E-3</v>
      </c>
      <c r="CM14" s="69">
        <f>SUM(G14,S14,AE14,AQ14,BC14,BO14,CA14)</f>
        <v>84993</v>
      </c>
      <c r="CN14" s="44">
        <f>SUM(H14,T14,AF14,AR14,BD14,BP14,CB14)</f>
        <v>1905</v>
      </c>
      <c r="CO14" s="45">
        <f>IFERROR(CN14/CM14,"-")</f>
        <v>2.2413610532632099E-2</v>
      </c>
      <c r="CP14" s="69">
        <f>SUM(J14,V14,AH14,AT14,BF14,BR14,CD14)</f>
        <v>38453</v>
      </c>
      <c r="CQ14" s="44">
        <f>SUM(K14,W14,AI14,AU14,BG14,BS14,CE14)</f>
        <v>13</v>
      </c>
      <c r="CR14" s="45">
        <f>IFERROR(CQ14/CP14,"-")</f>
        <v>3.3807505266169089E-4</v>
      </c>
      <c r="CS14" s="69">
        <f>SUM(M14,Y14,AK14,AW14,BI14,BU14,CG14)</f>
        <v>1217067</v>
      </c>
      <c r="CT14" s="44">
        <f>SUM(N14,Z14,AL14,AX14,BJ14,BV14,CH14)</f>
        <v>7323</v>
      </c>
      <c r="CU14" s="45">
        <f>IFERROR(CT14/CS14,"-")</f>
        <v>6.0169242942253792E-3</v>
      </c>
    </row>
    <row r="15" spans="2:106" s="15" customFormat="1">
      <c r="B15" s="18"/>
    </row>
    <row r="16" spans="2:106" s="15" customFormat="1">
      <c r="CW16" s="260" t="s">
        <v>295</v>
      </c>
      <c r="CX16" s="236" t="s">
        <v>160</v>
      </c>
      <c r="CY16" s="237" t="s">
        <v>161</v>
      </c>
      <c r="CZ16" s="236" t="s">
        <v>160</v>
      </c>
      <c r="DA16" s="237" t="s">
        <v>161</v>
      </c>
      <c r="DB16" s="177"/>
    </row>
    <row r="17" spans="101:118" s="15" customFormat="1">
      <c r="CW17" s="9" t="s">
        <v>144</v>
      </c>
      <c r="CX17" s="46">
        <f>CL6</f>
        <v>5.0600986479799508E-3</v>
      </c>
      <c r="CY17" s="46">
        <f>CO6</f>
        <v>2.1032782129387872E-2</v>
      </c>
      <c r="CZ17" s="46">
        <f>ROUND(CX17,3)</f>
        <v>5.0000000000000001E-3</v>
      </c>
      <c r="DA17" s="46">
        <f>ROUND(CY17,3)</f>
        <v>2.1000000000000001E-2</v>
      </c>
      <c r="DB17" s="178"/>
    </row>
    <row r="18" spans="101:118" s="15" customFormat="1">
      <c r="CW18" s="9" t="s">
        <v>7</v>
      </c>
      <c r="CX18" s="46">
        <f t="shared" ref="CX18:CX25" si="59">CL7</f>
        <v>4.5248400256787261E-3</v>
      </c>
      <c r="CY18" s="46">
        <f t="shared" ref="CY18:CY25" si="60">CO7</f>
        <v>2.1038188886348046E-2</v>
      </c>
      <c r="CZ18" s="46">
        <f t="shared" ref="CZ18:CZ25" si="61">ROUND(CX18,3)</f>
        <v>5.0000000000000001E-3</v>
      </c>
      <c r="DA18" s="46">
        <f t="shared" ref="DA18:DA25" si="62">ROUND(CY18,3)</f>
        <v>2.1000000000000001E-2</v>
      </c>
      <c r="DB18" s="178"/>
    </row>
    <row r="19" spans="101:118">
      <c r="CW19" s="9" t="s">
        <v>12</v>
      </c>
      <c r="CX19" s="46">
        <f t="shared" si="59"/>
        <v>4.770080813818388E-3</v>
      </c>
      <c r="CY19" s="46">
        <f t="shared" si="60"/>
        <v>2.7141434262948207E-2</v>
      </c>
      <c r="CZ19" s="46">
        <f t="shared" si="61"/>
        <v>5.0000000000000001E-3</v>
      </c>
      <c r="DA19" s="46">
        <f t="shared" si="62"/>
        <v>2.7E-2</v>
      </c>
      <c r="DB19" s="178"/>
    </row>
    <row r="20" spans="101:118">
      <c r="CW20" s="9" t="s">
        <v>20</v>
      </c>
      <c r="CX20" s="46">
        <f t="shared" si="59"/>
        <v>1.6571228664543094E-3</v>
      </c>
      <c r="CY20" s="46">
        <f t="shared" si="60"/>
        <v>1.0445767035102636E-2</v>
      </c>
      <c r="CZ20" s="46">
        <f t="shared" si="61"/>
        <v>2E-3</v>
      </c>
      <c r="DA20" s="46">
        <f t="shared" si="62"/>
        <v>0.01</v>
      </c>
      <c r="DB20" s="178"/>
    </row>
    <row r="21" spans="101:118">
      <c r="CW21" s="9" t="s">
        <v>24</v>
      </c>
      <c r="CX21" s="46">
        <f t="shared" si="59"/>
        <v>6.2243727354300837E-3</v>
      </c>
      <c r="CY21" s="46">
        <f t="shared" si="60"/>
        <v>2.978218995406727E-2</v>
      </c>
      <c r="CZ21" s="46">
        <f t="shared" si="61"/>
        <v>6.0000000000000001E-3</v>
      </c>
      <c r="DA21" s="46">
        <f t="shared" si="62"/>
        <v>0.03</v>
      </c>
      <c r="DB21" s="178"/>
    </row>
    <row r="22" spans="101:118">
      <c r="CW22" s="9" t="s">
        <v>34</v>
      </c>
      <c r="CX22" s="46">
        <f t="shared" si="59"/>
        <v>9.4715029707327803E-3</v>
      </c>
      <c r="CY22" s="46">
        <f t="shared" si="60"/>
        <v>3.821574642126789E-2</v>
      </c>
      <c r="CZ22" s="46">
        <f t="shared" si="61"/>
        <v>8.9999999999999993E-3</v>
      </c>
      <c r="DA22" s="46">
        <f t="shared" si="62"/>
        <v>3.7999999999999999E-2</v>
      </c>
      <c r="DB22" s="178"/>
    </row>
    <row r="23" spans="101:118">
      <c r="CW23" s="9" t="s">
        <v>43</v>
      </c>
      <c r="CX23" s="46">
        <f t="shared" si="59"/>
        <v>8.3211092483934067E-3</v>
      </c>
      <c r="CY23" s="46">
        <f t="shared" si="60"/>
        <v>3.1566228666364597E-2</v>
      </c>
      <c r="CZ23" s="46">
        <f t="shared" si="61"/>
        <v>8.0000000000000002E-3</v>
      </c>
      <c r="DA23" s="46">
        <f t="shared" si="62"/>
        <v>3.2000000000000001E-2</v>
      </c>
      <c r="DB23" s="178"/>
    </row>
    <row r="24" spans="101:118">
      <c r="CW24" s="9" t="s">
        <v>56</v>
      </c>
      <c r="CX24" s="46">
        <f t="shared" si="59"/>
        <v>2.9706308797248543E-3</v>
      </c>
      <c r="CY24" s="46">
        <f t="shared" si="60"/>
        <v>1.4725505146778497E-2</v>
      </c>
      <c r="CZ24" s="46">
        <f t="shared" si="61"/>
        <v>3.0000000000000001E-3</v>
      </c>
      <c r="DA24" s="46">
        <f t="shared" si="62"/>
        <v>1.4999999999999999E-2</v>
      </c>
      <c r="DB24" s="178"/>
    </row>
    <row r="25" spans="101:118">
      <c r="CW25" s="91" t="s">
        <v>193</v>
      </c>
      <c r="CX25" s="46">
        <f t="shared" si="59"/>
        <v>4.9422971943662384E-3</v>
      </c>
      <c r="CY25" s="46">
        <f t="shared" si="60"/>
        <v>2.2413610532632099E-2</v>
      </c>
      <c r="CZ25" s="46">
        <f t="shared" si="61"/>
        <v>5.0000000000000001E-3</v>
      </c>
      <c r="DA25" s="46">
        <f t="shared" si="62"/>
        <v>2.1999999999999999E-2</v>
      </c>
      <c r="DB25" s="178"/>
    </row>
    <row r="28" spans="101:118">
      <c r="CW28" s="10" t="s">
        <v>191</v>
      </c>
    </row>
    <row r="29" spans="101:118">
      <c r="CW29" s="280" t="s">
        <v>144</v>
      </c>
      <c r="CX29" s="281"/>
      <c r="CY29" s="280" t="s">
        <v>7</v>
      </c>
      <c r="CZ29" s="281"/>
      <c r="DA29" s="280" t="s">
        <v>12</v>
      </c>
      <c r="DB29" s="281"/>
      <c r="DC29" s="280" t="s">
        <v>20</v>
      </c>
      <c r="DD29" s="281"/>
      <c r="DE29" s="280" t="s">
        <v>24</v>
      </c>
      <c r="DF29" s="281"/>
      <c r="DG29" s="280" t="s">
        <v>34</v>
      </c>
      <c r="DH29" s="281"/>
      <c r="DI29" s="280" t="s">
        <v>43</v>
      </c>
      <c r="DJ29" s="281"/>
      <c r="DK29" s="280" t="s">
        <v>56</v>
      </c>
      <c r="DL29" s="281"/>
      <c r="DM29" s="285" t="s">
        <v>206</v>
      </c>
      <c r="DN29" s="286"/>
    </row>
    <row r="30" spans="101:118">
      <c r="CW30" s="64" t="s">
        <v>188</v>
      </c>
      <c r="CX30" s="64" t="s">
        <v>190</v>
      </c>
      <c r="CY30" s="64" t="s">
        <v>188</v>
      </c>
      <c r="CZ30" s="64" t="s">
        <v>190</v>
      </c>
      <c r="DA30" s="64" t="s">
        <v>188</v>
      </c>
      <c r="DB30" s="64" t="s">
        <v>190</v>
      </c>
      <c r="DC30" s="64" t="s">
        <v>188</v>
      </c>
      <c r="DD30" s="64" t="s">
        <v>190</v>
      </c>
      <c r="DE30" s="64" t="s">
        <v>188</v>
      </c>
      <c r="DF30" s="64" t="s">
        <v>190</v>
      </c>
      <c r="DG30" s="64" t="s">
        <v>188</v>
      </c>
      <c r="DH30" s="64" t="s">
        <v>190</v>
      </c>
      <c r="DI30" s="64" t="s">
        <v>188</v>
      </c>
      <c r="DJ30" s="64" t="s">
        <v>190</v>
      </c>
      <c r="DK30" s="64" t="s">
        <v>188</v>
      </c>
      <c r="DL30" s="64" t="s">
        <v>190</v>
      </c>
      <c r="DM30" s="64" t="s">
        <v>188</v>
      </c>
      <c r="DN30" s="64" t="s">
        <v>190</v>
      </c>
    </row>
    <row r="32" spans="101:118">
      <c r="CW32" s="10" t="s">
        <v>195</v>
      </c>
    </row>
    <row r="33" spans="101:101">
      <c r="CW33" s="10" t="s">
        <v>196</v>
      </c>
    </row>
  </sheetData>
  <mergeCells count="53">
    <mergeCell ref="BL3:BW3"/>
    <mergeCell ref="BX3:CI3"/>
    <mergeCell ref="CD4:CF4"/>
    <mergeCell ref="CP4:CR4"/>
    <mergeCell ref="CW5:DB5"/>
    <mergeCell ref="B14:C14"/>
    <mergeCell ref="B3:B5"/>
    <mergeCell ref="C3:C5"/>
    <mergeCell ref="AZ3:BK3"/>
    <mergeCell ref="CJ4:CL4"/>
    <mergeCell ref="CJ3:CU3"/>
    <mergeCell ref="D3:O3"/>
    <mergeCell ref="P3:AA3"/>
    <mergeCell ref="AB3:AM3"/>
    <mergeCell ref="AN3:AY3"/>
    <mergeCell ref="D4:F4"/>
    <mergeCell ref="G4:I4"/>
    <mergeCell ref="M4:O4"/>
    <mergeCell ref="J4:L4"/>
    <mergeCell ref="V4:X4"/>
    <mergeCell ref="AH4:AJ4"/>
    <mergeCell ref="DG29:DH29"/>
    <mergeCell ref="DI29:DJ29"/>
    <mergeCell ref="DM29:DN29"/>
    <mergeCell ref="DK29:DL29"/>
    <mergeCell ref="CW29:CX29"/>
    <mergeCell ref="CY29:CZ29"/>
    <mergeCell ref="DA29:DB29"/>
    <mergeCell ref="DC29:DD29"/>
    <mergeCell ref="DE29:DF29"/>
    <mergeCell ref="AT4:AV4"/>
    <mergeCell ref="BF4:BH4"/>
    <mergeCell ref="BC4:BE4"/>
    <mergeCell ref="P4:R4"/>
    <mergeCell ref="S4:U4"/>
    <mergeCell ref="Y4:AA4"/>
    <mergeCell ref="AB4:AD4"/>
    <mergeCell ref="AE4:AG4"/>
    <mergeCell ref="AK4:AM4"/>
    <mergeCell ref="AN4:AP4"/>
    <mergeCell ref="AQ4:AS4"/>
    <mergeCell ref="AW4:AY4"/>
    <mergeCell ref="AZ4:BB4"/>
    <mergeCell ref="BI4:BK4"/>
    <mergeCell ref="BL4:BN4"/>
    <mergeCell ref="CM4:CO4"/>
    <mergeCell ref="CS4:CU4"/>
    <mergeCell ref="CA4:CC4"/>
    <mergeCell ref="CG4:CI4"/>
    <mergeCell ref="BO4:BQ4"/>
    <mergeCell ref="BU4:BW4"/>
    <mergeCell ref="BX4:BZ4"/>
    <mergeCell ref="BR4:BT4"/>
  </mergeCells>
  <phoneticPr fontId="3"/>
  <pageMargins left="0.70866141732283472" right="0.19685039370078741" top="0.59055118110236227" bottom="0.59055118110236227" header="0.31496062992125984" footer="0.31496062992125984"/>
  <pageSetup paperSize="8" scale="73" fitToHeight="0" orientation="landscape" r:id="rId1"/>
  <headerFooter>
    <oddHeader>&amp;R&amp;"ＭＳ 明朝,標準"&amp;12 2-7.人間ドック受診に係る分析</oddHeader>
  </headerFooter>
  <colBreaks count="2" manualBreakCount="2">
    <brk id="39" max="13" man="1"/>
    <brk id="75" max="13" man="1"/>
  </colBreaks>
  <ignoredErrors>
    <ignoredError sqref="F14 I14 CF14 CC14 BZ14 BW14 BT14 BQ14 BN14 BK14 BH14 BE14 BB14 AY14 AV14 L14 O14 R14 U14 X14 AA14 AD14 AG14 AJ14 AM14 AP14 AS14 CL6:CL14 CO6:CO14 CR6:CR14 CZ6:CZ13" formula="1"/>
    <ignoredError sqref="F6:F13 I6:I13 L6:N6 R6:R13 U6:U13 X6:Z6 AD6:AD13 AG6:AG13 AJ6:AL6 AP6:AP13 AS6:AS13 AV6:AX6 BB6:BB13 BE6:BE13 BH6:BJ6 BN6:BN13 BQ6:BQ13 BT6:BV6 BZ6:BZ13 CC6:CC13 CF6:CH6 CJ6:CK6 CM6:CN6 CP6:CQ6 L7:N7 X7:Z7 AJ7:AL7 AV7:AX7 BH7:BJ7 BT7:BV7 CF7:CH7 CJ7:CK7 CM7:CN7 CP7:CQ7 L8:N8 X8:Z8 AJ8:AL8 AV8:AX8 BH8:BJ8 BT8:BV8 CF8:CH8 CJ8:CK8 CM8:CN8 CP8:CQ8 L9:N9 X9:Z9 AJ9:AL9 AV9:AX9 BH9:BJ9 BT9:BV9 CF9:CH9 CJ9:CK9 CM9:CN9 CP9:CQ9 L10:N10 X10:Z10 AJ10:AL10 AV10:AX10 BH10:BJ10 BT10:BV10 CF10:CH10 CJ10:CK10 CM10:CN10 CP10:CQ10 L11:N11 X11:Z11 AJ11:AL11 AV11:AX11 BH11:BJ11 BT11:BV11 CF11:CH11 CJ11:CK11 CM11:CN11 CP11:CQ11 L12:N12 X12:Z12 AJ12:AL12 AV12:AX12 BH12:BJ12 BT12:BV12 CF12:CH12 CJ12:CK12 CM12:CN12 CP12:CQ12 L13:N13 X13:Z13 AJ13:AL13 AV13:AX13 BH13:BJ13 BT13:BV13 CF13:CH13 CJ13:CK13 CM13:CN13 CP13:CQ13 D14:E14 G14:H14 J14:K14 P14:Q14 S14:T14 V14:W14 AB14:AC14 AE14:AF14 AH14:AI14 AN14:AO14 AQ14:AR14 AT14:AU14 AZ14:BA14 BC14:BD14 BF14:BG14 BL14:BM14 BO14:BP14 BR14:BS14 BX14:BY14 CA14:CB14 CD14:CE14" emptyCellReference="1"/>
    <ignoredError sqref="CW6:CW13 CY6:CY13 DA6:DA13 CZ17:DA25" evalError="1"/>
    <ignoredError sqref="CX6:CX13" evalError="1"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AC7B-5091-4A00-8FE1-68658969012E}">
  <sheetPr codeName="Sheet15"/>
  <dimension ref="B1:B2"/>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2" width="20.625" style="4" customWidth="1"/>
    <col min="13" max="13" width="5.625" style="4" customWidth="1"/>
    <col min="14" max="16384" width="9" style="4"/>
  </cols>
  <sheetData>
    <row r="1" spans="2:2" ht="16.5" customHeight="1">
      <c r="B1" s="4" t="s">
        <v>267</v>
      </c>
    </row>
    <row r="2" spans="2:2" ht="16.5" customHeight="1">
      <c r="B2" s="4" t="s">
        <v>266</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09A9C-B838-403B-8C9B-FF301AD4705D}">
  <sheetPr codeName="Sheet4"/>
  <dimension ref="B1:B2"/>
  <sheetViews>
    <sheetView showGridLines="0" zoomScaleNormal="100" zoomScaleSheetLayoutView="100" workbookViewId="0"/>
  </sheetViews>
  <sheetFormatPr defaultColWidth="9" defaultRowHeight="13.5"/>
  <cols>
    <col min="1" max="1" width="4.625" style="4" customWidth="1"/>
    <col min="2" max="5" width="14.875" style="4" customWidth="1"/>
    <col min="6" max="7" width="9" style="4" customWidth="1"/>
    <col min="8" max="9" width="14.875" style="4" customWidth="1"/>
    <col min="10" max="10" width="8.375" style="4" customWidth="1"/>
    <col min="11" max="12" width="20.625" style="4" customWidth="1"/>
    <col min="13" max="13" width="5.625" style="4" customWidth="1"/>
    <col min="14" max="14" width="9" style="4" customWidth="1"/>
    <col min="15" max="16384" width="9" style="4"/>
  </cols>
  <sheetData>
    <row r="1" spans="2:2" ht="16.5" customHeight="1">
      <c r="B1" s="4" t="s">
        <v>265</v>
      </c>
    </row>
    <row r="2" spans="2:2" ht="16.5" customHeight="1">
      <c r="B2" s="4" t="s">
        <v>266</v>
      </c>
    </row>
  </sheetData>
  <phoneticPr fontId="3"/>
  <pageMargins left="0.70866141732283472" right="0.19685039370078741" top="0.59055118110236227" bottom="0.59055118110236227" header="0.31496062992125984" footer="0.31496062992125984"/>
  <pageSetup paperSize="9" scale="75" fitToHeight="0" orientation="portrait" r:id="rId1"/>
  <headerFooter>
    <oddHeader>&amp;R&amp;"ＭＳ 明朝,標準"&amp;12 2-7.人間ドック受診に係る分析</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F199F-60DC-4722-891C-0AA6E93BA285}">
  <sheetPr codeName="Sheet7"/>
  <dimension ref="A1:O84"/>
  <sheetViews>
    <sheetView showGridLines="0" zoomScaleNormal="100" zoomScaleSheetLayoutView="100" workbookViewId="0"/>
  </sheetViews>
  <sheetFormatPr defaultColWidth="9" defaultRowHeight="13.5"/>
  <cols>
    <col min="1" max="1" width="4.625" style="19" customWidth="1"/>
    <col min="2" max="2" width="2.125" style="19" customWidth="1"/>
    <col min="3" max="3" width="8.375" style="19" customWidth="1"/>
    <col min="4" max="4" width="11.625" style="19" customWidth="1"/>
    <col min="5" max="5" width="5.5" style="19" bestFit="1" customWidth="1"/>
    <col min="6" max="6" width="11.625" style="19" customWidth="1"/>
    <col min="7" max="7" width="5.5" style="19" customWidth="1"/>
    <col min="8" max="15" width="8.875" style="19" customWidth="1"/>
    <col min="16" max="16384" width="9" style="1"/>
  </cols>
  <sheetData>
    <row r="1" spans="2:15" ht="16.5" customHeight="1">
      <c r="B1" s="4" t="s">
        <v>267</v>
      </c>
    </row>
    <row r="2" spans="2:15" ht="16.5" customHeight="1">
      <c r="B2" s="19" t="s">
        <v>268</v>
      </c>
    </row>
    <row r="4" spans="2:15" ht="13.5" customHeight="1">
      <c r="B4" s="20"/>
      <c r="C4" s="21"/>
      <c r="D4" s="21"/>
      <c r="E4" s="21"/>
      <c r="F4" s="21"/>
      <c r="G4" s="22"/>
    </row>
    <row r="5" spans="2:15" ht="13.5" customHeight="1">
      <c r="B5" s="23"/>
      <c r="C5" s="24"/>
      <c r="D5" s="25">
        <v>0.01</v>
      </c>
      <c r="E5" s="13" t="s">
        <v>149</v>
      </c>
      <c r="F5" s="26">
        <v>1.0999999999999999E-2</v>
      </c>
      <c r="G5" s="27" t="s">
        <v>150</v>
      </c>
    </row>
    <row r="6" spans="2:15">
      <c r="B6" s="23"/>
      <c r="D6" s="25"/>
      <c r="E6" s="13"/>
      <c r="F6" s="26"/>
      <c r="G6" s="27"/>
    </row>
    <row r="7" spans="2:15">
      <c r="B7" s="23"/>
      <c r="C7" s="28"/>
      <c r="D7" s="25">
        <v>8.0000000000000002E-3</v>
      </c>
      <c r="E7" s="13" t="s">
        <v>149</v>
      </c>
      <c r="F7" s="26">
        <v>0.01</v>
      </c>
      <c r="G7" s="27" t="s">
        <v>151</v>
      </c>
    </row>
    <row r="8" spans="2:15">
      <c r="B8" s="23"/>
      <c r="D8" s="25"/>
      <c r="E8" s="13"/>
      <c r="F8" s="26"/>
      <c r="G8" s="27"/>
    </row>
    <row r="9" spans="2:15">
      <c r="B9" s="23"/>
      <c r="C9" s="29"/>
      <c r="D9" s="25">
        <v>6.0000000000000001E-3</v>
      </c>
      <c r="E9" s="13" t="s">
        <v>149</v>
      </c>
      <c r="F9" s="26">
        <v>8.0000000000000002E-3</v>
      </c>
      <c r="G9" s="27" t="s">
        <v>151</v>
      </c>
    </row>
    <row r="10" spans="2:15">
      <c r="B10" s="23"/>
      <c r="D10" s="25"/>
      <c r="E10" s="13"/>
      <c r="F10" s="26"/>
      <c r="G10" s="27"/>
    </row>
    <row r="11" spans="2:15">
      <c r="B11" s="23"/>
      <c r="C11" s="30"/>
      <c r="D11" s="25">
        <v>4.0000000000000001E-3</v>
      </c>
      <c r="E11" s="13" t="s">
        <v>149</v>
      </c>
      <c r="F11" s="26">
        <v>6.0000000000000001E-3</v>
      </c>
      <c r="G11" s="27" t="s">
        <v>151</v>
      </c>
    </row>
    <row r="12" spans="2:15">
      <c r="B12" s="23"/>
      <c r="D12" s="25"/>
      <c r="E12" s="13"/>
      <c r="F12" s="26"/>
      <c r="G12" s="27"/>
    </row>
    <row r="13" spans="2:15">
      <c r="B13" s="23"/>
      <c r="C13" s="31"/>
      <c r="D13" s="25">
        <v>2E-3</v>
      </c>
      <c r="E13" s="13" t="s">
        <v>149</v>
      </c>
      <c r="F13" s="26">
        <v>4.0000000000000001E-3</v>
      </c>
      <c r="G13" s="27" t="s">
        <v>151</v>
      </c>
    </row>
    <row r="14" spans="2:15">
      <c r="B14" s="32"/>
      <c r="C14" s="33"/>
      <c r="D14" s="33"/>
      <c r="E14" s="33"/>
      <c r="F14" s="33"/>
      <c r="G14" s="34"/>
    </row>
    <row r="16" spans="2:15">
      <c r="B16" s="20"/>
      <c r="C16" s="21"/>
      <c r="D16" s="21"/>
      <c r="E16" s="21"/>
      <c r="F16" s="21"/>
      <c r="G16" s="21"/>
      <c r="H16" s="21"/>
      <c r="I16" s="21"/>
      <c r="J16" s="21"/>
      <c r="K16" s="21"/>
      <c r="L16" s="21"/>
      <c r="M16" s="21"/>
      <c r="N16" s="21"/>
      <c r="O16" s="22"/>
    </row>
    <row r="17" spans="2:15">
      <c r="B17" s="23"/>
      <c r="O17" s="35"/>
    </row>
    <row r="18" spans="2:15">
      <c r="B18" s="23"/>
      <c r="O18" s="35"/>
    </row>
    <row r="19" spans="2:15">
      <c r="B19" s="23"/>
      <c r="O19" s="35"/>
    </row>
    <row r="20" spans="2:15">
      <c r="B20" s="23"/>
      <c r="O20" s="35"/>
    </row>
    <row r="21" spans="2:15">
      <c r="B21" s="23"/>
      <c r="O21" s="35"/>
    </row>
    <row r="22" spans="2:15">
      <c r="B22" s="23"/>
      <c r="O22" s="35"/>
    </row>
    <row r="23" spans="2:15">
      <c r="B23" s="23"/>
      <c r="O23" s="35"/>
    </row>
    <row r="24" spans="2:15">
      <c r="B24" s="23"/>
      <c r="O24" s="35"/>
    </row>
    <row r="25" spans="2:15">
      <c r="B25" s="23"/>
      <c r="O25" s="35"/>
    </row>
    <row r="26" spans="2:15">
      <c r="B26" s="23"/>
      <c r="O26" s="35"/>
    </row>
    <row r="27" spans="2:15">
      <c r="B27" s="23"/>
      <c r="O27" s="35"/>
    </row>
    <row r="28" spans="2:15">
      <c r="B28" s="23"/>
      <c r="O28" s="35"/>
    </row>
    <row r="29" spans="2:15">
      <c r="B29" s="23"/>
      <c r="O29" s="35"/>
    </row>
    <row r="30" spans="2:15">
      <c r="B30" s="23"/>
      <c r="O30" s="35"/>
    </row>
    <row r="31" spans="2:15">
      <c r="B31" s="23"/>
      <c r="O31" s="35"/>
    </row>
    <row r="32" spans="2:15">
      <c r="B32" s="23"/>
      <c r="O32" s="35"/>
    </row>
    <row r="33" spans="2:15">
      <c r="B33" s="23"/>
      <c r="O33" s="35"/>
    </row>
    <row r="34" spans="2:15">
      <c r="B34" s="23"/>
      <c r="O34" s="35"/>
    </row>
    <row r="35" spans="2:15">
      <c r="B35" s="23"/>
      <c r="O35" s="35"/>
    </row>
    <row r="36" spans="2:15">
      <c r="B36" s="23"/>
      <c r="O36" s="35"/>
    </row>
    <row r="37" spans="2:15">
      <c r="B37" s="23"/>
      <c r="O37" s="35"/>
    </row>
    <row r="38" spans="2:15">
      <c r="B38" s="23"/>
      <c r="O38" s="35"/>
    </row>
    <row r="39" spans="2:15">
      <c r="B39" s="23"/>
      <c r="O39" s="35"/>
    </row>
    <row r="40" spans="2:15">
      <c r="B40" s="23"/>
      <c r="O40" s="35"/>
    </row>
    <row r="41" spans="2:15">
      <c r="B41" s="23"/>
      <c r="O41" s="35"/>
    </row>
    <row r="42" spans="2:15">
      <c r="B42" s="23"/>
      <c r="O42" s="35"/>
    </row>
    <row r="43" spans="2:15">
      <c r="B43" s="23"/>
      <c r="O43" s="35"/>
    </row>
    <row r="44" spans="2:15">
      <c r="B44" s="23"/>
      <c r="O44" s="35"/>
    </row>
    <row r="45" spans="2:15">
      <c r="B45" s="23"/>
      <c r="O45" s="35"/>
    </row>
    <row r="46" spans="2:15">
      <c r="B46" s="23"/>
      <c r="O46" s="35"/>
    </row>
    <row r="47" spans="2:15">
      <c r="B47" s="23"/>
      <c r="O47" s="35"/>
    </row>
    <row r="48" spans="2:15">
      <c r="B48" s="23"/>
      <c r="O48" s="35"/>
    </row>
    <row r="49" spans="2:15">
      <c r="B49" s="23"/>
      <c r="O49" s="35"/>
    </row>
    <row r="50" spans="2:15">
      <c r="B50" s="23"/>
      <c r="O50" s="35"/>
    </row>
    <row r="51" spans="2:15">
      <c r="B51" s="23"/>
      <c r="O51" s="35"/>
    </row>
    <row r="52" spans="2:15">
      <c r="B52" s="23"/>
      <c r="O52" s="35"/>
    </row>
    <row r="53" spans="2:15">
      <c r="B53" s="23"/>
      <c r="O53" s="35"/>
    </row>
    <row r="54" spans="2:15">
      <c r="B54" s="23"/>
      <c r="O54" s="35"/>
    </row>
    <row r="55" spans="2:15">
      <c r="B55" s="23"/>
      <c r="O55" s="35"/>
    </row>
    <row r="56" spans="2:15">
      <c r="B56" s="23"/>
      <c r="O56" s="35"/>
    </row>
    <row r="57" spans="2:15">
      <c r="B57" s="23"/>
      <c r="O57" s="35"/>
    </row>
    <row r="58" spans="2:15">
      <c r="B58" s="23"/>
      <c r="O58" s="35"/>
    </row>
    <row r="59" spans="2:15">
      <c r="B59" s="23"/>
      <c r="O59" s="35"/>
    </row>
    <row r="60" spans="2:15">
      <c r="B60" s="23"/>
      <c r="O60" s="35"/>
    </row>
    <row r="61" spans="2:15">
      <c r="B61" s="23"/>
      <c r="O61" s="35"/>
    </row>
    <row r="62" spans="2:15">
      <c r="B62" s="23"/>
      <c r="O62" s="35"/>
    </row>
    <row r="63" spans="2:15">
      <c r="B63" s="23"/>
      <c r="O63" s="35"/>
    </row>
    <row r="64" spans="2:15">
      <c r="B64" s="23"/>
      <c r="O64" s="35"/>
    </row>
    <row r="65" spans="2:15">
      <c r="B65" s="23"/>
      <c r="O65" s="35"/>
    </row>
    <row r="66" spans="2:15">
      <c r="B66" s="23"/>
      <c r="O66" s="35"/>
    </row>
    <row r="67" spans="2:15">
      <c r="B67" s="23"/>
      <c r="O67" s="35"/>
    </row>
    <row r="68" spans="2:15">
      <c r="B68" s="23"/>
      <c r="O68" s="35"/>
    </row>
    <row r="69" spans="2:15">
      <c r="B69" s="23"/>
      <c r="O69" s="35"/>
    </row>
    <row r="70" spans="2:15">
      <c r="B70" s="23"/>
      <c r="O70" s="35"/>
    </row>
    <row r="71" spans="2:15">
      <c r="B71" s="23"/>
      <c r="O71" s="35"/>
    </row>
    <row r="72" spans="2:15">
      <c r="B72" s="23"/>
      <c r="O72" s="35"/>
    </row>
    <row r="73" spans="2:15">
      <c r="B73" s="23"/>
      <c r="O73" s="35"/>
    </row>
    <row r="74" spans="2:15">
      <c r="B74" s="23"/>
      <c r="O74" s="35"/>
    </row>
    <row r="75" spans="2:15">
      <c r="B75" s="23"/>
      <c r="O75" s="35"/>
    </row>
    <row r="76" spans="2:15">
      <c r="B76" s="23"/>
      <c r="O76" s="35"/>
    </row>
    <row r="77" spans="2:15">
      <c r="B77" s="23"/>
      <c r="O77" s="35"/>
    </row>
    <row r="78" spans="2:15">
      <c r="B78" s="23"/>
      <c r="O78" s="35"/>
    </row>
    <row r="79" spans="2:15">
      <c r="B79" s="23"/>
      <c r="O79" s="35"/>
    </row>
    <row r="80" spans="2:15">
      <c r="B80" s="23"/>
      <c r="O80" s="35"/>
    </row>
    <row r="81" spans="2:15">
      <c r="B81" s="23"/>
      <c r="O81" s="35"/>
    </row>
    <row r="82" spans="2:15">
      <c r="B82" s="23"/>
      <c r="O82" s="35"/>
    </row>
    <row r="83" spans="2:15">
      <c r="B83" s="23"/>
      <c r="O83" s="35"/>
    </row>
    <row r="84" spans="2:15">
      <c r="B84" s="32"/>
      <c r="C84" s="33"/>
      <c r="D84" s="33"/>
      <c r="E84" s="33"/>
      <c r="F84" s="33"/>
      <c r="G84" s="33"/>
      <c r="H84" s="33"/>
      <c r="I84" s="33"/>
      <c r="J84" s="33"/>
      <c r="K84" s="33"/>
      <c r="L84" s="33"/>
      <c r="M84" s="33"/>
      <c r="N84" s="33"/>
      <c r="O84" s="36"/>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2-7.人間ドック受診に係る分析</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30B7D-08A1-4A28-86AE-DB6D4D797931}">
  <sheetPr codeName="Sheet5"/>
  <dimension ref="A1:O84"/>
  <sheetViews>
    <sheetView showGridLines="0" zoomScaleNormal="100" zoomScaleSheetLayoutView="100" workbookViewId="0"/>
  </sheetViews>
  <sheetFormatPr defaultColWidth="9" defaultRowHeight="13.5"/>
  <cols>
    <col min="1" max="1" width="4.625" style="19" customWidth="1"/>
    <col min="2" max="2" width="2.125" style="19" customWidth="1"/>
    <col min="3" max="3" width="8.375" style="19" customWidth="1"/>
    <col min="4" max="4" width="11.625" style="19" customWidth="1"/>
    <col min="5" max="5" width="5.5" style="19" bestFit="1" customWidth="1"/>
    <col min="6" max="6" width="11.625" style="19" customWidth="1"/>
    <col min="7" max="7" width="5.5" style="19" customWidth="1"/>
    <col min="8" max="15" width="8.875" style="19" customWidth="1"/>
    <col min="16" max="16384" width="9" style="1"/>
  </cols>
  <sheetData>
    <row r="1" spans="2:15" ht="16.5" customHeight="1">
      <c r="B1" s="4" t="s">
        <v>265</v>
      </c>
    </row>
    <row r="2" spans="2:15" ht="16.5" customHeight="1">
      <c r="B2" s="19" t="s">
        <v>268</v>
      </c>
    </row>
    <row r="3" spans="2:15">
      <c r="B3" s="19" t="s">
        <v>269</v>
      </c>
    </row>
    <row r="4" spans="2:15" ht="13.5" customHeight="1">
      <c r="B4" s="20"/>
      <c r="C4" s="21"/>
      <c r="D4" s="21"/>
      <c r="E4" s="21"/>
      <c r="F4" s="21"/>
      <c r="G4" s="22"/>
    </row>
    <row r="5" spans="2:15" ht="13.5" customHeight="1">
      <c r="B5" s="23"/>
      <c r="C5" s="24"/>
      <c r="D5" s="25">
        <v>6.0000000000000001E-3</v>
      </c>
      <c r="E5" s="13" t="s">
        <v>149</v>
      </c>
      <c r="F5" s="26">
        <v>8.9999999999999993E-3</v>
      </c>
      <c r="G5" s="27" t="s">
        <v>150</v>
      </c>
    </row>
    <row r="6" spans="2:15">
      <c r="B6" s="23"/>
      <c r="D6" s="25"/>
      <c r="E6" s="13"/>
      <c r="F6" s="26"/>
      <c r="G6" s="27"/>
    </row>
    <row r="7" spans="2:15">
      <c r="B7" s="23"/>
      <c r="C7" s="28"/>
      <c r="D7" s="25">
        <v>5.0000000000000001E-3</v>
      </c>
      <c r="E7" s="13" t="s">
        <v>149</v>
      </c>
      <c r="F7" s="26">
        <v>6.0000000000000001E-3</v>
      </c>
      <c r="G7" s="27" t="s">
        <v>151</v>
      </c>
    </row>
    <row r="8" spans="2:15">
      <c r="B8" s="23"/>
      <c r="D8" s="25"/>
      <c r="E8" s="13"/>
      <c r="F8" s="26"/>
      <c r="G8" s="27"/>
    </row>
    <row r="9" spans="2:15">
      <c r="B9" s="23"/>
      <c r="C9" s="29"/>
      <c r="D9" s="25">
        <v>4.0000000000000001E-3</v>
      </c>
      <c r="E9" s="13" t="s">
        <v>149</v>
      </c>
      <c r="F9" s="26">
        <v>5.0000000000000001E-3</v>
      </c>
      <c r="G9" s="27" t="s">
        <v>151</v>
      </c>
    </row>
    <row r="10" spans="2:15">
      <c r="B10" s="23"/>
      <c r="D10" s="25"/>
      <c r="E10" s="13"/>
      <c r="F10" s="26"/>
      <c r="G10" s="27"/>
    </row>
    <row r="11" spans="2:15">
      <c r="B11" s="23"/>
      <c r="C11" s="30"/>
      <c r="D11" s="25">
        <v>3.0000000000000001E-3</v>
      </c>
      <c r="E11" s="13" t="s">
        <v>149</v>
      </c>
      <c r="F11" s="26">
        <v>4.0000000000000001E-3</v>
      </c>
      <c r="G11" s="27" t="s">
        <v>151</v>
      </c>
    </row>
    <row r="12" spans="2:15">
      <c r="B12" s="23"/>
      <c r="D12" s="25"/>
      <c r="E12" s="13"/>
      <c r="F12" s="26"/>
      <c r="G12" s="27"/>
    </row>
    <row r="13" spans="2:15">
      <c r="B13" s="23"/>
      <c r="C13" s="31"/>
      <c r="D13" s="25">
        <v>2E-3</v>
      </c>
      <c r="E13" s="13" t="s">
        <v>149</v>
      </c>
      <c r="F13" s="26">
        <v>3.0000000000000001E-3</v>
      </c>
      <c r="G13" s="27" t="s">
        <v>151</v>
      </c>
    </row>
    <row r="14" spans="2:15">
      <c r="B14" s="32"/>
      <c r="C14" s="33"/>
      <c r="D14" s="33"/>
      <c r="E14" s="33"/>
      <c r="F14" s="33"/>
      <c r="G14" s="34"/>
    </row>
    <row r="16" spans="2:15">
      <c r="B16" s="20"/>
      <c r="C16" s="21"/>
      <c r="D16" s="21"/>
      <c r="E16" s="21"/>
      <c r="F16" s="21"/>
      <c r="G16" s="21"/>
      <c r="H16" s="21"/>
      <c r="I16" s="21"/>
      <c r="J16" s="21"/>
      <c r="K16" s="21"/>
      <c r="L16" s="21"/>
      <c r="M16" s="21"/>
      <c r="N16" s="21"/>
      <c r="O16" s="22"/>
    </row>
    <row r="17" spans="2:15">
      <c r="B17" s="23"/>
      <c r="O17" s="35"/>
    </row>
    <row r="18" spans="2:15">
      <c r="B18" s="23"/>
      <c r="O18" s="35"/>
    </row>
    <row r="19" spans="2:15">
      <c r="B19" s="23"/>
      <c r="O19" s="35"/>
    </row>
    <row r="20" spans="2:15">
      <c r="B20" s="23"/>
      <c r="O20" s="35"/>
    </row>
    <row r="21" spans="2:15">
      <c r="B21" s="23"/>
      <c r="O21" s="35"/>
    </row>
    <row r="22" spans="2:15">
      <c r="B22" s="23"/>
      <c r="O22" s="35"/>
    </row>
    <row r="23" spans="2:15">
      <c r="B23" s="23"/>
      <c r="O23" s="35"/>
    </row>
    <row r="24" spans="2:15">
      <c r="B24" s="23"/>
      <c r="O24" s="35"/>
    </row>
    <row r="25" spans="2:15">
      <c r="B25" s="23"/>
      <c r="O25" s="35"/>
    </row>
    <row r="26" spans="2:15">
      <c r="B26" s="23"/>
      <c r="O26" s="35"/>
    </row>
    <row r="27" spans="2:15">
      <c r="B27" s="23"/>
      <c r="O27" s="35"/>
    </row>
    <row r="28" spans="2:15">
      <c r="B28" s="23"/>
      <c r="O28" s="35"/>
    </row>
    <row r="29" spans="2:15">
      <c r="B29" s="23"/>
      <c r="O29" s="35"/>
    </row>
    <row r="30" spans="2:15">
      <c r="B30" s="23"/>
      <c r="O30" s="35"/>
    </row>
    <row r="31" spans="2:15">
      <c r="B31" s="23"/>
      <c r="O31" s="35"/>
    </row>
    <row r="32" spans="2:15">
      <c r="B32" s="23"/>
      <c r="O32" s="35"/>
    </row>
    <row r="33" spans="2:15">
      <c r="B33" s="23"/>
      <c r="O33" s="35"/>
    </row>
    <row r="34" spans="2:15">
      <c r="B34" s="23"/>
      <c r="O34" s="35"/>
    </row>
    <row r="35" spans="2:15">
      <c r="B35" s="23"/>
      <c r="O35" s="35"/>
    </row>
    <row r="36" spans="2:15">
      <c r="B36" s="23"/>
      <c r="O36" s="35"/>
    </row>
    <row r="37" spans="2:15">
      <c r="B37" s="23"/>
      <c r="O37" s="35"/>
    </row>
    <row r="38" spans="2:15">
      <c r="B38" s="23"/>
      <c r="O38" s="35"/>
    </row>
    <row r="39" spans="2:15">
      <c r="B39" s="23"/>
      <c r="O39" s="35"/>
    </row>
    <row r="40" spans="2:15">
      <c r="B40" s="23"/>
      <c r="O40" s="35"/>
    </row>
    <row r="41" spans="2:15">
      <c r="B41" s="23"/>
      <c r="O41" s="35"/>
    </row>
    <row r="42" spans="2:15">
      <c r="B42" s="23"/>
      <c r="O42" s="35"/>
    </row>
    <row r="43" spans="2:15">
      <c r="B43" s="23"/>
      <c r="O43" s="35"/>
    </row>
    <row r="44" spans="2:15">
      <c r="B44" s="23"/>
      <c r="O44" s="35"/>
    </row>
    <row r="45" spans="2:15">
      <c r="B45" s="23"/>
      <c r="O45" s="35"/>
    </row>
    <row r="46" spans="2:15">
      <c r="B46" s="23"/>
      <c r="O46" s="35"/>
    </row>
    <row r="47" spans="2:15">
      <c r="B47" s="23"/>
      <c r="O47" s="35"/>
    </row>
    <row r="48" spans="2:15">
      <c r="B48" s="23"/>
      <c r="O48" s="35"/>
    </row>
    <row r="49" spans="2:15">
      <c r="B49" s="23"/>
      <c r="O49" s="35"/>
    </row>
    <row r="50" spans="2:15">
      <c r="B50" s="23"/>
      <c r="O50" s="35"/>
    </row>
    <row r="51" spans="2:15">
      <c r="B51" s="23"/>
      <c r="O51" s="35"/>
    </row>
    <row r="52" spans="2:15">
      <c r="B52" s="23"/>
      <c r="O52" s="35"/>
    </row>
    <row r="53" spans="2:15">
      <c r="B53" s="23"/>
      <c r="O53" s="35"/>
    </row>
    <row r="54" spans="2:15">
      <c r="B54" s="23"/>
      <c r="O54" s="35"/>
    </row>
    <row r="55" spans="2:15">
      <c r="B55" s="23"/>
      <c r="O55" s="35"/>
    </row>
    <row r="56" spans="2:15">
      <c r="B56" s="23"/>
      <c r="O56" s="35"/>
    </row>
    <row r="57" spans="2:15">
      <c r="B57" s="23"/>
      <c r="O57" s="35"/>
    </row>
    <row r="58" spans="2:15">
      <c r="B58" s="23"/>
      <c r="O58" s="35"/>
    </row>
    <row r="59" spans="2:15">
      <c r="B59" s="23"/>
      <c r="O59" s="35"/>
    </row>
    <row r="60" spans="2:15">
      <c r="B60" s="23"/>
      <c r="O60" s="35"/>
    </row>
    <row r="61" spans="2:15">
      <c r="B61" s="23"/>
      <c r="O61" s="35"/>
    </row>
    <row r="62" spans="2:15">
      <c r="B62" s="23"/>
      <c r="O62" s="35"/>
    </row>
    <row r="63" spans="2:15">
      <c r="B63" s="23"/>
      <c r="O63" s="35"/>
    </row>
    <row r="64" spans="2:15">
      <c r="B64" s="23"/>
      <c r="O64" s="35"/>
    </row>
    <row r="65" spans="2:15">
      <c r="B65" s="23"/>
      <c r="O65" s="35"/>
    </row>
    <row r="66" spans="2:15">
      <c r="B66" s="23"/>
      <c r="O66" s="35"/>
    </row>
    <row r="67" spans="2:15">
      <c r="B67" s="23"/>
      <c r="O67" s="35"/>
    </row>
    <row r="68" spans="2:15">
      <c r="B68" s="23"/>
      <c r="O68" s="35"/>
    </row>
    <row r="69" spans="2:15">
      <c r="B69" s="23"/>
      <c r="O69" s="35"/>
    </row>
    <row r="70" spans="2:15">
      <c r="B70" s="23"/>
      <c r="O70" s="35"/>
    </row>
    <row r="71" spans="2:15">
      <c r="B71" s="23"/>
      <c r="O71" s="35"/>
    </row>
    <row r="72" spans="2:15">
      <c r="B72" s="23"/>
      <c r="O72" s="35"/>
    </row>
    <row r="73" spans="2:15">
      <c r="B73" s="23"/>
      <c r="O73" s="35"/>
    </row>
    <row r="74" spans="2:15">
      <c r="B74" s="23"/>
      <c r="O74" s="35"/>
    </row>
    <row r="75" spans="2:15">
      <c r="B75" s="23"/>
      <c r="O75" s="35"/>
    </row>
    <row r="76" spans="2:15">
      <c r="B76" s="23"/>
      <c r="O76" s="35"/>
    </row>
    <row r="77" spans="2:15">
      <c r="B77" s="23"/>
      <c r="O77" s="35"/>
    </row>
    <row r="78" spans="2:15">
      <c r="B78" s="23"/>
      <c r="O78" s="35"/>
    </row>
    <row r="79" spans="2:15">
      <c r="B79" s="23"/>
      <c r="O79" s="35"/>
    </row>
    <row r="80" spans="2:15">
      <c r="B80" s="23"/>
      <c r="O80" s="35"/>
    </row>
    <row r="81" spans="2:15">
      <c r="B81" s="23"/>
      <c r="O81" s="35"/>
    </row>
    <row r="82" spans="2:15">
      <c r="B82" s="23"/>
      <c r="O82" s="35"/>
    </row>
    <row r="83" spans="2:15">
      <c r="B83" s="23"/>
      <c r="O83" s="35"/>
    </row>
    <row r="84" spans="2:15">
      <c r="B84" s="32"/>
      <c r="C84" s="33"/>
      <c r="D84" s="33"/>
      <c r="E84" s="33"/>
      <c r="F84" s="33"/>
      <c r="G84" s="33"/>
      <c r="H84" s="33"/>
      <c r="I84" s="33"/>
      <c r="J84" s="33"/>
      <c r="K84" s="33"/>
      <c r="L84" s="33"/>
      <c r="M84" s="33"/>
      <c r="N84" s="33"/>
      <c r="O84" s="36"/>
    </row>
  </sheetData>
  <phoneticPr fontId="3"/>
  <pageMargins left="0.47244094488188981" right="0.23622047244094491" top="0.43307086614173229" bottom="0.31496062992125984" header="0.31496062992125984" footer="0.31496062992125984"/>
  <pageSetup paperSize="9" scale="75" orientation="portrait" r:id="rId1"/>
  <headerFooter>
    <oddHeader>&amp;R&amp;"ＭＳ 明朝,標準"&amp;12 2-7.人間ドック受診に係る分析</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32</vt:i4>
      </vt:variant>
    </vt:vector>
  </HeadingPairs>
  <TitlesOfParts>
    <vt:vector size="60" baseType="lpstr">
      <vt:lpstr>年齢別_人間ドック受診率</vt:lpstr>
      <vt:lpstr>男女別_人間ドック受診率</vt:lpstr>
      <vt:lpstr>年齢別_人間ドック受診率グラフ</vt:lpstr>
      <vt:lpstr>自己負担割合別人間ドック受診率グラフ</vt:lpstr>
      <vt:lpstr>地区別_人間ドック受診率</vt:lpstr>
      <vt:lpstr>地区別_全体人間ドック受診率グラフ</vt:lpstr>
      <vt:lpstr>地区別_自己負担割合別人間ドック受診率グラフ</vt:lpstr>
      <vt:lpstr>地区別_全体人間ドック受診率MAP</vt:lpstr>
      <vt:lpstr>地区別_自己負担割合1割人間ドック受診率MAP</vt:lpstr>
      <vt:lpstr>地区別_自己負担割合3割人間ドック受診率MAP</vt:lpstr>
      <vt:lpstr>市区町村別_人間ドック受診率</vt:lpstr>
      <vt:lpstr>市町村別_全体人間ドック受診率グラフ</vt:lpstr>
      <vt:lpstr>市町村別_自己負担割合別人間ドック受診率グラフ</vt:lpstr>
      <vt:lpstr>市区町村別_全体人間ドック受診率MAP</vt:lpstr>
      <vt:lpstr>市区町村別_自己負担割合1割人間ドック受診率MAP</vt:lpstr>
      <vt:lpstr>市区町村別_自己負担割合3割人間ドック受診率MAP</vt:lpstr>
      <vt:lpstr>医療機関受診状況</vt:lpstr>
      <vt:lpstr>地区別_医療機関受診状況</vt:lpstr>
      <vt:lpstr>地区別_健診受診者医療機関受診状況グラフ</vt:lpstr>
      <vt:lpstr>地区別_自己負担割合別医療機関受診状況グラフ</vt:lpstr>
      <vt:lpstr>地区別_未受診者医療機関受診状況グラフ</vt:lpstr>
      <vt:lpstr>市区町村別_医療機関受診状況</vt:lpstr>
      <vt:lpstr>市町村別_健診受診者医療機関受診状況グラフ①</vt:lpstr>
      <vt:lpstr>市町村別_健診受診者医療機関受診状況グラフ②</vt:lpstr>
      <vt:lpstr>市町村別_自己負担割合別医療機関受診状況グラフ①</vt:lpstr>
      <vt:lpstr>市町村別_自己負担割合別医療機関受診状況グラフ②</vt:lpstr>
      <vt:lpstr>市町村別_未受診者医療機関受診状況グラフ①</vt:lpstr>
      <vt:lpstr>市町村別_未受診者医療機関受診状況グラフ②</vt:lpstr>
      <vt:lpstr>医療機関受診状況!Print_Area</vt:lpstr>
      <vt:lpstr>市区町村別_医療機関受診状況!Print_Area</vt:lpstr>
      <vt:lpstr>市区町村別_自己負担割合1割人間ドック受診率MAP!Print_Area</vt:lpstr>
      <vt:lpstr>市区町村別_自己負担割合3割人間ドック受診率MAP!Print_Area</vt:lpstr>
      <vt:lpstr>市区町村別_人間ドック受診率!Print_Area</vt:lpstr>
      <vt:lpstr>市区町村別_全体人間ドック受診率MAP!Print_Area</vt:lpstr>
      <vt:lpstr>市町村別_健診受診者医療機関受診状況グラフ①!Print_Area</vt:lpstr>
      <vt:lpstr>市町村別_健診受診者医療機関受診状況グラフ②!Print_Area</vt:lpstr>
      <vt:lpstr>市町村別_自己負担割合別医療機関受診状況グラフ①!Print_Area</vt:lpstr>
      <vt:lpstr>市町村別_自己負担割合別医療機関受診状況グラフ②!Print_Area</vt:lpstr>
      <vt:lpstr>市町村別_自己負担割合別人間ドック受診率グラフ!Print_Area</vt:lpstr>
      <vt:lpstr>市町村別_全体人間ドック受診率グラフ!Print_Area</vt:lpstr>
      <vt:lpstr>市町村別_未受診者医療機関受診状況グラフ①!Print_Area</vt:lpstr>
      <vt:lpstr>市町村別_未受診者医療機関受診状況グラフ②!Print_Area</vt:lpstr>
      <vt:lpstr>自己負担割合別人間ドック受診率グラフ!Print_Area</vt:lpstr>
      <vt:lpstr>男女別_人間ドック受診率!Print_Area</vt:lpstr>
      <vt:lpstr>地区別_医療機関受診状況!Print_Area</vt:lpstr>
      <vt:lpstr>地区別_健診受診者医療機関受診状況グラフ!Print_Area</vt:lpstr>
      <vt:lpstr>地区別_自己負担割合1割人間ドック受診率MAP!Print_Area</vt:lpstr>
      <vt:lpstr>地区別_自己負担割合3割人間ドック受診率MAP!Print_Area</vt:lpstr>
      <vt:lpstr>地区別_自己負担割合別医療機関受診状況グラフ!Print_Area</vt:lpstr>
      <vt:lpstr>地区別_自己負担割合別人間ドック受診率グラフ!Print_Area</vt:lpstr>
      <vt:lpstr>地区別_人間ドック受診率!Print_Area</vt:lpstr>
      <vt:lpstr>地区別_全体人間ドック受診率MAP!Print_Area</vt:lpstr>
      <vt:lpstr>地区別_全体人間ドック受診率グラフ!Print_Area</vt:lpstr>
      <vt:lpstr>地区別_未受診者医療機関受診状況グラフ!Print_Area</vt:lpstr>
      <vt:lpstr>年齢別_人間ドック受診率!Print_Area</vt:lpstr>
      <vt:lpstr>年齢別_人間ドック受診率グラフ!Print_Area</vt:lpstr>
      <vt:lpstr>市区町村別_医療機関受診状況!Print_Titles</vt:lpstr>
      <vt:lpstr>市区町村別_人間ドック受診率!Print_Titles</vt:lpstr>
      <vt:lpstr>地区別_医療機関受診状況!Print_Titles</vt:lpstr>
      <vt:lpstr>地区別_人間ドック受診率!Print_Titles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lastModifiedBy>
  <cp:revision/>
  <cp:lastPrinted>2022-09-29T09:51:22Z</cp:lastPrinted>
  <dcterms:created xsi:type="dcterms:W3CDTF">2019-12-18T02:50:02Z</dcterms:created>
  <dcterms:modified xsi:type="dcterms:W3CDTF">2022-09-30T07:41:58Z</dcterms:modified>
  <cp:category/>
  <cp:contentStatus/>
  <dc:language/>
  <cp:version/>
</cp:coreProperties>
</file>